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XCAZ02\Documents\4 PAN 2025\5 LICITACIONES\Licitacion Jackup B31 2025\1 Licitacion JU 2026\2 Anexo 8\"/>
    </mc:Choice>
  </mc:AlternateContent>
  <xr:revisionPtr revIDLastSave="0" documentId="13_ncr:1_{DA00D20A-964A-4342-B404-067DAEB30BA3}" xr6:coauthVersionLast="47" xr6:coauthVersionMax="47" xr10:uidLastSave="{00000000-0000-0000-0000-000000000000}"/>
  <workbookProtection workbookAlgorithmName="SHA-512" workbookHashValue="Q+gYbH9+AcMSVcKQc1AIyY/VJUBq5Fll0eVMM1S0j9o7coW8Y0yOazD5vO+vMmTSdKEZxamPD5k1nsfnRFco6Q==" workbookSaltValue="9n2r1QDUKplJhh6FB5n2/w==" workbookSpinCount="100000" lockStructure="1"/>
  <bookViews>
    <workbookView xWindow="-28920" yWindow="-2220" windowWidth="29040" windowHeight="15720" tabRatio="913" xr2:uid="{00000000-000D-0000-FFFF-FFFF00000000}"/>
  </bookViews>
  <sheets>
    <sheet name="Instrucciones" sheetId="50" r:id="rId1"/>
    <sheet name="1. Main Charact, Cert &amp; Insp" sheetId="27" r:id="rId2"/>
    <sheet name="2. Offices &amp; allocations" sheetId="43" r:id="rId3"/>
    <sheet name="3.Drilling Equipm. &amp; Capacities" sheetId="46" r:id="rId4"/>
    <sheet name="4. Solids Control" sheetId="44" r:id="rId5"/>
    <sheet name="5. Drilling String &amp; XO" sheetId="45" r:id="rId6"/>
    <sheet name="6. BOP &amp; testing" sheetId="48" r:id="rId7"/>
    <sheet name="7. Auxiliares" sheetId="47" r:id="rId8"/>
    <sheet name="8. Evaluacion_Tecnica_Total" sheetId="51" r:id="rId9"/>
    <sheet name="Resumen_Anexo_9" sheetId="37" state="hidden" r:id="rId10"/>
  </sheets>
  <definedNames>
    <definedName name="_xlnm._FilterDatabase" localSheetId="1" hidden="1">'1. Main Charact, Cert &amp; Insp'!$B$1:$B$38</definedName>
    <definedName name="_xlnm._FilterDatabase" localSheetId="2" hidden="1">'2. Offices &amp; allocations'!$B$2:$B$29</definedName>
    <definedName name="_xlnm._FilterDatabase" localSheetId="3" hidden="1">'3.Drilling Equipm. &amp; Capacities'!$B$2:$B$55</definedName>
    <definedName name="_xlnm._FilterDatabase" localSheetId="4" hidden="1">'4. Solids Control'!$B$2:$B$34</definedName>
    <definedName name="_xlnm._FilterDatabase" localSheetId="5" hidden="1">'5. Drilling String &amp; XO'!$B$2:$B$34</definedName>
    <definedName name="_xlnm._FilterDatabase" localSheetId="6" hidden="1">'6. BOP &amp; testing'!$B$2:$B$41</definedName>
    <definedName name="_xlnm._FilterDatabase" localSheetId="7" hidden="1">'7. Auxiliares'!$B$2:$B$46</definedName>
    <definedName name="_xlnm._FilterDatabase" localSheetId="9" hidden="1">Resumen_Anexo_9!$B$5:$E$13</definedName>
    <definedName name="_xlnm.Print_Area" localSheetId="1">'1. Main Charact, Cert &amp; Insp'!$B$1:$L$40</definedName>
    <definedName name="_xlnm.Print_Area" localSheetId="2">'2. Offices &amp; allocations'!$B$1:$L$15</definedName>
    <definedName name="_xlnm.Print_Area" localSheetId="3">'3.Drilling Equipm. &amp; Capacities'!$B$1:$L$40</definedName>
    <definedName name="_xlnm.Print_Area" localSheetId="4">'4. Solids Control'!$B$1:$L$18</definedName>
    <definedName name="_xlnm.Print_Area" localSheetId="5">'5. Drilling String &amp; XO'!$B$1:$L$17</definedName>
    <definedName name="_xlnm.Print_Area" localSheetId="6">'6. BOP &amp; testing'!$B$1:$L$48</definedName>
    <definedName name="_xlnm.Print_Area" localSheetId="7">'7. Auxiliares'!$B$1:$L$30</definedName>
    <definedName name="_xlnm.Print_Area" localSheetId="0">Instrucciones!$A$1:$T$74</definedName>
    <definedName name="_xlnm.Print_Area" localSheetId="9">Resumen_Anexo_9!$A$1:$H$18</definedName>
    <definedName name="_xlnm.Print_Titles" localSheetId="1">'1. Main Charact, Cert &amp; Insp'!$3:$3</definedName>
    <definedName name="_xlnm.Print_Titles" localSheetId="2">'2. Offices &amp; allocations'!$3:$3</definedName>
    <definedName name="_xlnm.Print_Titles" localSheetId="3">'3.Drilling Equipm. &amp; Capacities'!$3:$3</definedName>
    <definedName name="_xlnm.Print_Titles" localSheetId="4">'4. Solids Control'!$3:$3</definedName>
    <definedName name="_xlnm.Print_Titles" localSheetId="5">'5. Drilling String &amp; XO'!$3:$3</definedName>
    <definedName name="_xlnm.Print_Titles" localSheetId="6">'6. BOP &amp; testing'!$3:$3</definedName>
    <definedName name="_xlnm.Print_Titles" localSheetId="7">'7. Auxiliares'!$3:$3</definedName>
    <definedName name="_xlnm.Print_Titles" localSheetId="9">Resumen_Anexo_9!$5:$5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45" l="1"/>
  <c r="K24" i="48"/>
  <c r="K23" i="48"/>
  <c r="K22" i="48"/>
  <c r="K9" i="48"/>
  <c r="K25" i="47"/>
  <c r="K8" i="48"/>
  <c r="K9" i="44"/>
  <c r="K7" i="44"/>
  <c r="K36" i="46"/>
  <c r="K40" i="46" s="1"/>
  <c r="K6" i="46"/>
  <c r="J29" i="46"/>
  <c r="K25" i="46"/>
  <c r="J5" i="46"/>
  <c r="K38" i="46"/>
  <c r="J12" i="46"/>
  <c r="J11" i="44" l="1"/>
  <c r="H11" i="44"/>
  <c r="G11" i="44"/>
  <c r="J15" i="45"/>
  <c r="H15" i="45"/>
  <c r="G15" i="45"/>
  <c r="J14" i="45"/>
  <c r="I14" i="45"/>
  <c r="H14" i="45"/>
  <c r="G14" i="45"/>
  <c r="J13" i="45"/>
  <c r="H13" i="45"/>
  <c r="G13" i="45"/>
  <c r="J11" i="45"/>
  <c r="H11" i="45"/>
  <c r="G11" i="45"/>
  <c r="J9" i="45"/>
  <c r="I9" i="45"/>
  <c r="H9" i="45"/>
  <c r="G9" i="45"/>
  <c r="J8" i="45"/>
  <c r="H8" i="45"/>
  <c r="G8" i="45"/>
  <c r="J7" i="45"/>
  <c r="H7" i="45"/>
  <c r="G7" i="45"/>
  <c r="J6" i="45"/>
  <c r="H6" i="45"/>
  <c r="I6" i="45" s="1"/>
  <c r="G6" i="45"/>
  <c r="J4" i="45"/>
  <c r="I4" i="45"/>
  <c r="H4" i="45"/>
  <c r="G4" i="45"/>
  <c r="I7" i="45" l="1"/>
  <c r="I11" i="45"/>
  <c r="I15" i="45"/>
  <c r="I8" i="45"/>
  <c r="I13" i="45"/>
  <c r="J17" i="47"/>
  <c r="H17" i="47"/>
  <c r="G17" i="47"/>
  <c r="J22" i="27" l="1"/>
  <c r="J16" i="45" l="1"/>
  <c r="H16" i="45"/>
  <c r="G16" i="45"/>
  <c r="G5" i="45"/>
  <c r="H5" i="45"/>
  <c r="J5" i="45"/>
  <c r="G10" i="45"/>
  <c r="H10" i="45"/>
  <c r="J10" i="45"/>
  <c r="K10" i="45" s="1"/>
  <c r="G12" i="45"/>
  <c r="H12" i="45"/>
  <c r="J12" i="45"/>
  <c r="K12" i="45" s="1"/>
  <c r="J9" i="44"/>
  <c r="H9" i="44"/>
  <c r="G9" i="44"/>
  <c r="J8" i="44"/>
  <c r="K8" i="44" s="1"/>
  <c r="H8" i="44"/>
  <c r="G8" i="44"/>
  <c r="K17" i="45" l="1"/>
  <c r="I16" i="45"/>
  <c r="I12" i="45"/>
  <c r="I10" i="45"/>
  <c r="I5" i="45"/>
  <c r="J30" i="46"/>
  <c r="J16" i="44"/>
  <c r="J17" i="44" l="1"/>
  <c r="J6" i="48" l="1"/>
  <c r="H6" i="48"/>
  <c r="G6" i="48"/>
  <c r="J28" i="27"/>
  <c r="H28" i="27"/>
  <c r="G28" i="27"/>
  <c r="J28" i="47"/>
  <c r="K28" i="47" s="1"/>
  <c r="H28" i="47"/>
  <c r="G28" i="47"/>
  <c r="J39" i="46"/>
  <c r="H39" i="46"/>
  <c r="G39" i="46"/>
  <c r="J26" i="46"/>
  <c r="K26" i="46" s="1"/>
  <c r="H26" i="46"/>
  <c r="G26" i="46"/>
  <c r="J25" i="46"/>
  <c r="H25" i="46"/>
  <c r="G25" i="46"/>
  <c r="H5" i="46"/>
  <c r="G5" i="46"/>
  <c r="E2" i="51" l="1"/>
  <c r="J23" i="47" l="1"/>
  <c r="H23" i="47"/>
  <c r="G23" i="47"/>
  <c r="G27" i="47"/>
  <c r="H27" i="47"/>
  <c r="J27" i="47"/>
  <c r="G29" i="47"/>
  <c r="H29" i="47"/>
  <c r="J29" i="47"/>
  <c r="J24" i="47" l="1"/>
  <c r="H24" i="47"/>
  <c r="G24" i="47"/>
  <c r="H2" i="51" l="1"/>
  <c r="D2" i="47" l="1"/>
  <c r="D1" i="47"/>
  <c r="D2" i="48"/>
  <c r="D1" i="48"/>
  <c r="D2" i="45"/>
  <c r="D2" i="44"/>
  <c r="D1" i="44"/>
  <c r="D2" i="46"/>
  <c r="D1" i="46"/>
  <c r="D2" i="43"/>
  <c r="D1" i="43"/>
  <c r="B5" i="27" l="1"/>
  <c r="B6" i="27" s="1"/>
  <c r="B7" i="27" s="1"/>
  <c r="B8" i="27" s="1"/>
  <c r="B9" i="27" s="1"/>
  <c r="B10" i="27" s="1"/>
  <c r="B11" i="27" s="1"/>
  <c r="B12" i="27" s="1"/>
  <c r="B13" i="27" s="1"/>
  <c r="B14" i="27" s="1"/>
  <c r="B15" i="27" s="1"/>
  <c r="B16" i="27" s="1"/>
  <c r="B17" i="27" s="1"/>
  <c r="B18" i="27" s="1"/>
  <c r="B19" i="27" s="1"/>
  <c r="B20" i="27" s="1"/>
  <c r="B21" i="27" s="1"/>
  <c r="B22" i="27" s="1"/>
  <c r="B23" i="27" s="1"/>
  <c r="B24" i="27" l="1"/>
  <c r="B25" i="27" s="1"/>
  <c r="B26" i="27" s="1"/>
  <c r="B27" i="27" s="1"/>
  <c r="B28" i="27" s="1"/>
  <c r="B4" i="43" s="1"/>
  <c r="B5" i="43" s="1"/>
  <c r="B6" i="43" s="1"/>
  <c r="B7" i="43" s="1"/>
  <c r="B8" i="43" s="1"/>
  <c r="B9" i="43" s="1"/>
  <c r="B10" i="43" s="1"/>
  <c r="B11" i="43" s="1"/>
  <c r="B12" i="43" s="1"/>
  <c r="B13" i="43" s="1"/>
  <c r="B14" i="43" s="1"/>
  <c r="B4" i="46" s="1"/>
  <c r="B5" i="46" s="1"/>
  <c r="B6" i="46" s="1"/>
  <c r="B7" i="46" s="1"/>
  <c r="B8" i="46" s="1"/>
  <c r="B9" i="46" s="1"/>
  <c r="B10" i="46" s="1"/>
  <c r="B11" i="46" s="1"/>
  <c r="B12" i="46" s="1"/>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4" i="46" s="1"/>
  <c r="J7" i="48"/>
  <c r="H7" i="48"/>
  <c r="G7" i="48"/>
  <c r="B35" i="46" l="1"/>
  <c r="B36" i="46" s="1"/>
  <c r="B37" i="46" s="1"/>
  <c r="B38" i="46" s="1"/>
  <c r="B39" i="46" s="1"/>
  <c r="B4" i="44" s="1"/>
  <c r="B29" i="27"/>
  <c r="B30" i="27" s="1"/>
  <c r="B31" i="27" s="1"/>
  <c r="B32" i="27" s="1"/>
  <c r="B33" i="27" s="1"/>
  <c r="B34" i="27" s="1"/>
  <c r="B35" i="27" s="1"/>
  <c r="B36" i="27" s="1"/>
  <c r="B37" i="27"/>
  <c r="J26" i="47"/>
  <c r="H26" i="47"/>
  <c r="G26" i="47"/>
  <c r="B4" i="45" l="1"/>
  <c r="B5" i="45" s="1"/>
  <c r="B6" i="45" s="1"/>
  <c r="B7" i="45" s="1"/>
  <c r="B8" i="45" s="1"/>
  <c r="B9" i="45" s="1"/>
  <c r="B10" i="45" s="1"/>
  <c r="B5" i="44"/>
  <c r="B6" i="44" s="1"/>
  <c r="B7" i="44" s="1"/>
  <c r="B8" i="44" s="1"/>
  <c r="B9" i="44" s="1"/>
  <c r="B10" i="44" s="1"/>
  <c r="B11" i="44" s="1"/>
  <c r="B12" i="44" s="1"/>
  <c r="B13" i="44" s="1"/>
  <c r="B14" i="44" s="1"/>
  <c r="B15" i="44" s="1"/>
  <c r="B16" i="44" s="1"/>
  <c r="B17" i="44" s="1"/>
  <c r="J21" i="47"/>
  <c r="H21" i="47"/>
  <c r="G21" i="47"/>
  <c r="B11" i="45" l="1"/>
  <c r="B12" i="45" s="1"/>
  <c r="B13" i="45" s="1"/>
  <c r="B14" i="45" s="1"/>
  <c r="J20" i="48"/>
  <c r="H20" i="48"/>
  <c r="G20" i="48"/>
  <c r="J9" i="48"/>
  <c r="H9" i="48"/>
  <c r="G9" i="48"/>
  <c r="J8" i="48"/>
  <c r="H8" i="48"/>
  <c r="G8" i="48"/>
  <c r="B15" i="45" l="1"/>
  <c r="B16" i="45"/>
  <c r="B4" i="48" s="1"/>
  <c r="J12" i="44"/>
  <c r="H12" i="44"/>
  <c r="G12" i="44"/>
  <c r="J6" i="44"/>
  <c r="H6" i="44"/>
  <c r="G6" i="44"/>
  <c r="J17" i="46"/>
  <c r="J15" i="46"/>
  <c r="J18" i="46"/>
  <c r="J16" i="46"/>
  <c r="J14" i="46"/>
  <c r="B5" i="48" l="1"/>
  <c r="B6" i="48" s="1"/>
  <c r="B7" i="48" s="1"/>
  <c r="B8" i="48" s="1"/>
  <c r="B9" i="48" s="1"/>
  <c r="B10" i="48" s="1"/>
  <c r="B11" i="48" s="1"/>
  <c r="B12" i="48" s="1"/>
  <c r="B13" i="48" s="1"/>
  <c r="B14" i="48" s="1"/>
  <c r="B15" i="48" s="1"/>
  <c r="B16" i="48" s="1"/>
  <c r="J25" i="47"/>
  <c r="H25" i="47"/>
  <c r="G25" i="47"/>
  <c r="K30" i="47" l="1"/>
  <c r="B17" i="48"/>
  <c r="B18" i="48" s="1"/>
  <c r="B19" i="48" s="1"/>
  <c r="B20" i="48" s="1"/>
  <c r="B21" i="48" s="1"/>
  <c r="B22" i="48" s="1"/>
  <c r="B23" i="48" s="1"/>
  <c r="B24" i="48" s="1"/>
  <c r="B4" i="47" s="1"/>
  <c r="B5" i="47" s="1"/>
  <c r="B6" i="47" s="1"/>
  <c r="B7" i="47" s="1"/>
  <c r="B8" i="47" s="1"/>
  <c r="B9" i="47" s="1"/>
  <c r="B10" i="47" s="1"/>
  <c r="B11" i="47" s="1"/>
  <c r="B12" i="47" s="1"/>
  <c r="B13" i="47" s="1"/>
  <c r="B14" i="47" s="1"/>
  <c r="B15" i="47" s="1"/>
  <c r="B16" i="47" s="1"/>
  <c r="B17" i="47" s="1"/>
  <c r="B18" i="47" s="1"/>
  <c r="B19" i="47" s="1"/>
  <c r="B20" i="47" s="1"/>
  <c r="B21" i="47" s="1"/>
  <c r="B22" i="47" s="1"/>
  <c r="B23" i="47" s="1"/>
  <c r="H17" i="44"/>
  <c r="G17" i="44"/>
  <c r="B24" i="47" l="1"/>
  <c r="B25" i="47" s="1"/>
  <c r="B26" i="47" s="1"/>
  <c r="B27" i="47" s="1"/>
  <c r="B28" i="47" s="1"/>
  <c r="B29" i="47" s="1"/>
  <c r="J5" i="43"/>
  <c r="J24" i="48" l="1"/>
  <c r="J23" i="48"/>
  <c r="J22" i="48"/>
  <c r="K25" i="48" s="1"/>
  <c r="J15" i="44"/>
  <c r="K15" i="44" s="1"/>
  <c r="J14" i="44"/>
  <c r="K14" i="44" s="1"/>
  <c r="J13" i="44"/>
  <c r="K13" i="44" s="1"/>
  <c r="J10" i="44"/>
  <c r="K10" i="44" s="1"/>
  <c r="J7" i="44"/>
  <c r="J5" i="44"/>
  <c r="K5" i="44" s="1"/>
  <c r="J4" i="44"/>
  <c r="K4" i="44" s="1"/>
  <c r="J38" i="46"/>
  <c r="J36" i="46"/>
  <c r="J34" i="46"/>
  <c r="K34" i="46" s="1"/>
  <c r="J23" i="46"/>
  <c r="K23" i="46" s="1"/>
  <c r="J22" i="46"/>
  <c r="K22" i="46" s="1"/>
  <c r="J21" i="46"/>
  <c r="K21" i="46" s="1"/>
  <c r="J20" i="46"/>
  <c r="K20" i="46" s="1"/>
  <c r="J19" i="46"/>
  <c r="K19" i="46" s="1"/>
  <c r="J13" i="46"/>
  <c r="K13" i="46" s="1"/>
  <c r="K12" i="46"/>
  <c r="J6" i="46"/>
  <c r="J7" i="46"/>
  <c r="H7" i="46"/>
  <c r="G7" i="46"/>
  <c r="J14" i="43"/>
  <c r="K14" i="43" s="1"/>
  <c r="J13" i="43"/>
  <c r="K13" i="43" s="1"/>
  <c r="J12" i="43"/>
  <c r="K12" i="43" s="1"/>
  <c r="J11" i="43"/>
  <c r="K11" i="43" s="1"/>
  <c r="J10" i="43"/>
  <c r="K10" i="43" s="1"/>
  <c r="J9" i="43"/>
  <c r="K9" i="43" s="1"/>
  <c r="J8" i="43"/>
  <c r="K8" i="43" s="1"/>
  <c r="J7" i="43"/>
  <c r="K7" i="43" s="1"/>
  <c r="J6" i="43"/>
  <c r="K6" i="43" s="1"/>
  <c r="J4" i="43"/>
  <c r="K4" i="43" s="1"/>
  <c r="J24" i="46"/>
  <c r="H24" i="46"/>
  <c r="G24" i="46"/>
  <c r="J22" i="47"/>
  <c r="H22" i="47"/>
  <c r="G22" i="47"/>
  <c r="J20" i="47"/>
  <c r="H20" i="47"/>
  <c r="G20" i="47"/>
  <c r="J19" i="47"/>
  <c r="H19" i="47"/>
  <c r="G19" i="47"/>
  <c r="J18" i="47"/>
  <c r="H18" i="47"/>
  <c r="G18" i="47"/>
  <c r="J16" i="47"/>
  <c r="H16" i="47"/>
  <c r="G16" i="47"/>
  <c r="J15" i="47"/>
  <c r="H15" i="47"/>
  <c r="G15" i="47"/>
  <c r="J14" i="47"/>
  <c r="H14" i="47"/>
  <c r="G14" i="47"/>
  <c r="J13" i="47"/>
  <c r="H13" i="47"/>
  <c r="G13" i="47"/>
  <c r="J12" i="47"/>
  <c r="H12" i="47"/>
  <c r="G12" i="47"/>
  <c r="J11" i="47"/>
  <c r="H11" i="47"/>
  <c r="G11" i="47"/>
  <c r="J10" i="47"/>
  <c r="H10" i="47"/>
  <c r="G10" i="47"/>
  <c r="J9" i="47"/>
  <c r="H9" i="47"/>
  <c r="G9" i="47"/>
  <c r="J8" i="47"/>
  <c r="H8" i="47"/>
  <c r="G8" i="47"/>
  <c r="J7" i="47"/>
  <c r="H7" i="47"/>
  <c r="G7" i="47"/>
  <c r="J6" i="47"/>
  <c r="H6" i="47"/>
  <c r="G6" i="47"/>
  <c r="J5" i="47"/>
  <c r="H5" i="47"/>
  <c r="G5" i="47"/>
  <c r="J4" i="47"/>
  <c r="H4" i="47"/>
  <c r="I17" i="47" s="1"/>
  <c r="G4" i="47"/>
  <c r="H24" i="48"/>
  <c r="G24" i="48"/>
  <c r="H23" i="48"/>
  <c r="G23" i="48"/>
  <c r="H22" i="48"/>
  <c r="G22" i="48"/>
  <c r="J21" i="48"/>
  <c r="H21" i="48"/>
  <c r="G21" i="48"/>
  <c r="J19" i="48"/>
  <c r="H19" i="48"/>
  <c r="G19" i="48"/>
  <c r="J18" i="48"/>
  <c r="H18" i="48"/>
  <c r="G18" i="48"/>
  <c r="J17" i="48"/>
  <c r="H17" i="48"/>
  <c r="G17" i="48"/>
  <c r="J16" i="48"/>
  <c r="H16" i="48"/>
  <c r="G16" i="48"/>
  <c r="J15" i="48"/>
  <c r="H15" i="48"/>
  <c r="G15" i="48"/>
  <c r="J14" i="48"/>
  <c r="H14" i="48"/>
  <c r="G14" i="48"/>
  <c r="J13" i="48"/>
  <c r="H13" i="48"/>
  <c r="G13" i="48"/>
  <c r="J12" i="48"/>
  <c r="H12" i="48"/>
  <c r="G12" i="48"/>
  <c r="J11" i="48"/>
  <c r="H11" i="48"/>
  <c r="G11" i="48"/>
  <c r="J10" i="48"/>
  <c r="H10" i="48"/>
  <c r="G10" i="48"/>
  <c r="J5" i="48"/>
  <c r="H5" i="48"/>
  <c r="G5" i="48"/>
  <c r="J4" i="48"/>
  <c r="H4" i="48"/>
  <c r="G4" i="48"/>
  <c r="I40" i="48"/>
  <c r="H40" i="48"/>
  <c r="G39" i="48"/>
  <c r="C39" i="48"/>
  <c r="G38" i="48"/>
  <c r="C38" i="48"/>
  <c r="G37" i="48"/>
  <c r="C37" i="48"/>
  <c r="G36" i="48"/>
  <c r="C36" i="48"/>
  <c r="G35" i="48"/>
  <c r="C35" i="48"/>
  <c r="G34" i="48"/>
  <c r="F34" i="48"/>
  <c r="C34" i="48"/>
  <c r="G33" i="48"/>
  <c r="F33" i="48"/>
  <c r="C33" i="48"/>
  <c r="G32" i="48"/>
  <c r="F32" i="48"/>
  <c r="F40" i="48" s="1"/>
  <c r="F38" i="48"/>
  <c r="F36" i="48"/>
  <c r="I45" i="47"/>
  <c r="H45" i="47"/>
  <c r="G44" i="47"/>
  <c r="C44" i="47"/>
  <c r="G43" i="47"/>
  <c r="C43" i="47"/>
  <c r="G42" i="47"/>
  <c r="C42" i="47"/>
  <c r="G41" i="47"/>
  <c r="C41" i="47"/>
  <c r="G40" i="47"/>
  <c r="C40" i="47"/>
  <c r="G39" i="47"/>
  <c r="F39" i="47"/>
  <c r="C39" i="47"/>
  <c r="G38" i="47"/>
  <c r="F38" i="47"/>
  <c r="C38" i="47"/>
  <c r="G37" i="47"/>
  <c r="F37" i="47"/>
  <c r="F45" i="47" s="1"/>
  <c r="F43" i="47"/>
  <c r="F25" i="44"/>
  <c r="F33" i="44" s="1"/>
  <c r="G25" i="44"/>
  <c r="C26" i="44"/>
  <c r="F26" i="44"/>
  <c r="G26" i="44"/>
  <c r="C27" i="44"/>
  <c r="F27" i="44"/>
  <c r="G27" i="44"/>
  <c r="C28" i="44"/>
  <c r="F28" i="44"/>
  <c r="G28" i="44"/>
  <c r="C29" i="44"/>
  <c r="F29" i="44"/>
  <c r="G29" i="44"/>
  <c r="C30" i="44"/>
  <c r="F30" i="44"/>
  <c r="G30" i="44"/>
  <c r="C31" i="44"/>
  <c r="F31" i="44"/>
  <c r="G31" i="44"/>
  <c r="C32" i="44"/>
  <c r="F32" i="44"/>
  <c r="G32" i="44"/>
  <c r="H33" i="44"/>
  <c r="I33" i="44"/>
  <c r="H16" i="44"/>
  <c r="G16" i="44"/>
  <c r="H15" i="44"/>
  <c r="G15" i="44"/>
  <c r="H14" i="44"/>
  <c r="G14" i="44"/>
  <c r="H13" i="44"/>
  <c r="G13" i="44"/>
  <c r="H10" i="44"/>
  <c r="G10" i="44"/>
  <c r="H7" i="44"/>
  <c r="G7" i="44"/>
  <c r="H5" i="44"/>
  <c r="G5" i="44"/>
  <c r="H4" i="44"/>
  <c r="G4" i="44"/>
  <c r="J5" i="27"/>
  <c r="H5" i="27"/>
  <c r="G5" i="27"/>
  <c r="H23" i="46"/>
  <c r="G23" i="46"/>
  <c r="H22" i="46"/>
  <c r="G22" i="46"/>
  <c r="H21" i="46"/>
  <c r="G21" i="46"/>
  <c r="H20" i="46"/>
  <c r="G20" i="46"/>
  <c r="G27" i="46"/>
  <c r="H27" i="46"/>
  <c r="J27" i="46"/>
  <c r="G28" i="46"/>
  <c r="H28" i="46"/>
  <c r="J28" i="46"/>
  <c r="G29" i="46"/>
  <c r="H29" i="46"/>
  <c r="G30" i="46"/>
  <c r="H30" i="46"/>
  <c r="G31" i="46"/>
  <c r="H31" i="46"/>
  <c r="J31" i="46"/>
  <c r="H38" i="46"/>
  <c r="G38" i="46"/>
  <c r="J37" i="46"/>
  <c r="H37" i="46"/>
  <c r="G37" i="46"/>
  <c r="H36" i="46"/>
  <c r="G36" i="46"/>
  <c r="J35" i="46"/>
  <c r="H35" i="46"/>
  <c r="G35" i="46"/>
  <c r="I54" i="46"/>
  <c r="H54" i="46"/>
  <c r="G53" i="46"/>
  <c r="C53" i="46"/>
  <c r="G52" i="46"/>
  <c r="C52" i="46"/>
  <c r="G51" i="46"/>
  <c r="C51" i="46"/>
  <c r="G50" i="46"/>
  <c r="C50" i="46"/>
  <c r="G49" i="46"/>
  <c r="C49" i="46"/>
  <c r="G48" i="46"/>
  <c r="F48" i="46"/>
  <c r="C48" i="46"/>
  <c r="G47" i="46"/>
  <c r="F47" i="46"/>
  <c r="C47" i="46"/>
  <c r="G46" i="46"/>
  <c r="F46" i="46"/>
  <c r="F54" i="46" s="1"/>
  <c r="F52" i="46"/>
  <c r="F50" i="46"/>
  <c r="H34" i="46"/>
  <c r="G34" i="46"/>
  <c r="J33" i="46"/>
  <c r="H33" i="46"/>
  <c r="G33" i="46"/>
  <c r="J32" i="46"/>
  <c r="H32" i="46"/>
  <c r="G32" i="46"/>
  <c r="H19" i="46"/>
  <c r="G19" i="46"/>
  <c r="H18" i="46"/>
  <c r="G18" i="46"/>
  <c r="H17" i="46"/>
  <c r="G17" i="46"/>
  <c r="H16" i="46"/>
  <c r="G16" i="46"/>
  <c r="H15" i="46"/>
  <c r="G15" i="46"/>
  <c r="H14" i="46"/>
  <c r="G14" i="46"/>
  <c r="H13" i="46"/>
  <c r="G13" i="46"/>
  <c r="H12" i="46"/>
  <c r="G12" i="46"/>
  <c r="J11" i="46"/>
  <c r="H11" i="46"/>
  <c r="G11" i="46"/>
  <c r="J10" i="46"/>
  <c r="H10" i="46"/>
  <c r="G10" i="46"/>
  <c r="J9" i="46"/>
  <c r="H9" i="46"/>
  <c r="G9" i="46"/>
  <c r="J8" i="46"/>
  <c r="H8" i="46"/>
  <c r="G8" i="46"/>
  <c r="H6" i="46"/>
  <c r="G6" i="46"/>
  <c r="J4" i="46"/>
  <c r="O7" i="51" s="1"/>
  <c r="H4" i="46"/>
  <c r="G4" i="46"/>
  <c r="I33" i="45"/>
  <c r="H33" i="45"/>
  <c r="G32" i="45"/>
  <c r="C32" i="45"/>
  <c r="G31" i="45"/>
  <c r="C31" i="45"/>
  <c r="G30" i="45"/>
  <c r="C30" i="45"/>
  <c r="G29" i="45"/>
  <c r="C29" i="45"/>
  <c r="G28" i="45"/>
  <c r="C28" i="45"/>
  <c r="G27" i="45"/>
  <c r="F27" i="45"/>
  <c r="C27" i="45"/>
  <c r="G26" i="45"/>
  <c r="F26" i="45"/>
  <c r="C26" i="45"/>
  <c r="G25" i="45"/>
  <c r="F25" i="45"/>
  <c r="F33" i="45" s="1"/>
  <c r="F29" i="45"/>
  <c r="F21" i="43"/>
  <c r="F29" i="43" s="1"/>
  <c r="G21" i="43"/>
  <c r="C22" i="43"/>
  <c r="F22" i="43"/>
  <c r="G22" i="43"/>
  <c r="C23" i="43"/>
  <c r="F23" i="43"/>
  <c r="G23" i="43"/>
  <c r="C24" i="43"/>
  <c r="F24" i="43"/>
  <c r="G24" i="43"/>
  <c r="C25" i="43"/>
  <c r="F25" i="43"/>
  <c r="G25" i="43"/>
  <c r="C26" i="43"/>
  <c r="F26" i="43"/>
  <c r="G26" i="43"/>
  <c r="C27" i="43"/>
  <c r="F27" i="43"/>
  <c r="G27" i="43"/>
  <c r="C28" i="43"/>
  <c r="F28" i="43"/>
  <c r="G28" i="43"/>
  <c r="H29" i="43"/>
  <c r="I29" i="43"/>
  <c r="H14" i="43"/>
  <c r="G14" i="43"/>
  <c r="H13" i="43"/>
  <c r="G13" i="43"/>
  <c r="H12" i="43"/>
  <c r="G12" i="43"/>
  <c r="H11" i="43"/>
  <c r="G11" i="43"/>
  <c r="H10" i="43"/>
  <c r="G10" i="43"/>
  <c r="H9" i="43"/>
  <c r="G9" i="43"/>
  <c r="H8" i="43"/>
  <c r="G8" i="43"/>
  <c r="H7" i="43"/>
  <c r="G7" i="43"/>
  <c r="H6" i="43"/>
  <c r="G6" i="43"/>
  <c r="H5" i="43"/>
  <c r="G5" i="43"/>
  <c r="H4" i="43"/>
  <c r="G4" i="43"/>
  <c r="F49" i="46"/>
  <c r="F51" i="46"/>
  <c r="F53" i="46"/>
  <c r="F28" i="45"/>
  <c r="F32" i="45"/>
  <c r="G26" i="27"/>
  <c r="J23" i="27"/>
  <c r="H23" i="27"/>
  <c r="H22" i="27"/>
  <c r="J21" i="27"/>
  <c r="H21" i="27"/>
  <c r="J20" i="27"/>
  <c r="H20" i="27"/>
  <c r="J19" i="27"/>
  <c r="H19" i="27"/>
  <c r="J18" i="27"/>
  <c r="H18" i="27"/>
  <c r="J17" i="27"/>
  <c r="H17" i="27"/>
  <c r="J16" i="27"/>
  <c r="H16" i="27"/>
  <c r="J15" i="27"/>
  <c r="H15" i="27"/>
  <c r="J14" i="27"/>
  <c r="H14" i="27"/>
  <c r="J13" i="27"/>
  <c r="H13" i="27"/>
  <c r="J12" i="27"/>
  <c r="H12" i="27"/>
  <c r="J8" i="27"/>
  <c r="H8" i="27"/>
  <c r="J7" i="27"/>
  <c r="H7" i="27"/>
  <c r="J6" i="27"/>
  <c r="H6" i="27"/>
  <c r="J4" i="27"/>
  <c r="H4" i="27"/>
  <c r="J27" i="27"/>
  <c r="H27" i="27"/>
  <c r="J25" i="27"/>
  <c r="H25" i="27"/>
  <c r="J24" i="27"/>
  <c r="H24" i="27"/>
  <c r="J26" i="27"/>
  <c r="C6" i="37"/>
  <c r="J11" i="27"/>
  <c r="H11" i="27"/>
  <c r="H10" i="27"/>
  <c r="I2" i="37"/>
  <c r="E2" i="37"/>
  <c r="H26" i="27"/>
  <c r="G15" i="37"/>
  <c r="J10" i="27"/>
  <c r="E8" i="37"/>
  <c r="H9" i="27"/>
  <c r="H37" i="27"/>
  <c r="J9" i="27"/>
  <c r="G13" i="37"/>
  <c r="G12" i="37"/>
  <c r="G11" i="37"/>
  <c r="G10" i="37"/>
  <c r="G9" i="37"/>
  <c r="G8" i="37"/>
  <c r="G7" i="37"/>
  <c r="G6" i="37"/>
  <c r="E9" i="37"/>
  <c r="E7" i="37"/>
  <c r="E13" i="37"/>
  <c r="I37" i="27"/>
  <c r="E11" i="37"/>
  <c r="E12" i="37"/>
  <c r="G22" i="27"/>
  <c r="G21" i="27"/>
  <c r="G23" i="27"/>
  <c r="G19" i="27"/>
  <c r="G18" i="27"/>
  <c r="G20" i="27"/>
  <c r="E6" i="37"/>
  <c r="G16" i="27"/>
  <c r="G9" i="27"/>
  <c r="G15" i="27"/>
  <c r="G17" i="27"/>
  <c r="G13" i="27"/>
  <c r="G12" i="27"/>
  <c r="G14" i="27"/>
  <c r="F37" i="27"/>
  <c r="F10" i="37"/>
  <c r="E10" i="37"/>
  <c r="H12" i="37"/>
  <c r="I12" i="37" s="1"/>
  <c r="F9" i="37"/>
  <c r="F11" i="37"/>
  <c r="F12" i="37"/>
  <c r="F8" i="37"/>
  <c r="F7" i="37"/>
  <c r="G7" i="27"/>
  <c r="G27" i="27"/>
  <c r="G4" i="27"/>
  <c r="G24" i="27"/>
  <c r="G6" i="27"/>
  <c r="G8" i="27"/>
  <c r="G10" i="27"/>
  <c r="G25" i="27"/>
  <c r="G11" i="27"/>
  <c r="F6" i="37"/>
  <c r="H8" i="37"/>
  <c r="I8" i="37" s="1"/>
  <c r="F13" i="37"/>
  <c r="H9" i="37"/>
  <c r="I9" i="37" s="1"/>
  <c r="H13" i="37"/>
  <c r="I13" i="37" s="1"/>
  <c r="H10" i="37"/>
  <c r="I10" i="37" s="1"/>
  <c r="H7" i="37"/>
  <c r="I7" i="37" s="1"/>
  <c r="H6" i="37"/>
  <c r="I6" i="37" s="1"/>
  <c r="H11" i="37"/>
  <c r="I11" i="37" s="1"/>
  <c r="H15" i="37"/>
  <c r="H16" i="37"/>
  <c r="F35" i="48"/>
  <c r="F37" i="48"/>
  <c r="F39" i="48"/>
  <c r="F40" i="47"/>
  <c r="F42" i="47"/>
  <c r="F44" i="47"/>
  <c r="F41" i="47"/>
  <c r="J20" i="44"/>
  <c r="F30" i="45"/>
  <c r="F31" i="45"/>
  <c r="J27" i="48"/>
  <c r="J32" i="47"/>
  <c r="J33" i="47" s="1"/>
  <c r="K19" i="45"/>
  <c r="J20" i="45" s="1"/>
  <c r="K18" i="44" l="1"/>
  <c r="I11" i="44"/>
  <c r="L44" i="47"/>
  <c r="L43" i="47"/>
  <c r="L42" i="47"/>
  <c r="L41" i="47"/>
  <c r="L40" i="47"/>
  <c r="L38" i="47"/>
  <c r="L39" i="47"/>
  <c r="L37" i="47"/>
  <c r="L39" i="48"/>
  <c r="L38" i="48"/>
  <c r="L37" i="48"/>
  <c r="L36" i="48"/>
  <c r="L35" i="48"/>
  <c r="L34" i="48"/>
  <c r="L33" i="48"/>
  <c r="L32" i="48"/>
  <c r="L32" i="45"/>
  <c r="L31" i="45"/>
  <c r="L30" i="45"/>
  <c r="L29" i="45"/>
  <c r="L28" i="45"/>
  <c r="L27" i="45"/>
  <c r="L26" i="45"/>
  <c r="L25" i="45"/>
  <c r="L53" i="46"/>
  <c r="L52" i="46"/>
  <c r="L51" i="46"/>
  <c r="L50" i="46"/>
  <c r="L49" i="46"/>
  <c r="L48" i="46"/>
  <c r="L47" i="46"/>
  <c r="L46" i="46"/>
  <c r="L28" i="43"/>
  <c r="L27" i="43"/>
  <c r="L26" i="43"/>
  <c r="L25" i="43"/>
  <c r="L24" i="43"/>
  <c r="L23" i="43"/>
  <c r="L22" i="43"/>
  <c r="L21" i="43"/>
  <c r="J41" i="46"/>
  <c r="J42" i="46" s="1"/>
  <c r="I8" i="44"/>
  <c r="I9" i="44"/>
  <c r="O9" i="51"/>
  <c r="O10" i="51"/>
  <c r="O5" i="51"/>
  <c r="O8" i="51"/>
  <c r="I6" i="48"/>
  <c r="O11" i="51"/>
  <c r="O6" i="51"/>
  <c r="I28" i="27"/>
  <c r="I39" i="46"/>
  <c r="I28" i="47"/>
  <c r="I23" i="47"/>
  <c r="I27" i="47"/>
  <c r="I29" i="47"/>
  <c r="I26" i="46"/>
  <c r="I25" i="46"/>
  <c r="I5" i="46"/>
  <c r="I24" i="47"/>
  <c r="I7" i="48"/>
  <c r="I9" i="48"/>
  <c r="I20" i="48"/>
  <c r="I8" i="48"/>
  <c r="K15" i="43"/>
  <c r="I12" i="44"/>
  <c r="I6" i="44"/>
  <c r="I26" i="47"/>
  <c r="I21" i="47"/>
  <c r="I25" i="47"/>
  <c r="I17" i="44"/>
  <c r="I20" i="27"/>
  <c r="I24" i="46"/>
  <c r="I8" i="27"/>
  <c r="G29" i="43"/>
  <c r="I30" i="46"/>
  <c r="I12" i="47"/>
  <c r="I16" i="46"/>
  <c r="I20" i="46"/>
  <c r="I32" i="46"/>
  <c r="I29" i="46"/>
  <c r="M27" i="44"/>
  <c r="M31" i="44"/>
  <c r="G37" i="27"/>
  <c r="M32" i="44"/>
  <c r="I9" i="27"/>
  <c r="I17" i="46"/>
  <c r="J21" i="45"/>
  <c r="G40" i="48"/>
  <c r="M28" i="44"/>
  <c r="G33" i="44"/>
  <c r="G45" i="47"/>
  <c r="I23" i="46"/>
  <c r="G54" i="46"/>
  <c r="G33" i="45"/>
  <c r="J21" i="44"/>
  <c r="I5" i="48"/>
  <c r="I21" i="48"/>
  <c r="I11" i="48"/>
  <c r="I25" i="27"/>
  <c r="I15" i="27"/>
  <c r="J28" i="48"/>
  <c r="I5" i="47"/>
  <c r="I20" i="47"/>
  <c r="I10" i="47"/>
  <c r="I19" i="47"/>
  <c r="I13" i="47"/>
  <c r="I15" i="47"/>
  <c r="I18" i="47"/>
  <c r="I14" i="47"/>
  <c r="I9" i="47"/>
  <c r="I6" i="47"/>
  <c r="I11" i="47"/>
  <c r="I8" i="47"/>
  <c r="I22" i="47"/>
  <c r="I7" i="47"/>
  <c r="I4" i="47"/>
  <c r="I16" i="47"/>
  <c r="I14" i="46"/>
  <c r="I22" i="46"/>
  <c r="I27" i="46"/>
  <c r="I10" i="44"/>
  <c r="I17" i="48"/>
  <c r="I24" i="48"/>
  <c r="I10" i="27"/>
  <c r="I17" i="27"/>
  <c r="I21" i="27"/>
  <c r="I7" i="27"/>
  <c r="I19" i="48"/>
  <c r="I26" i="27"/>
  <c r="I18" i="27"/>
  <c r="I5" i="27"/>
  <c r="I33" i="46"/>
  <c r="I11" i="46"/>
  <c r="I5" i="44"/>
  <c r="I12" i="46"/>
  <c r="I7" i="46"/>
  <c r="I10" i="46"/>
  <c r="I34" i="46"/>
  <c r="I7" i="44"/>
  <c r="I4" i="44"/>
  <c r="M26" i="44"/>
  <c r="I16" i="48"/>
  <c r="I18" i="48"/>
  <c r="I4" i="48"/>
  <c r="I11" i="27"/>
  <c r="I24" i="27"/>
  <c r="I22" i="27"/>
  <c r="I16" i="27"/>
  <c r="I10" i="43"/>
  <c r="I12" i="27"/>
  <c r="I21" i="46"/>
  <c r="I14" i="48"/>
  <c r="I27" i="27"/>
  <c r="I38" i="46"/>
  <c r="I13" i="44"/>
  <c r="I36" i="46"/>
  <c r="I14" i="44"/>
  <c r="I16" i="44"/>
  <c r="M25" i="44"/>
  <c r="I12" i="48"/>
  <c r="I15" i="48"/>
  <c r="I6" i="27"/>
  <c r="I19" i="27"/>
  <c r="M29" i="44"/>
  <c r="I14" i="27"/>
  <c r="I9" i="46"/>
  <c r="I13" i="46"/>
  <c r="I19" i="46"/>
  <c r="I18" i="46"/>
  <c r="M30" i="44"/>
  <c r="I10" i="48"/>
  <c r="I13" i="48"/>
  <c r="I4" i="27"/>
  <c r="I13" i="27"/>
  <c r="I15" i="44"/>
  <c r="I23" i="48"/>
  <c r="I28" i="46"/>
  <c r="I15" i="46"/>
  <c r="I37" i="46"/>
  <c r="I31" i="46"/>
  <c r="I35" i="46"/>
  <c r="I8" i="46"/>
  <c r="I6" i="46"/>
  <c r="I22" i="48"/>
  <c r="I23" i="27"/>
  <c r="I4" i="46"/>
  <c r="I8" i="43"/>
  <c r="I4" i="43"/>
  <c r="I6" i="43"/>
  <c r="I11" i="43"/>
  <c r="I14" i="43"/>
  <c r="I7" i="43"/>
  <c r="I9" i="43"/>
  <c r="I5" i="43"/>
  <c r="I12" i="43"/>
  <c r="I13" i="43"/>
  <c r="K27" i="48" l="1"/>
  <c r="J5" i="51"/>
  <c r="O4" i="51"/>
  <c r="O3" i="51" s="1"/>
  <c r="I5" i="51" s="1"/>
</calcChain>
</file>

<file path=xl/sharedStrings.xml><?xml version="1.0" encoding="utf-8"?>
<sst xmlns="http://schemas.openxmlformats.org/spreadsheetml/2006/main" count="798" uniqueCount="361">
  <si>
    <t xml:space="preserve"> </t>
  </si>
  <si>
    <t>1. Completar Razon Social de la Contratista</t>
  </si>
  <si>
    <t>FECHA</t>
  </si>
  <si>
    <t>AREA</t>
  </si>
  <si>
    <t>Bloque 31 &amp; Hokchi</t>
  </si>
  <si>
    <t>CONTRATISTA\JACKUP\MODELO</t>
  </si>
  <si>
    <t>Firma</t>
  </si>
  <si>
    <t>2. INSTRUCTIVO</t>
  </si>
  <si>
    <t>JU Contractor &amp; Name</t>
  </si>
  <si>
    <t>Date</t>
  </si>
  <si>
    <t>MAX Score possible</t>
  </si>
  <si>
    <t>Ocultar</t>
  </si>
  <si>
    <t>Grade  / Calificacion</t>
  </si>
  <si>
    <t>Item</t>
  </si>
  <si>
    <t>Feature</t>
  </si>
  <si>
    <t>Requirement</t>
  </si>
  <si>
    <t>ENTER: Compliant?
 Yes or No</t>
  </si>
  <si>
    <t>Weighting Maximum points</t>
  </si>
  <si>
    <t>Total Rig Weight</t>
  </si>
  <si>
    <t>condicionales</t>
  </si>
  <si>
    <t xml:space="preserve">Max Points - Score </t>
  </si>
  <si>
    <t xml:space="preserve"> Score Achieved by THIS RIG</t>
  </si>
  <si>
    <t>Critical "C"/
Plus "Number"</t>
  </si>
  <si>
    <t>Type of Rig</t>
  </si>
  <si>
    <t>Independent Leg Jack up</t>
  </si>
  <si>
    <t>Yes</t>
  </si>
  <si>
    <t xml:space="preserve">C </t>
  </si>
  <si>
    <t>Year delivery</t>
  </si>
  <si>
    <t>Delivery after 2008</t>
  </si>
  <si>
    <t>C</t>
  </si>
  <si>
    <t>Working Water Depth</t>
  </si>
  <si>
    <t xml:space="preserve">Water Depth:22 mtrs (72 ft) in the area.  </t>
  </si>
  <si>
    <t>Spud Can Penetration</t>
  </si>
  <si>
    <t>Historical Leg Penetration is in the range 2 - 4 meters</t>
  </si>
  <si>
    <t>Maximum Well Depth capability</t>
  </si>
  <si>
    <t>as minimum 12000ft</t>
  </si>
  <si>
    <t>Pressure Rating BOP Equipment</t>
  </si>
  <si>
    <t xml:space="preserve">As Minimum. Rams 10K psi ,Annular 5K psi. Including 10 kpis choke &amp; kill  manifold and all 10 K psi lines. </t>
  </si>
  <si>
    <t>Certification &amp; Classification</t>
  </si>
  <si>
    <t>• IMO MODU Code (1989)  (valid certification/ Add in Remarks Expiry date).</t>
  </si>
  <si>
    <t>• International Load Line Cert.</t>
  </si>
  <si>
    <t xml:space="preserve">• SOLAS  (will ensure compliance with  local certification requirements to operate). </t>
  </si>
  <si>
    <t>Standards &amp; NDE</t>
  </si>
  <si>
    <t>API 7L categoty IV (valid certification/ Add in Remarks Expiry date).</t>
  </si>
  <si>
    <t>API 8B Cat IV  (valid certification/ Add in Remarks Expiry date).</t>
  </si>
  <si>
    <t>API 54 Cat IV (valid certification/ Add in Remarks Expiry date).</t>
  </si>
  <si>
    <t>API 4G Cat III (valid certification/ Add in Remarks Expiry date).</t>
  </si>
  <si>
    <t>API 7K (valid certification/ Add in Remarks Expiry date).</t>
  </si>
  <si>
    <t>API STD 53 (Last Edition) (valid certification/ Add in Remarks Expiry date).</t>
  </si>
  <si>
    <t>API STD 64 (valid certification/ Add in Remarks Expiry date).</t>
  </si>
  <si>
    <t xml:space="preserve">API RP 9B </t>
  </si>
  <si>
    <t>Navigation Equipment</t>
  </si>
  <si>
    <t>Rig Instrumentation</t>
  </si>
  <si>
    <t>Wind speed, wind direction, and barometric pressure</t>
  </si>
  <si>
    <t>Rig Variable Load (Rig floor Load is in addition to the Rig Variable load)</t>
  </si>
  <si>
    <t>4,000 Kips</t>
  </si>
  <si>
    <t>Heliport Certification</t>
  </si>
  <si>
    <t>• Must comply with CAP437 guidelines from UK CAA or equivalent US standard. (Will ensure compliance with local authorization requirements to operate).</t>
  </si>
  <si>
    <t>Number of slots (Texas Deck)</t>
  </si>
  <si>
    <t>No</t>
  </si>
  <si>
    <t>Total</t>
  </si>
  <si>
    <t>Note: All certification, Classification, Standards and NDE/NDI shall have 1 year valid from the Spud date.</t>
  </si>
  <si>
    <t>All Well Control Equipment and Diverter System (lines, manifolds, stand pipes, etc  included) shall have 1 year valid certification from the Spud date.</t>
  </si>
  <si>
    <t>Rig Contractor &amp; Name</t>
  </si>
  <si>
    <t>Heating / Cooling</t>
  </si>
  <si>
    <t>Air-Conditioned Accommodations (cooling and heating, HVAC)</t>
  </si>
  <si>
    <t>Accomodation/POB</t>
  </si>
  <si>
    <t>At least Rooms Capacity for 120 People</t>
  </si>
  <si>
    <r>
      <t>Type of Rooms</t>
    </r>
    <r>
      <rPr>
        <b/>
        <sz val="10"/>
        <color rgb="FFFF0000"/>
        <rFont val="Arial"/>
        <family val="2"/>
      </rPr>
      <t xml:space="preserve"> </t>
    </r>
  </si>
  <si>
    <t>5 x 2 man rooms for OPERATOR´S use. This will provide appropriate accommodation for up to 6 female employees if required and 3 Individuals rooms.</t>
  </si>
  <si>
    <t>Number of OPERATOR´s Offices</t>
  </si>
  <si>
    <t>1 x Drilling office, 1 x Wellsite  Office, 1 x Company Man</t>
  </si>
  <si>
    <t>Service Company Office</t>
  </si>
  <si>
    <t>For minimum 6 people / Desks.</t>
  </si>
  <si>
    <t>Conference Room</t>
  </si>
  <si>
    <t>For minimum 15 people with video conference facilities</t>
  </si>
  <si>
    <t xml:space="preserve">Training Room </t>
  </si>
  <si>
    <t>Separate from conference room</t>
  </si>
  <si>
    <t>Recreation / TV Rooms</t>
  </si>
  <si>
    <t>Non Smoking and Smoking areas</t>
  </si>
  <si>
    <t xml:space="preserve">Gym </t>
  </si>
  <si>
    <t>Min. 2 x treadmills, 1 x stationary bike, free weights and weights machine.</t>
  </si>
  <si>
    <t>Hospital (2 people)</t>
  </si>
  <si>
    <t>Set up to handle min. 2 patients</t>
  </si>
  <si>
    <t>Communication / Computer System</t>
  </si>
  <si>
    <t xml:space="preserve"> lT Communications / PA
• Offices Pre-wired for Operators Satellite Phone Comms.
• Helicopter radio beacon in operational condition
• Rig owned self contained satelite communication system
• Marine radio                                                                                                                  </t>
  </si>
  <si>
    <t xml:space="preserve">Total score </t>
  </si>
  <si>
    <t>#</t>
  </si>
  <si>
    <t>Critical Items</t>
  </si>
  <si>
    <t>Rig is not accepted</t>
  </si>
  <si>
    <t>Resumen</t>
  </si>
  <si>
    <t>Mandatory</t>
  </si>
  <si>
    <t>Cantilever (Drilling Condition)</t>
  </si>
  <si>
    <t>Cantilever (Skidding Mode)</t>
  </si>
  <si>
    <t>Conductor Tensioning System</t>
  </si>
  <si>
    <t>• Min 200 kips – With monitoring system in the drillers doghouse and the Toolpushers office.
With slips to hold Casing size 30"</t>
  </si>
  <si>
    <t>BOP Tensioner</t>
  </si>
  <si>
    <t>• Secondary tensioning system also required for BOP support.</t>
  </si>
  <si>
    <t xml:space="preserve"> All tanks apart from pot water, fuel oil and drill water should be fitted with a circulating system to avoid solids settlement.</t>
  </si>
  <si>
    <t>• Bulk Mud Dry (Bar, Gel, etc) :  5500 cu ft</t>
  </si>
  <si>
    <t>• Bulk Mud Surge Tank : 70 cu ft</t>
  </si>
  <si>
    <t xml:space="preserve">• Bulk Cement : 5100 cu ft  (At least 3 silos with a minimum capacity of 1700 ft3)
• Man entrance for each silo and level measuring system to daily check and report cement volume. each silos individually must be capable of being sampled. 
•  Weight load cells on each foot and electronic level sensors fitted.              
• Air pressure system with water traps or filters.
* Preferable at least 1 rock catcher and 1 sampling point is required </t>
  </si>
  <si>
    <t>• Liquid Mud (Main Pits) : 3600 bbls minimum</t>
  </si>
  <si>
    <t>• Mud Processing / Sand Trap : 200 bbls</t>
  </si>
  <si>
    <t>• Slugging Pits : 2 @ 68 bbls each with agitators</t>
  </si>
  <si>
    <t>• Brine Storage : 900 bbls</t>
  </si>
  <si>
    <t>• Base Oil Storage : 900 bbls</t>
  </si>
  <si>
    <t>• Drill Water : 5000 bbls</t>
  </si>
  <si>
    <t>• Potable Water : 1500 bbls</t>
  </si>
  <si>
    <t>• Fuel Oil Capacity : 2000 bbls</t>
  </si>
  <si>
    <t>Pits / Mud Mixing</t>
  </si>
  <si>
    <t xml:space="preserve">• Agitators in all mud pits. </t>
  </si>
  <si>
    <t>• Mud Guns in all pits.</t>
  </si>
  <si>
    <t>• Lockable master dump valve on all pits.</t>
  </si>
  <si>
    <t>• Two mixing hoppers with at least one shearing hopper.</t>
  </si>
  <si>
    <t>• Deck hopper for addition of material to mud system via one MT / big bags.</t>
  </si>
  <si>
    <t>Sack room</t>
  </si>
  <si>
    <t>Capacity to storage 5000 sx</t>
  </si>
  <si>
    <t>Deck space</t>
  </si>
  <si>
    <t xml:space="preserve">Free deck space and capacity for storage driiling &amp; Completion equipment. 3500 ft2 / free space as minimum (19 x 15 m Gravel Pack Equipment) </t>
  </si>
  <si>
    <t>Cantilever space</t>
  </si>
  <si>
    <t>Cantielever space to storage drilling equipmnet 2100 ft2</t>
  </si>
  <si>
    <t>Derrick</t>
  </si>
  <si>
    <t>As minimum 1000 Kip Static Hook Load Capacity</t>
  </si>
  <si>
    <t>Standpipe</t>
  </si>
  <si>
    <t>2 *4" ID Standpipe for 7500 psi as minimum</t>
  </si>
  <si>
    <t>Automatic Vertical Pipe Racking System</t>
  </si>
  <si>
    <t>Provide details of the system installed.</t>
  </si>
  <si>
    <t>Derrick Racking Capacity</t>
  </si>
  <si>
    <t>15,000 ft of drill pipe provided by the rig, 10 stands HWDP, 6 stands Drill Collars (stands = triples as minimum)</t>
  </si>
  <si>
    <t>Drawworks</t>
  </si>
  <si>
    <t>2800 hp, Min Drilling Depth 25,000 ft</t>
  </si>
  <si>
    <t>Top Drive</t>
  </si>
  <si>
    <t>500 Ton min,  1000HP capable of continuous 35,000 ft-lbs torque @ 110 rpm and a min upper operating speed of 200RPM.   
• TDS 4S equivalent or better.</t>
  </si>
  <si>
    <t>Rotary Table</t>
  </si>
  <si>
    <t>49 ½” as minimum.</t>
  </si>
  <si>
    <t>Deck Mounted Make-up Unit for up to 9.5” DCs</t>
  </si>
  <si>
    <t>Make up / Break down BHA items and drilling stands offline Preferred</t>
  </si>
  <si>
    <t>Pipe Make-up</t>
  </si>
  <si>
    <t>• Iron Roughneck: 3-1/2” – 9 ¾”, less than 13 yrs old, in excellent condition with mainteinance traceability 
• Pipe Spinner in good condition.</t>
  </si>
  <si>
    <t>Air Hoists on Drill Floor</t>
  </si>
  <si>
    <t xml:space="preserve">• One dedicated man rider winch / Man Basket Hidraulic Basket. Describe the system used.
</t>
  </si>
  <si>
    <t>Triplex Mud Pumps</t>
  </si>
  <si>
    <t>Additional Pumps</t>
  </si>
  <si>
    <t>• Independent Base Oil Pump 
• Independent Brine Pump
• Mixing Pumps – Min two each</t>
  </si>
  <si>
    <t>Main Power/Emergency Power</t>
  </si>
  <si>
    <t xml:space="preserve">At least 5 sets Caterpillar diesel engines rated at 1500/ 2,150hp. 
Emergency Power at least (1) Caterpillar diesel engine rated at 1,200hp </t>
  </si>
  <si>
    <t>Passed excluyent techical conditions?</t>
  </si>
  <si>
    <t>Total rig score</t>
  </si>
  <si>
    <t>Gumbo Buster</t>
  </si>
  <si>
    <t xml:space="preserve">Gumbo Buster </t>
  </si>
  <si>
    <t>Scalpers</t>
  </si>
  <si>
    <t>Scalper Shakers - 1200 gpm capacity</t>
  </si>
  <si>
    <t>Shakers</t>
  </si>
  <si>
    <t>• Linear Motion or Balanced Elliptical Shakers (3 each minimum)
• Less than 10 yrs old / well maintained and in good working order. 
Full spares available on rig.</t>
  </si>
  <si>
    <t>Seawater Supply</t>
  </si>
  <si>
    <t xml:space="preserve">Does rig have sufficient SW supply to provide 1200 gpm in main suction pit.  </t>
  </si>
  <si>
    <t>Mud Cleaner / Desilter</t>
  </si>
  <si>
    <t xml:space="preserve">Min 1000 gpm (4") 
</t>
  </si>
  <si>
    <t>Desander</t>
  </si>
  <si>
    <t xml:space="preserve">Min 1000 gpm capacity  10"/12"
</t>
  </si>
  <si>
    <t>Centrifuge Set Up</t>
  </si>
  <si>
    <t>Two decanter centrifuges with variable speed (VFD variable Frecuency drive) with barite recovery arrangement.</t>
  </si>
  <si>
    <t>OBM cuttings Collection</t>
  </si>
  <si>
    <t xml:space="preserve">Auger System at least 16" OD ( Screw conveyor) from the Shakers to the cutting box place on the Desk. </t>
  </si>
  <si>
    <t>To handle maximum flow rate (1000 GPM with 8.9 ppg Fluid)</t>
  </si>
  <si>
    <t>High Pressure Washer for cleaning mud tanks, equipment &amp; general washing</t>
  </si>
  <si>
    <t>at least 2 heavy duty pressure washers / Wash stations.</t>
  </si>
  <si>
    <t>Trip Tank</t>
  </si>
  <si>
    <t>Two Pumps two sided with minimum 50 bbls capacity.</t>
  </si>
  <si>
    <t>Stripping Tank</t>
  </si>
  <si>
    <t>Calibrated for pipe sizes provided.</t>
  </si>
  <si>
    <t>Bulk Silo Indicators</t>
  </si>
  <si>
    <t>Bulk Cement, Bulk Mud and Bulk Mud Surge Storage Tank to be fitted with weight indicators and high level indicators. All silos must contain a manhole for inspection purposes.</t>
  </si>
  <si>
    <t>Bulk Silo Dust Collectors / Dryers</t>
  </si>
  <si>
    <t>Bulk Cement, Bulk Mud dust collecting system and dryers.</t>
  </si>
  <si>
    <t>Drill Pipe 5" or 5-1/2” or 5 7/8"</t>
  </si>
  <si>
    <t xml:space="preserve">10000 ft (with hard Banding), R2 -Hardbanding Casing Friendly TCS8000 or similary.  
Drill Pipe acceptable would be: 
* 5" 19,55 ppf S-135 NC 50 
* 5 1/2" 21.9 ppf S-135 FH   
* 5 7//8" 23,4 ppf S-135 XT-57  </t>
  </si>
  <si>
    <t>Drill Pipe 3 ½” or 4"</t>
  </si>
  <si>
    <t>5000 ft.R2 -Hardbanding Casing Friendly TCS8000 or similary. 
Pipe acceptable would be: 
*3 1/2" 15.5 ppf G-105 NC38
* 4" 15.5-14 ppf S-135 HT38 -NC38</t>
  </si>
  <si>
    <t>9 ½” Spiral Drill Collars</t>
  </si>
  <si>
    <t>6 each, R2</t>
  </si>
  <si>
    <t>8” Drill Spiral Collars</t>
  </si>
  <si>
    <t xml:space="preserve">12  each, minimum of 3" bored for floats. R2  </t>
  </si>
  <si>
    <t>Floats</t>
  </si>
  <si>
    <t>Ported and non ported floats as required by program.  Baker Model GC / GCA Auto Fill</t>
  </si>
  <si>
    <t>6 ½” or 6.3/4"  Spiral Drill Collars</t>
  </si>
  <si>
    <t>10 each  . R2</t>
  </si>
  <si>
    <t>4 ¾” Spiral Drill Collars</t>
  </si>
  <si>
    <t>15 each. R2</t>
  </si>
  <si>
    <t>5" or 5 7/8" or 5-1/2" Spirall Heavi-weight Drill Pipe</t>
  </si>
  <si>
    <t>30 each, OD and Connections to match with proposal drill pipe.  R2 -Hardbanding Casing Friendly TCS8000. or similary Note: The size of heavy weight must be in accordance with the Drill pipe size</t>
  </si>
  <si>
    <t>3 1/2"or 4" Spirall Heavi-weight Drill Pipe</t>
  </si>
  <si>
    <t>25 each, OD and Connections to match with proposal drill pipe.  R2 -Hardbanding Casing Friendly TCS8000. Note: The size of heavy weight must be in accordance with the Drill pipe size</t>
  </si>
  <si>
    <t>Drill Pipe Pup Joints</t>
  </si>
  <si>
    <t>Three each 3 x 5ft, 3 x 10 ft, 1 x 15 ft for primary drill string  (for all necessary strings  during the contract period.).</t>
  </si>
  <si>
    <t>X-overs</t>
  </si>
  <si>
    <t xml:space="preserve">• String x-over to connect drill collars, drill pipe diferent sizes and bit with 100% back up.
• All cross overs required according to the  Drilling and Completion Programs.            </t>
  </si>
  <si>
    <t>Drifts</t>
  </si>
  <si>
    <t>Full set of hollow steel drifts for all drilling &amp; Completion strings components. Includes tie off point for slick line Wire-Tail Drifting. ( in accordance with API)</t>
  </si>
  <si>
    <t>TDS Saver Subs</t>
  </si>
  <si>
    <t>All  spare TDS saver subs need it during the contract period. 
1 Backup for ea string.</t>
  </si>
  <si>
    <t>References</t>
  </si>
  <si>
    <t>Diverter System</t>
  </si>
  <si>
    <t>500 psi min. With DSA, spools, over shots for 30” conductor casing, running/test tools, control panels. Minimum ID of outlets is 12”. KFDJ insert type preferred. Note: 30" casing pack off and adapter for conductor casing according to the D&amp;C programs.</t>
  </si>
  <si>
    <t>BOP Equipped with variable rams necessary to cover 3 ½ - 7 5/8" pipe range  ( lower , middle , upper) according to the BOP model, with minimum 1 set in backup available on board.</t>
  </si>
  <si>
    <t>BOP Test Stump</t>
  </si>
  <si>
    <t>BOP Test Stump, portable test pump &amp; recorder, Test Tool(s) for testing BOP on test stump for offline testing of BOP. NOTE: Digital Or Mechanical recorder on test pump</t>
  </si>
  <si>
    <t>FOSV for Offline Testing</t>
  </si>
  <si>
    <t>Nutech type offline testing stumps for testing TIW/FOSV/ etc../ Ensure to test offline.</t>
  </si>
  <si>
    <t>Testing Choke / Kill manifold</t>
  </si>
  <si>
    <t>Choke / kill manifold be tested offline.</t>
  </si>
  <si>
    <t>Choke Line Valves (H2S trim)</t>
  </si>
  <si>
    <t xml:space="preserve">Two 4 1/16” 10 M psi manual valve Two 4 1/16” 10 M psi hydraulic controlled valve.  3-1/16" 10M valves &amp; lines would be acceptable. As minimum the pressure rating is 10 M </t>
  </si>
  <si>
    <t>Kill Line Valves (H2S trim)</t>
  </si>
  <si>
    <r>
      <t xml:space="preserve">One 3 1/16” 10 M psi manual valve, One 4 1/16” 10 M psi hydraulic controlled valve.  </t>
    </r>
    <r>
      <rPr>
        <i/>
        <sz val="10"/>
        <rFont val="Arial"/>
        <family val="2"/>
      </rPr>
      <t>This assumes two choke lines are rigged up.  3-1/16” outlets, choke and Kill line will be acceptable.</t>
    </r>
  </si>
  <si>
    <t>Choke &amp; Kill Manifold</t>
  </si>
  <si>
    <t xml:space="preserve">4 1/16” – 10M psi Choke Manifold with two hydraulic adjustable choke and one manual choke.   3-1/16” 10M  lines will be acceptable. 
A glycol injection pump and injection point upstream of the auto chokes "optional".
Required output is 0.75gpm at 6,000 psi. </t>
  </si>
  <si>
    <t>Additional Well Control Instrumentation</t>
  </si>
  <si>
    <t xml:space="preserve">• Pressure Sensors (DP&amp;CP)
• At BOP, upstream of chokes and downstream of chokes </t>
  </si>
  <si>
    <t>Full Opening Safety Valves</t>
  </si>
  <si>
    <t>Four (4) each 10 M psi (with connections that match the primary string of drill pipe)- Crossovers to fit the various tubulars in the drill string. 4 redress kits required on location for each size as part of the critical spares inventory.</t>
  </si>
  <si>
    <t>Inside BOP</t>
  </si>
  <si>
    <t>Two each 10 M psi (with connections that match the primary string of drill pipe)</t>
  </si>
  <si>
    <t>Upper and Lower IBOP’s for the top drive</t>
  </si>
  <si>
    <t>There should be  a complete back up set of valves and sufficient spares on the rig to redress each valve 1 times.</t>
  </si>
  <si>
    <t>BOP Closing Unit (BOP Controls)</t>
  </si>
  <si>
    <t>Meets API std 53 (Last edition)</t>
  </si>
  <si>
    <t xml:space="preserve">Mud Gas Separator (Poor Boy Degasser) </t>
  </si>
  <si>
    <t>Meets API std 53 (Last edition)
A hot mud circulating loop should be available. Min dip tube length 15ft with vent capacity of 20 million SCFT/day.</t>
  </si>
  <si>
    <t>BOP Handling System</t>
  </si>
  <si>
    <t>Integral Part of the Rig to handle in accordance with the BOP size</t>
  </si>
  <si>
    <t>Air Hoists Under Cantilever</t>
  </si>
  <si>
    <t>One Dedicated Man Rider (optional)
Two Auxiliary Hoists</t>
  </si>
  <si>
    <t>Drilling Instrumentation</t>
  </si>
  <si>
    <t>Weight Indicator, Iron Roughneck Torque, Pump Pressure, Top Drive / Rotary Table RPM / Torque, 
• Line Pull sensor for manual tongs.
• Recording Device for Drilling Parameters, electronic and with web access preferred.
• PVT system for mud pits, mud process pits, trip tank
• Drift Indicator
• Web access, eg RigSense.</t>
  </si>
  <si>
    <t>Water Curtain</t>
  </si>
  <si>
    <t>Equipped with DST / Flaring water cooling system or panels.  State pertinent spec´s in remarks.</t>
  </si>
  <si>
    <t>Well Test Piping</t>
  </si>
  <si>
    <t>Well Test Piping  : Oil, gas, Air &amp; Sea Water
Certified and checked for wall thickness. 10Ksi working pressure. Targeted elbows / Bends.</t>
  </si>
  <si>
    <t>Boom Burners</t>
  </si>
  <si>
    <t xml:space="preserve">King Post and tie off points installed and ready for burner booms.  Inspections up to date. If booms are available state specs. </t>
  </si>
  <si>
    <t>NOTE:</t>
  </si>
  <si>
    <t>All Well Control Equipment and Diverter System (lines, manifolds, stand pipes,over board valves ,kill and choke coflex hoses, operating BOP function hoses,  fixe line, HCR valve, NRV, Choke manifold , BOP stack with Annular , IBOP valves , FOSV, Gray valve, etc  included) shall have 1 year valid certification from the Spud date.</t>
  </si>
  <si>
    <t>Rig Cranes</t>
  </si>
  <si>
    <t>3 each 100 – 120 ft booms with a capacity of 50 MT @ a 40 ft radius
• Maximum anticipated load will coiled tubing reel at circa 30MT.</t>
  </si>
  <si>
    <t>Forklift</t>
  </si>
  <si>
    <t>Forklift for Sack Storage Room preferable 5000 lbs SWL</t>
  </si>
  <si>
    <t>Lock up</t>
  </si>
  <si>
    <t>Hazardous Materials Lock up</t>
  </si>
  <si>
    <t>Rig Air</t>
  </si>
  <si>
    <t>Rig Air Compressor System with Air Dryer and water traps installed to assure less than  1% of humidity.</t>
  </si>
  <si>
    <t>Bulk Air</t>
  </si>
  <si>
    <t>Bulk Air Compressor with Water traps to assure less than 1% humidity.</t>
  </si>
  <si>
    <t>Water Maker(s)</t>
  </si>
  <si>
    <t>10,000 gpd  (redundancy required) state type.</t>
  </si>
  <si>
    <t>Bulk Fittings.</t>
  </si>
  <si>
    <t>Sewage Treatment Plant</t>
  </si>
  <si>
    <t>Capacity in excess of 120 people. Must comply with Mexican, IMO and MARPOL 7378 annex 4 regulations. Flow Meters in good condition.</t>
  </si>
  <si>
    <t>Trash Compactor</t>
  </si>
  <si>
    <t>This should be provided with the rig and within the rig contract.</t>
  </si>
  <si>
    <t>Zero Discharge</t>
  </si>
  <si>
    <t xml:space="preserve">Drill Floor, rotary and draw works fitted with drip pans </t>
  </si>
  <si>
    <t xml:space="preserve">Zero discharge capability, water tight bunding / kick plate throughout rig. Note: All the water/oil waste should be dispousal by CONTRACTOR.  </t>
  </si>
  <si>
    <t>Flow Meters</t>
  </si>
  <si>
    <t>• Fuel to Storage Tanks (mandatory) 
• Sea Water To Pits (optional)
• Base Oil To Storage Tank (optional)
• Base Oil To Mud Pits (optional)
• Drill Water to Pits (optional)
• Fuel to Mud Pits (optional)</t>
  </si>
  <si>
    <t>Cement Unit Piping</t>
  </si>
  <si>
    <t>All the H.P fixed Lines from the Cement Unit to Drill floor (cement standpipe, choke manifold / standpipe manifold), BOP Storage Area, etc.documentation to support wall thickness reading weld inspection on all the High-Pressure pipework</t>
  </si>
  <si>
    <t>Cement Unit</t>
  </si>
  <si>
    <t>High pressure pumping unit for pressure tensting, performe cementing operation, well control, etc. Provided with 2 x triplex pumps (HT400 similar or higher)  with individual Engine for each and piping for 15 kpsi fully certified. Certified Safe Area or Zone II hazardous area classification.
•Twin diesel powered engines, 600 HHP minimum. Engines shall be equipped with emergency shut-down devide.
• 2 triplex pumps with (HT400 or simiar) - each rated to minimum 10,000 psi working pressure. High pressure pumps shall each be equipped with over-pressure shut-down device, the setting of which shall be adjustable to accommodate expected maximum pumping pressure during     cementing and pumping operations.
•  A pressure relief valve shall be installed in high pressure pumps discharge line.
•  2 mixing centrifugal pumps 6" x 5" (recirculation pump and booster)
• 2 water centrifugal pumps 4" x 4" (water pump &amp; back up)
• Spare parts for repairing and maintaining the cementing unit and its accesories on board. Offshore (on the JU) workshop and critical spare parts storage
• 100% automatic mixing system with capability to control slurry density within +/- 0.2 ppg if the designed slurry density. Fitted with 2 non-radioactive densometers (1 placed in the mixing system and 1 placed on the suction section near the pump to read the density of every pumped fluid)
• Cementing software able to record and transmit information in Real Time on WITS format (Rate, Pressure, Density &amp; Volume). eletronic data shall be recorded at a frecuency of not greater than once every four seconds. Pressure shall be recorded throughout the entire job regardless whether the cement unit or rig pump is performing the displacement.
• 2 each 10 bbl displacement tanks fitted with agitators as minimum. Each tank fitted with graduated level gauge in 0.5 bbl increments. Displacement tanks shall include "quick-opening" drain valves and over-fill drain lines connected via drainage line to the rig disposal system.
• 25 bbl mixing tub MINIMUM (that is a 5 bbl or larger mixing compartment and a 20 bbl or larger recirculating compartment)
• 80 ft3 fully certified Surge tank wiuth at least 3 glass mirrors and if possible (desired) a weighting balance that indicates the weight of cement inside the tank. The surge tank shall be equipped with pressure relief valve, and vent line to prevent over-pressuring of the surge tank.
• Cement Unit Model shall NOT be older than 2013.
• 15,000 psi working pressure lines to connect the cement unit to the rig floor. Additional lines are required to connect kill line or cement unit to casing or drill pipe in the rig floor.
• All high pressure lines must be 1502 (2" diameter as minimum &amp; 15,000 psi working pressure) and certified every year according to the COMPANY standard. 
• 2 Cement hoses available 1x 7500psi and 1 x 10kpsi - fully certified every year according to COMPANY standard.</t>
  </si>
  <si>
    <t>Third Party Services</t>
  </si>
  <si>
    <t>Rig to provide air, potable water, sea water, power and instrumentation cables (with junction boxes) for the following services:
• Mud Logging
• Electric Logging
• MWD / LWD Services
• Cementing Unit
• Centrifuges
• Gravel pack pumping equipment.</t>
  </si>
  <si>
    <t>Welding Sets</t>
  </si>
  <si>
    <t>2 ea electric welding machines as minimum</t>
  </si>
  <si>
    <t>Baskets and containers</t>
  </si>
  <si>
    <t xml:space="preserve">• Personnel transfers baskets, Billy Pug BPC X904-B or greater.  
• Cargo containers for drilling contractor owned equipment.
• All 3rd party equipment to be transported using 3rd party provided CCU / containers / slings, inspected to required standards.
• All CCU, Baskets/HH being utilised for transport of material shall be inspected in accordance with either DNV 2.71 or ENBS 12079
• All frozen food and dry food shall be transported in containers that meet with the standard DNV 2.71 or ENBS 12079. It shall be the responsibility of the Rig Contractor or subcontractor to supply the Transport containers in accordance with this requirement. </t>
  </si>
  <si>
    <t>Sides entry Sub and circulating swage</t>
  </si>
  <si>
    <t>Minimum 2 each sides entry sub with main DPs pipe connection. Circulating Swage 1502 for all DP string</t>
  </si>
  <si>
    <t>Safety Personal Survival</t>
  </si>
  <si>
    <t>As per SOLAS Convention, including personal life-saving appliances</t>
  </si>
  <si>
    <t>Breather Apparatus</t>
  </si>
  <si>
    <t xml:space="preserve">Rig contractor shall provide, in addition to Solas regulation (according to the number of people on the platform), the following:
 - A minimum of one (1) SCBA (with a capacity of 30 minutes) per person on board (POB) with connection for a breathing air cascade system, plus 25% more of the POB as a back up.
- A minimum of 12 SCBAs (60 minute capacity) for emergency crews (search and rescue) with connection for a breathing air cascade system.
- A minimum of 8 SCBA for escape (15 minute capacity) with connection for breathing air cascade system. Note: 5 minute capacity Woluld be acceptable
- Breathing air cascade systems with double compressor. 
</t>
  </si>
  <si>
    <t>Bails,Links</t>
  </si>
  <si>
    <t>All necessary set of Bails to carry out operations according to the D&amp;C Programs activities ( as reference 144",240",180" (500Ton), 132"  (350Ton))</t>
  </si>
  <si>
    <t>Sea chest  Pump</t>
  </si>
  <si>
    <t>1 	Sea chest  Pump available on pit tanks</t>
  </si>
  <si>
    <t>Critical Spares List</t>
  </si>
  <si>
    <t>Contractor shall supply full critical spares as outlined by OEM for all key equipment: Top Drive, Cranes, Engines, Pumps, SCR, Chokes, Iron Roughneck, Shakers, PRS, Drawworks,cement unit &amp; accesories, stand pipe,choke and kill line valves,etc. List should be provided. CONTRACTOR is responsible of spare parts supply.</t>
  </si>
  <si>
    <t>Critical Spares</t>
  </si>
  <si>
    <t>Jetison Skids System</t>
  </si>
  <si>
    <t xml:space="preserve">Jetitson Skids system with capacity for 2 Tn Bunker with averages of 2.84mx1.27mx1.33m or that allows the installation of this Bunker with portable Jetinson Skid. </t>
  </si>
  <si>
    <t>Rig Hydrogen Sulphide equipment (BAs, gas sensors, gas monitors etc)</t>
  </si>
  <si>
    <t>The rig must be fully equipped to comply with API RP 49 &amp; Mexican Legislation
Reservoir fluid could contain up to 10 ppm H2S and/or up to 20% CO2.</t>
  </si>
  <si>
    <t>OFERENTE / EQUIPO</t>
  </si>
  <si>
    <t>Area</t>
  </si>
  <si>
    <t>Punto Evaluacion</t>
  </si>
  <si>
    <t>Descripción</t>
  </si>
  <si>
    <t>Documento Requerido</t>
  </si>
  <si>
    <t>Como se Evalúa</t>
  </si>
  <si>
    <t>Calificacion</t>
  </si>
  <si>
    <t>PASA</t>
  </si>
  <si>
    <t>JU</t>
  </si>
  <si>
    <t>Resultados del Anexo III  Certifcacion y Validacion de Especificaciones Tecnicas</t>
  </si>
  <si>
    <t>Resultados del Anexo III  Ver Instrucciones Primer Pagina</t>
  </si>
  <si>
    <t>Presentación completa del Anexo 8 / III de Excel completado por el oferente.</t>
  </si>
  <si>
    <t xml:space="preserve">Presentacion del Anexo 8 / III, donde  se evaluará conforme a la Solicitud requerida. </t>
  </si>
  <si>
    <t>NO PASA</t>
  </si>
  <si>
    <t>Basic, Cert &amp; Insp</t>
  </si>
  <si>
    <t>Offices &amp; allocation</t>
  </si>
  <si>
    <t>Capacities</t>
  </si>
  <si>
    <t>Solid Control</t>
  </si>
  <si>
    <t>Drilling String</t>
  </si>
  <si>
    <t>BOP &amp; testing</t>
  </si>
  <si>
    <t>Auxiliares</t>
  </si>
  <si>
    <t>Rig Specifications Option A</t>
  </si>
  <si>
    <t>Rig Contractor &amp;  Name</t>
  </si>
  <si>
    <t>Aspect Evaluated</t>
  </si>
  <si>
    <t>Aspecto Evaluado</t>
  </si>
  <si>
    <t>Weighting (points)</t>
  </si>
  <si>
    <t>Ideal Score / Puntuacion
Ideal</t>
  </si>
  <si>
    <t>Score Achieved by THIS RIG</t>
  </si>
  <si>
    <t>PASS (Yes/No)?</t>
  </si>
  <si>
    <t>A</t>
  </si>
  <si>
    <t>Requerimientos Básicos</t>
  </si>
  <si>
    <t>B</t>
  </si>
  <si>
    <t>Quarters / Offices</t>
  </si>
  <si>
    <t>Habitaciones / Oficinas</t>
  </si>
  <si>
    <t>Capabilities</t>
  </si>
  <si>
    <t xml:space="preserve">Capacidades </t>
  </si>
  <si>
    <t>D</t>
  </si>
  <si>
    <t>Solids control</t>
  </si>
  <si>
    <t>Control de Sólidos</t>
  </si>
  <si>
    <t>E</t>
  </si>
  <si>
    <t>Drill String</t>
  </si>
  <si>
    <t>Sarta de perforación</t>
  </si>
  <si>
    <t>F</t>
  </si>
  <si>
    <t>Well Control Equipment</t>
  </si>
  <si>
    <t>Equipo de Control de Pozo</t>
  </si>
  <si>
    <t>G</t>
  </si>
  <si>
    <t>Testing Equipment</t>
  </si>
  <si>
    <t>Equipo para prueba de pozo</t>
  </si>
  <si>
    <t>H</t>
  </si>
  <si>
    <t>Auxiliary Equipment</t>
  </si>
  <si>
    <t>Equipo Auxiliar</t>
  </si>
  <si>
    <t>Este valor de "Score" se usa para el cálculo de la evaluación Técnica</t>
  </si>
  <si>
    <t xml:space="preserve"> Remarks </t>
  </si>
  <si>
    <r>
      <t>Air Gap</t>
    </r>
    <r>
      <rPr>
        <sz val="10"/>
        <rFont val="Arial"/>
        <family val="2"/>
      </rPr>
      <t xml:space="preserve"> (SL –Top Main deck Fix Platform) without Load restriction.)</t>
    </r>
  </si>
  <si>
    <t xml:space="preserve">• ABS / DNV or Other for Mobile Offshore Drilling Units (valid certification/ Add in Remarks Expiry date). IACS. Spud can Inspection document. </t>
  </si>
  <si>
    <t>• MARPOL 1973 – 1978  (valid certification/ Add in Remarks Expiry date). ISPP</t>
  </si>
  <si>
    <t xml:space="preserve">Foghorn, navigation and obstruction lights to meet regulatory requirements </t>
  </si>
  <si>
    <t>Load Chart from Cantilever extended 70 ft.
*What is the maximum allowble setback load (DP, BHA ) during  skidding from 70 ft ?
*Is possible to install 330 Tons templates/ Top Sides ( Small Platforms)  hung to the top drive using cables with cantilever during skidding from 70 ft? 
Maximum allowble hung load.</t>
  </si>
  <si>
    <t>3 x 1600 HP mud pumps, 7500 psi working pressure. Liner/swabs 5.5”; 6”: 6.5” ”. As minimum</t>
  </si>
  <si>
    <t xml:space="preserve">Minimum 2 wells per location ( Texas deck with capcaity for two conductors 30", Hokchi Template, 3 m spacing between centers). </t>
  </si>
  <si>
    <t xml:space="preserve">Mud Vacuum Degasser </t>
  </si>
  <si>
    <t xml:space="preserve">32 mts. 
Note: 
It must have the ability to operate at this height. (That verification must be carried out prior to mobilization to Location.)
Bulk hoses according with this height. </t>
  </si>
  <si>
    <t>• Load Chart from Cantilever extended,
• Min. reach aft of stern centerline 70 ft
• Min. reach either side of centerline 15 ft.
• 500 metric Tn of Combined Load Capacity  required at maximum reach and at any transverse Cantiliver position. This shall be sufficient to support 300 Kips CTU or BOP tensioner load, plus full string of pipe at set back (~290kips) and a hook load of 650 Kips.
* Load Chart Cantilever Extended 70 ft.
Note: Air Gap : 32 m. Water Depth: 22 m. Historical Leg Penetration is in the range 2 - 4 meters</t>
  </si>
  <si>
    <t xml:space="preserve">13 -5/8" x 10kpis BOP (H2S Trim) </t>
  </si>
  <si>
    <t>BOP system would be an 13-5/8” system as minimum. The rating required is 10,000 psi working pressure. ( With all necessary DSA and DSS Drilling spool spacers to connect wellhead with BOP).   
Workover at  Fix Platform: DSS ( 4,5m + 3,5 m + 3,5 m) + DSA (13 5/8" 10Kx15 3/4"15K)
Everything necessary to connect from  Wellhead (13 5/8" 5K ) according to the D&amp;C programs.
DSA &amp; studs  must fulfill API requirements.
BOP Washing tool
Minimum 1 set in backup of the spare part of the BOP stack must be available on board previuous to start the drilling and workover operation ( packing element, oring, seal rams, bonet, etc)</t>
  </si>
  <si>
    <t>VBR rams /Pipe Rams</t>
  </si>
  <si>
    <t>Contractor shall have all identified all critical spares as outlined by OEM or equivalent standard and must be  in inventory and in country. List Should be Provided. CONTRACTOR who is responsible of spare parts supply.</t>
  </si>
  <si>
    <t>The connection between the fluid transfer hose and the supply vessel for
offshore hydrocarbon and brine transfers shall be a self-sealing, dry-break hose connector. ( length hoses enough considering 32 m Air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</si>
</sst>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_-* #,##0_-;\-* #,##0_-;_-* &quot;-&quot;??_-;_-@_-"/>
  </numFmts>
  <fonts count="35" x14ac:knownFonts="1">
    <font>
      <sz val="11"/>
      <color theme="1"/>
      <name val="Calibri"/>
      <family val="2"/>
      <scheme val="minor"/>
    </font>
    <font>
      <sz val="10"/>
      <name val="Arial"/>
      <family val="2"/>
    </font>
    <font>
      <sz val="10"/>
      <name val="Arial"/>
      <family val="2"/>
    </font>
    <font>
      <b/>
      <sz val="11"/>
      <name val="Arial"/>
      <family val="2"/>
    </font>
    <font>
      <b/>
      <sz val="10"/>
      <name val="Arial"/>
      <family val="2"/>
    </font>
    <font>
      <u/>
      <sz val="10"/>
      <name val="Arial"/>
      <family val="2"/>
    </font>
    <font>
      <b/>
      <sz val="12"/>
      <color indexed="9"/>
      <name val="Arial"/>
      <family val="2"/>
    </font>
    <font>
      <i/>
      <sz val="10"/>
      <name val="Arial"/>
      <family val="2"/>
    </font>
    <font>
      <b/>
      <sz val="12"/>
      <name val="Arial"/>
      <family val="2"/>
    </font>
    <font>
      <b/>
      <sz val="14"/>
      <name val="Arial"/>
      <family val="2"/>
    </font>
    <font>
      <sz val="14"/>
      <name val="Arial"/>
      <family val="2"/>
    </font>
    <font>
      <sz val="12"/>
      <name val="Arial"/>
      <family val="2"/>
    </font>
    <font>
      <b/>
      <u/>
      <sz val="10"/>
      <name val="Arial"/>
      <family val="2"/>
    </font>
    <font>
      <sz val="11"/>
      <color theme="1"/>
      <name val="Calibri"/>
      <family val="2"/>
      <scheme val="minor"/>
    </font>
    <font>
      <b/>
      <sz val="14"/>
      <color rgb="FFFFFF00"/>
      <name val="Calibri"/>
      <family val="2"/>
      <scheme val="minor"/>
    </font>
    <font>
      <b/>
      <sz val="12"/>
      <color theme="1"/>
      <name val="Arial"/>
      <family val="2"/>
    </font>
    <font>
      <b/>
      <sz val="12"/>
      <color rgb="FFFFFF00"/>
      <name val="Arial"/>
      <family val="2"/>
    </font>
    <font>
      <sz val="14"/>
      <color theme="1"/>
      <name val="Calibri"/>
      <family val="2"/>
      <scheme val="minor"/>
    </font>
    <font>
      <b/>
      <sz val="10"/>
      <color rgb="FFFF0000"/>
      <name val="Arial"/>
      <family val="2"/>
    </font>
    <font>
      <b/>
      <sz val="10"/>
      <color theme="1"/>
      <name val="Arial"/>
      <family val="2"/>
    </font>
    <font>
      <b/>
      <sz val="10"/>
      <color rgb="FFFFFF00"/>
      <name val="Arial"/>
      <family val="2"/>
    </font>
    <font>
      <sz val="14"/>
      <color theme="1"/>
      <name val="Arial"/>
      <family val="2"/>
    </font>
    <font>
      <b/>
      <sz val="14"/>
      <color theme="1"/>
      <name val="Arial"/>
      <family val="2"/>
    </font>
    <font>
      <b/>
      <sz val="14"/>
      <color rgb="FF000000"/>
      <name val="Arial"/>
      <family val="2"/>
    </font>
    <font>
      <sz val="14"/>
      <color rgb="FF000000"/>
      <name val="Arial"/>
      <family val="2"/>
    </font>
    <font>
      <b/>
      <sz val="11"/>
      <color theme="1"/>
      <name val="Calibri"/>
      <family val="2"/>
      <scheme val="minor"/>
    </font>
    <font>
      <b/>
      <sz val="15"/>
      <color theme="0"/>
      <name val="Calibri"/>
      <family val="2"/>
      <scheme val="minor"/>
    </font>
    <font>
      <sz val="15"/>
      <color theme="1"/>
      <name val="Calibri"/>
      <family val="2"/>
      <scheme val="minor"/>
    </font>
    <font>
      <sz val="10"/>
      <color rgb="FFFF0000"/>
      <name val="Arial"/>
      <family val="2"/>
    </font>
    <font>
      <sz val="10"/>
      <color theme="1"/>
      <name val="Arial"/>
      <family val="2"/>
    </font>
    <font>
      <sz val="12"/>
      <color theme="1"/>
      <name val="Arial"/>
      <family val="2"/>
    </font>
    <font>
      <b/>
      <sz val="14"/>
      <name val="Calibri"/>
      <family val="2"/>
      <scheme val="minor"/>
    </font>
    <font>
      <sz val="12"/>
      <color theme="0"/>
      <name val="Arial"/>
      <family val="2"/>
    </font>
    <font>
      <b/>
      <sz val="12"/>
      <color theme="0"/>
      <name val="Arial"/>
      <family val="2"/>
    </font>
    <font>
      <sz val="8"/>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8" tint="-0.499984740745262"/>
        <bgColor indexed="64"/>
      </patternFill>
    </fill>
    <fill>
      <patternFill patternType="solid">
        <fgColor theme="3" tint="0.79998168889431442"/>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3" fillId="0" borderId="0" applyFont="0" applyFill="0" applyBorder="0" applyAlignment="0" applyProtection="0"/>
    <xf numFmtId="164" fontId="1" fillId="0" borderId="0" applyFont="0" applyFill="0" applyBorder="0" applyAlignment="0" applyProtection="0"/>
    <xf numFmtId="0" fontId="1" fillId="0" borderId="0"/>
    <xf numFmtId="9" fontId="13"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2" fillId="2" borderId="0" xfId="3" applyFont="1" applyFill="1"/>
    <xf numFmtId="165" fontId="2" fillId="2" borderId="0" xfId="5" applyNumberFormat="1" applyFont="1" applyFill="1" applyAlignment="1">
      <alignment horizontal="center"/>
    </xf>
    <xf numFmtId="0" fontId="2" fillId="3" borderId="0" xfId="3" applyFont="1" applyFill="1"/>
    <xf numFmtId="0" fontId="2" fillId="2" borderId="0" xfId="3" applyFont="1" applyFill="1" applyAlignment="1">
      <alignment horizontal="center" vertical="center"/>
    </xf>
    <xf numFmtId="0" fontId="4" fillId="2" borderId="0" xfId="3" applyFont="1" applyFill="1" applyAlignment="1">
      <alignment vertical="center" wrapText="1"/>
    </xf>
    <xf numFmtId="0" fontId="2" fillId="2" borderId="0" xfId="3" applyFont="1" applyFill="1" applyAlignment="1">
      <alignment horizontal="left" vertical="center"/>
    </xf>
    <xf numFmtId="165" fontId="2" fillId="2" borderId="0" xfId="5" applyNumberFormat="1" applyFont="1" applyFill="1" applyAlignment="1">
      <alignment horizontal="center" vertical="center"/>
    </xf>
    <xf numFmtId="0" fontId="2" fillId="3" borderId="0" xfId="3" applyFont="1" applyFill="1" applyAlignment="1">
      <alignment vertical="center"/>
    </xf>
    <xf numFmtId="0" fontId="2" fillId="2" borderId="0" xfId="3" applyFont="1" applyFill="1" applyAlignment="1">
      <alignment horizontal="justify" vertical="center"/>
    </xf>
    <xf numFmtId="0" fontId="4" fillId="3" borderId="0" xfId="3" applyFont="1" applyFill="1" applyAlignment="1">
      <alignment horizontal="justify" vertical="center"/>
    </xf>
    <xf numFmtId="0" fontId="2" fillId="2" borderId="0" xfId="3" applyFont="1" applyFill="1" applyAlignment="1">
      <alignment horizontal="justify"/>
    </xf>
    <xf numFmtId="0" fontId="4" fillId="3" borderId="0" xfId="3" applyFont="1" applyFill="1" applyAlignment="1">
      <alignment horizontal="justify"/>
    </xf>
    <xf numFmtId="164" fontId="2" fillId="3" borderId="0" xfId="1" applyFont="1" applyFill="1" applyAlignment="1">
      <alignment vertical="center"/>
    </xf>
    <xf numFmtId="0" fontId="5" fillId="0" borderId="0" xfId="3" applyFont="1" applyAlignment="1">
      <alignment vertical="top" wrapText="1"/>
    </xf>
    <xf numFmtId="0" fontId="15" fillId="6" borderId="1" xfId="3" applyFont="1" applyFill="1" applyBorder="1" applyAlignment="1">
      <alignment horizontal="center" vertical="center" wrapText="1"/>
    </xf>
    <xf numFmtId="0" fontId="9" fillId="7" borderId="1" xfId="3" applyFont="1" applyFill="1" applyBorder="1" applyAlignment="1">
      <alignment horizontal="left" vertical="center" wrapText="1"/>
    </xf>
    <xf numFmtId="0" fontId="9" fillId="7" borderId="1" xfId="3" applyFont="1" applyFill="1" applyBorder="1" applyAlignment="1">
      <alignment horizontal="center" vertical="center" wrapText="1"/>
    </xf>
    <xf numFmtId="165" fontId="9" fillId="7" borderId="1" xfId="5" applyNumberFormat="1" applyFont="1" applyFill="1" applyBorder="1" applyAlignment="1">
      <alignment horizontal="center" vertical="center" wrapText="1"/>
    </xf>
    <xf numFmtId="0" fontId="10" fillId="6" borderId="1" xfId="3" applyFont="1" applyFill="1" applyBorder="1" applyAlignment="1">
      <alignment horizontal="center" vertical="center" wrapText="1"/>
    </xf>
    <xf numFmtId="0" fontId="10" fillId="6" borderId="1" xfId="3" applyFont="1" applyFill="1" applyBorder="1" applyAlignment="1">
      <alignment horizontal="left" vertical="center" wrapText="1"/>
    </xf>
    <xf numFmtId="0" fontId="10" fillId="6" borderId="1" xfId="3" applyFont="1" applyFill="1" applyBorder="1" applyAlignment="1">
      <alignment horizontal="justify" vertical="center" wrapText="1"/>
    </xf>
    <xf numFmtId="164" fontId="10" fillId="6" borderId="1" xfId="2" applyFont="1" applyFill="1" applyBorder="1" applyAlignment="1">
      <alignment horizontal="center" vertical="center" wrapText="1"/>
    </xf>
    <xf numFmtId="9" fontId="10" fillId="6" borderId="1" xfId="4" applyFont="1" applyFill="1" applyBorder="1" applyAlignment="1">
      <alignment horizontal="center" vertical="center" wrapText="1"/>
    </xf>
    <xf numFmtId="9" fontId="10" fillId="6" borderId="1" xfId="2" applyNumberFormat="1" applyFont="1" applyFill="1" applyBorder="1" applyAlignment="1">
      <alignment horizontal="center" vertical="center" wrapText="1"/>
    </xf>
    <xf numFmtId="0" fontId="10" fillId="7" borderId="1" xfId="3" applyFont="1" applyFill="1" applyBorder="1" applyAlignment="1">
      <alignment horizontal="center" vertical="center" wrapText="1"/>
    </xf>
    <xf numFmtId="0" fontId="10" fillId="7" borderId="1" xfId="3" applyFont="1" applyFill="1" applyBorder="1" applyAlignment="1">
      <alignment horizontal="left" vertical="center" wrapText="1"/>
    </xf>
    <xf numFmtId="0" fontId="10" fillId="7" borderId="1" xfId="3" applyFont="1" applyFill="1" applyBorder="1" applyAlignment="1">
      <alignment horizontal="justify" vertical="center" wrapText="1"/>
    </xf>
    <xf numFmtId="164" fontId="10" fillId="7" borderId="1" xfId="2" applyFont="1" applyFill="1" applyBorder="1" applyAlignment="1">
      <alignment horizontal="center" vertical="center" wrapText="1"/>
    </xf>
    <xf numFmtId="9" fontId="10" fillId="7" borderId="1" xfId="4" applyFont="1" applyFill="1" applyBorder="1" applyAlignment="1">
      <alignment horizontal="center" vertical="center" wrapText="1"/>
    </xf>
    <xf numFmtId="9" fontId="10" fillId="7" borderId="1" xfId="2" applyNumberFormat="1" applyFont="1" applyFill="1" applyBorder="1" applyAlignment="1">
      <alignment horizontal="center" vertical="center" wrapText="1"/>
    </xf>
    <xf numFmtId="0" fontId="9" fillId="7" borderId="2" xfId="3" applyFont="1" applyFill="1" applyBorder="1" applyAlignment="1">
      <alignment horizontal="center" vertical="center"/>
    </xf>
    <xf numFmtId="0" fontId="9" fillId="3" borderId="0" xfId="3" applyFont="1" applyFill="1" applyAlignment="1">
      <alignment horizontal="right" vertical="center"/>
    </xf>
    <xf numFmtId="165" fontId="15" fillId="6" borderId="1" xfId="5" applyNumberFormat="1" applyFont="1" applyFill="1" applyBorder="1" applyAlignment="1" applyProtection="1">
      <alignment horizontal="center" vertical="center" wrapText="1"/>
    </xf>
    <xf numFmtId="164" fontId="6" fillId="8" borderId="1" xfId="1" applyFont="1" applyFill="1" applyBorder="1" applyAlignment="1" applyProtection="1">
      <alignment horizontal="center" vertical="center" wrapText="1"/>
    </xf>
    <xf numFmtId="164" fontId="16" fillId="8" borderId="1" xfId="1" applyFont="1" applyFill="1" applyBorder="1" applyAlignment="1" applyProtection="1">
      <alignment horizontal="center" vertical="center" wrapText="1"/>
    </xf>
    <xf numFmtId="0" fontId="1" fillId="3" borderId="1" xfId="3" applyFill="1" applyBorder="1" applyAlignment="1" applyProtection="1">
      <alignment horizontal="center" vertical="center" wrapText="1"/>
      <protection locked="0"/>
    </xf>
    <xf numFmtId="0" fontId="1" fillId="3" borderId="0" xfId="3" applyFill="1" applyAlignment="1">
      <alignment vertical="center"/>
    </xf>
    <xf numFmtId="165" fontId="9" fillId="5" borderId="1" xfId="4" applyNumberFormat="1" applyFont="1" applyFill="1" applyBorder="1" applyAlignment="1">
      <alignment horizontal="center" vertical="center"/>
    </xf>
    <xf numFmtId="165" fontId="9" fillId="5" borderId="3" xfId="4" applyNumberFormat="1" applyFont="1" applyFill="1" applyBorder="1" applyAlignment="1">
      <alignment horizontal="center" vertical="center"/>
    </xf>
    <xf numFmtId="0" fontId="1" fillId="3" borderId="0" xfId="3" applyFill="1"/>
    <xf numFmtId="165" fontId="1" fillId="2" borderId="0" xfId="5" applyNumberFormat="1" applyFont="1" applyFill="1" applyAlignment="1">
      <alignment horizontal="center" vertical="center"/>
    </xf>
    <xf numFmtId="165" fontId="1" fillId="2" borderId="0" xfId="5" applyNumberFormat="1" applyFont="1" applyFill="1" applyAlignment="1">
      <alignment horizontal="right" vertical="center"/>
    </xf>
    <xf numFmtId="0" fontId="1" fillId="3" borderId="1" xfId="3" applyFill="1" applyBorder="1" applyAlignment="1" applyProtection="1">
      <alignment horizontal="justify" vertical="center" wrapText="1"/>
      <protection locked="0"/>
    </xf>
    <xf numFmtId="0" fontId="8" fillId="6" borderId="1" xfId="4" applyNumberFormat="1" applyFont="1" applyFill="1" applyBorder="1" applyAlignment="1" applyProtection="1">
      <alignment horizontal="center" vertical="center" wrapText="1"/>
    </xf>
    <xf numFmtId="0" fontId="8" fillId="7" borderId="1" xfId="4" applyNumberFormat="1" applyFont="1" applyFill="1" applyBorder="1" applyAlignment="1" applyProtection="1">
      <alignment horizontal="center" vertical="center" wrapText="1"/>
    </xf>
    <xf numFmtId="0" fontId="17" fillId="0" borderId="0" xfId="0" applyFont="1"/>
    <xf numFmtId="0" fontId="8" fillId="9" borderId="1" xfId="4" applyNumberFormat="1" applyFont="1" applyFill="1" applyBorder="1" applyAlignment="1" applyProtection="1">
      <alignment horizontal="center" vertical="center" wrapText="1"/>
    </xf>
    <xf numFmtId="15" fontId="10" fillId="9" borderId="2" xfId="3" applyNumberFormat="1" applyFont="1" applyFill="1" applyBorder="1" applyAlignment="1">
      <alignment vertical="center"/>
    </xf>
    <xf numFmtId="0" fontId="9" fillId="10" borderId="1" xfId="3" applyFont="1" applyFill="1" applyBorder="1" applyAlignment="1">
      <alignment horizontal="center" vertical="center" wrapText="1"/>
    </xf>
    <xf numFmtId="164" fontId="9" fillId="10" borderId="1" xfId="1" applyFont="1" applyFill="1" applyBorder="1" applyAlignment="1">
      <alignment horizontal="center" vertical="center" wrapText="1"/>
    </xf>
    <xf numFmtId="15" fontId="10" fillId="9" borderId="4" xfId="3" applyNumberFormat="1" applyFont="1" applyFill="1" applyBorder="1" applyAlignment="1">
      <alignment horizontal="center" vertical="center"/>
    </xf>
    <xf numFmtId="164" fontId="4" fillId="11" borderId="1" xfId="1" applyFont="1" applyFill="1" applyBorder="1" applyAlignment="1" applyProtection="1">
      <alignment horizontal="center" vertical="center" wrapText="1"/>
    </xf>
    <xf numFmtId="0" fontId="3" fillId="11" borderId="1" xfId="4" applyNumberFormat="1" applyFont="1" applyFill="1" applyBorder="1" applyAlignment="1" applyProtection="1">
      <alignment horizontal="center" vertical="center" wrapText="1"/>
    </xf>
    <xf numFmtId="164" fontId="1" fillId="11" borderId="1" xfId="1" applyFont="1" applyFill="1" applyBorder="1" applyAlignment="1" applyProtection="1">
      <alignment horizontal="center" vertical="center" wrapText="1"/>
    </xf>
    <xf numFmtId="0" fontId="18" fillId="6" borderId="5" xfId="3" applyFont="1" applyFill="1" applyBorder="1" applyAlignment="1">
      <alignment horizontal="center" vertical="center"/>
    </xf>
    <xf numFmtId="15" fontId="11" fillId="3" borderId="9" xfId="3" applyNumberFormat="1" applyFont="1" applyFill="1" applyBorder="1" applyAlignment="1" applyProtection="1">
      <alignment horizontal="center" vertical="center"/>
      <protection locked="0"/>
    </xf>
    <xf numFmtId="164" fontId="20" fillId="8" borderId="1" xfId="1" applyFont="1" applyFill="1" applyBorder="1" applyAlignment="1" applyProtection="1">
      <alignment horizontal="center" vertical="center" wrapText="1"/>
    </xf>
    <xf numFmtId="15" fontId="11" fillId="14" borderId="9" xfId="3" applyNumberFormat="1" applyFont="1" applyFill="1" applyBorder="1" applyAlignment="1">
      <alignment horizontal="left" vertical="center"/>
    </xf>
    <xf numFmtId="0" fontId="17" fillId="0" borderId="0" xfId="0" applyFont="1" applyProtection="1">
      <protection locked="0"/>
    </xf>
    <xf numFmtId="0" fontId="10" fillId="14" borderId="2" xfId="3" applyFont="1" applyFill="1" applyBorder="1" applyAlignment="1">
      <alignment horizontal="left" vertical="center"/>
    </xf>
    <xf numFmtId="14" fontId="10" fillId="14" borderId="2" xfId="3" applyNumberFormat="1" applyFont="1" applyFill="1" applyBorder="1" applyAlignment="1">
      <alignment horizontal="left" vertical="center"/>
    </xf>
    <xf numFmtId="0" fontId="15" fillId="6" borderId="1" xfId="3" applyFont="1" applyFill="1" applyBorder="1" applyAlignment="1">
      <alignment horizontal="left" vertical="center" wrapText="1"/>
    </xf>
    <xf numFmtId="0" fontId="15" fillId="6" borderId="1" xfId="3" applyFont="1" applyFill="1" applyBorder="1" applyAlignment="1">
      <alignment horizontal="justify" vertical="center" wrapText="1"/>
    </xf>
    <xf numFmtId="0" fontId="4" fillId="11"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1" fillId="11" borderId="1" xfId="3" applyFill="1" applyBorder="1" applyAlignment="1">
      <alignment horizontal="justify" vertical="center" wrapText="1"/>
    </xf>
    <xf numFmtId="164" fontId="4" fillId="3" borderId="1" xfId="2" applyFont="1" applyFill="1" applyBorder="1" applyAlignment="1" applyProtection="1">
      <alignment vertical="center"/>
    </xf>
    <xf numFmtId="166" fontId="4" fillId="3" borderId="1" xfId="3" applyNumberFormat="1" applyFont="1" applyFill="1" applyBorder="1" applyAlignment="1">
      <alignment vertical="center"/>
    </xf>
    <xf numFmtId="164" fontId="4" fillId="3" borderId="1" xfId="1" applyFont="1" applyFill="1" applyBorder="1" applyAlignment="1" applyProtection="1">
      <alignment vertical="center"/>
    </xf>
    <xf numFmtId="9" fontId="1" fillId="3" borderId="0" xfId="4" applyFont="1" applyFill="1" applyAlignment="1" applyProtection="1">
      <alignment vertical="center"/>
    </xf>
    <xf numFmtId="164" fontId="4" fillId="4" borderId="1" xfId="2" applyFont="1" applyFill="1" applyBorder="1" applyAlignment="1" applyProtection="1">
      <alignment vertical="center"/>
    </xf>
    <xf numFmtId="0" fontId="4" fillId="3" borderId="1" xfId="3" applyFont="1" applyFill="1" applyBorder="1" applyAlignment="1">
      <alignment vertical="center"/>
    </xf>
    <xf numFmtId="0" fontId="0" fillId="3" borderId="0" xfId="0" applyFill="1"/>
    <xf numFmtId="0" fontId="0" fillId="3" borderId="0" xfId="0" applyFill="1" applyAlignment="1">
      <alignment wrapText="1"/>
    </xf>
    <xf numFmtId="0" fontId="25" fillId="3" borderId="0" xfId="0" applyFont="1" applyFill="1"/>
    <xf numFmtId="0" fontId="27" fillId="3" borderId="0" xfId="0" applyFont="1" applyFill="1"/>
    <xf numFmtId="49" fontId="0" fillId="3" borderId="0" xfId="0" applyNumberFormat="1" applyFill="1"/>
    <xf numFmtId="0" fontId="0" fillId="3" borderId="0" xfId="0" applyFill="1" applyProtection="1">
      <protection locked="0"/>
    </xf>
    <xf numFmtId="0" fontId="0" fillId="3" borderId="21" xfId="0" applyFill="1" applyBorder="1" applyProtection="1">
      <protection locked="0"/>
    </xf>
    <xf numFmtId="0" fontId="12" fillId="3" borderId="0" xfId="3" applyFont="1" applyFill="1"/>
    <xf numFmtId="0" fontId="8" fillId="15" borderId="0" xfId="3" applyFont="1" applyFill="1"/>
    <xf numFmtId="0" fontId="8" fillId="15" borderId="0" xfId="3" applyFont="1" applyFill="1" applyAlignment="1">
      <alignment horizontal="center" vertical="center"/>
    </xf>
    <xf numFmtId="0" fontId="4" fillId="12" borderId="1" xfId="3" applyFont="1" applyFill="1" applyBorder="1" applyAlignment="1">
      <alignment horizontal="center" vertical="center" wrapText="1"/>
    </xf>
    <xf numFmtId="0" fontId="4" fillId="12" borderId="1" xfId="3" applyFont="1" applyFill="1" applyBorder="1" applyAlignment="1">
      <alignment horizontal="left" vertical="center" wrapText="1"/>
    </xf>
    <xf numFmtId="0" fontId="1" fillId="2" borderId="0" xfId="3" applyFill="1" applyAlignment="1">
      <alignment horizontal="center" vertical="center"/>
    </xf>
    <xf numFmtId="0" fontId="1" fillId="2" borderId="0" xfId="3" applyFill="1" applyAlignment="1">
      <alignment horizontal="left" vertical="center"/>
    </xf>
    <xf numFmtId="0" fontId="11" fillId="3" borderId="0" xfId="3" applyFont="1" applyFill="1"/>
    <xf numFmtId="0" fontId="8" fillId="3" borderId="0" xfId="3" applyFont="1" applyFill="1" applyAlignment="1">
      <alignment horizontal="right" vertical="center"/>
    </xf>
    <xf numFmtId="165" fontId="14" fillId="5" borderId="1" xfId="4" applyNumberFormat="1" applyFont="1" applyFill="1" applyBorder="1" applyAlignment="1" applyProtection="1">
      <alignment horizontal="center" vertical="center"/>
    </xf>
    <xf numFmtId="0" fontId="11" fillId="15" borderId="0" xfId="3" applyFont="1" applyFill="1"/>
    <xf numFmtId="0" fontId="4" fillId="0" borderId="0" xfId="3" applyFont="1" applyAlignment="1">
      <alignment horizontal="center" vertical="center"/>
    </xf>
    <xf numFmtId="0" fontId="4" fillId="4" borderId="0" xfId="3" applyFont="1" applyFill="1" applyAlignment="1">
      <alignment horizontal="center" vertical="center"/>
    </xf>
    <xf numFmtId="0" fontId="21" fillId="0" borderId="0" xfId="0" applyFont="1"/>
    <xf numFmtId="0" fontId="10" fillId="0" borderId="0" xfId="0" applyFont="1"/>
    <xf numFmtId="0" fontId="10" fillId="0" borderId="0" xfId="0" applyFont="1" applyAlignment="1">
      <alignment vertical="center"/>
    </xf>
    <xf numFmtId="0" fontId="21" fillId="0" borderId="0" xfId="0" applyFont="1" applyAlignment="1">
      <alignment horizontal="center" vertical="center"/>
    </xf>
    <xf numFmtId="0" fontId="22" fillId="6" borderId="1" xfId="0" applyFont="1" applyFill="1" applyBorder="1" applyAlignment="1">
      <alignment horizontal="center"/>
    </xf>
    <xf numFmtId="0" fontId="23" fillId="6"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17" fillId="0" borderId="0" xfId="0" applyFont="1" applyAlignment="1">
      <alignment vertical="center" wrapText="1"/>
    </xf>
    <xf numFmtId="0" fontId="23" fillId="9" borderId="6" xfId="0" applyFont="1" applyFill="1" applyBorder="1" applyAlignment="1">
      <alignment horizontal="center" vertical="center" wrapText="1"/>
    </xf>
    <xf numFmtId="0" fontId="24" fillId="9" borderId="7" xfId="0" applyFont="1" applyFill="1" applyBorder="1" applyAlignment="1">
      <alignment vertical="center" wrapText="1"/>
    </xf>
    <xf numFmtId="0" fontId="22" fillId="9" borderId="7" xfId="0" applyFont="1" applyFill="1" applyBorder="1" applyAlignment="1">
      <alignment horizontal="center" vertical="center" wrapText="1"/>
    </xf>
    <xf numFmtId="0" fontId="22" fillId="0" borderId="8" xfId="0" applyFont="1" applyBorder="1" applyAlignment="1">
      <alignment horizontal="center" vertical="center" wrapText="1"/>
    </xf>
    <xf numFmtId="0" fontId="18" fillId="3" borderId="0" xfId="3" applyFont="1" applyFill="1" applyAlignment="1">
      <alignment horizontal="justify"/>
    </xf>
    <xf numFmtId="0" fontId="18" fillId="3" borderId="0" xfId="3" applyFont="1" applyFill="1" applyAlignment="1">
      <alignment horizontal="justify" vertical="center"/>
    </xf>
    <xf numFmtId="165" fontId="28" fillId="2" borderId="0" xfId="5" applyNumberFormat="1" applyFont="1" applyFill="1" applyAlignment="1" applyProtection="1">
      <alignment horizontal="center" vertical="center"/>
    </xf>
    <xf numFmtId="0" fontId="28" fillId="3" borderId="0" xfId="3" applyFont="1" applyFill="1" applyAlignment="1">
      <alignment vertical="center"/>
    </xf>
    <xf numFmtId="164" fontId="28" fillId="3" borderId="0" xfId="1" applyFont="1" applyFill="1" applyAlignment="1" applyProtection="1">
      <alignment vertical="center"/>
    </xf>
    <xf numFmtId="9" fontId="28" fillId="3" borderId="0" xfId="4" applyFont="1" applyFill="1" applyAlignment="1" applyProtection="1">
      <alignment vertical="center"/>
    </xf>
    <xf numFmtId="0" fontId="28" fillId="2" borderId="0" xfId="3" applyFont="1" applyFill="1" applyAlignment="1">
      <alignment horizontal="justify"/>
    </xf>
    <xf numFmtId="0" fontId="28" fillId="2" borderId="0" xfId="3" applyFont="1" applyFill="1" applyAlignment="1">
      <alignment horizontal="justify" vertical="center"/>
    </xf>
    <xf numFmtId="0" fontId="3" fillId="2" borderId="0" xfId="3" applyFont="1" applyFill="1" applyAlignment="1">
      <alignment horizontal="left" vertical="center"/>
    </xf>
    <xf numFmtId="0" fontId="4" fillId="2" borderId="0" xfId="3" applyFont="1" applyFill="1" applyAlignment="1">
      <alignment horizontal="left" vertical="center"/>
    </xf>
    <xf numFmtId="0" fontId="28" fillId="3" borderId="0" xfId="3" applyFont="1" applyFill="1"/>
    <xf numFmtId="0" fontId="29" fillId="11" borderId="1" xfId="3" applyFont="1" applyFill="1" applyBorder="1" applyAlignment="1">
      <alignment horizontal="justify" vertical="center" wrapText="1"/>
    </xf>
    <xf numFmtId="0" fontId="1" fillId="3" borderId="1" xfId="3" applyFill="1" applyBorder="1" applyAlignment="1">
      <alignment horizontal="justify" vertical="center"/>
    </xf>
    <xf numFmtId="0" fontId="1" fillId="11" borderId="1" xfId="3" applyFill="1" applyBorder="1" applyAlignment="1">
      <alignment horizontal="justify" vertical="top" wrapText="1"/>
    </xf>
    <xf numFmtId="0" fontId="1" fillId="0" borderId="0" xfId="3" applyAlignment="1">
      <alignment vertical="top" wrapText="1"/>
    </xf>
    <xf numFmtId="0" fontId="1" fillId="11" borderId="1" xfId="4" applyNumberFormat="1" applyFont="1" applyFill="1" applyBorder="1" applyAlignment="1" applyProtection="1">
      <alignment vertical="center" wrapText="1"/>
    </xf>
    <xf numFmtId="9" fontId="1" fillId="11" borderId="1" xfId="5" applyFont="1" applyFill="1" applyBorder="1" applyAlignment="1" applyProtection="1">
      <alignment horizontal="center" vertical="center" wrapText="1"/>
    </xf>
    <xf numFmtId="0" fontId="1" fillId="11" borderId="1" xfId="4" applyNumberFormat="1" applyFont="1" applyFill="1" applyBorder="1" applyAlignment="1" applyProtection="1">
      <alignment horizontal="right" vertical="center" wrapText="1"/>
    </xf>
    <xf numFmtId="0" fontId="1" fillId="3" borderId="1" xfId="3" applyFill="1" applyBorder="1" applyAlignment="1">
      <alignment vertical="center"/>
    </xf>
    <xf numFmtId="0" fontId="1" fillId="3" borderId="1" xfId="3" applyFill="1" applyBorder="1" applyAlignment="1">
      <alignment horizontal="justify"/>
    </xf>
    <xf numFmtId="10" fontId="1" fillId="3" borderId="1" xfId="3" applyNumberFormat="1" applyFill="1" applyBorder="1" applyAlignment="1">
      <alignment horizontal="justify" vertical="center"/>
    </xf>
    <xf numFmtId="0" fontId="1" fillId="2" borderId="0" xfId="3" applyFill="1"/>
    <xf numFmtId="0" fontId="1" fillId="3" borderId="0" xfId="3" applyFill="1" applyAlignment="1">
      <alignment horizontal="justify" vertical="center"/>
    </xf>
    <xf numFmtId="0" fontId="1" fillId="2" borderId="0" xfId="3" applyFill="1" applyAlignment="1">
      <alignment horizontal="justify" vertical="center"/>
    </xf>
    <xf numFmtId="0" fontId="1" fillId="2" borderId="0" xfId="3" applyFill="1" applyAlignment="1">
      <alignment horizontal="justify"/>
    </xf>
    <xf numFmtId="165" fontId="1" fillId="2" borderId="0" xfId="5" applyNumberFormat="1" applyFont="1" applyFill="1" applyAlignment="1" applyProtection="1">
      <alignment horizontal="center" vertical="center"/>
    </xf>
    <xf numFmtId="164" fontId="1" fillId="3" borderId="0" xfId="1" applyFont="1" applyFill="1" applyAlignment="1" applyProtection="1">
      <alignment vertical="center"/>
    </xf>
    <xf numFmtId="0" fontId="1" fillId="3" borderId="0" xfId="3" applyFill="1" applyAlignment="1">
      <alignment horizontal="justify"/>
    </xf>
    <xf numFmtId="165" fontId="1" fillId="3" borderId="0" xfId="3" applyNumberFormat="1" applyFill="1" applyAlignment="1">
      <alignment vertical="center"/>
    </xf>
    <xf numFmtId="0" fontId="1" fillId="4" borderId="1" xfId="3" applyFill="1" applyBorder="1" applyAlignment="1">
      <alignment vertical="center"/>
    </xf>
    <xf numFmtId="0" fontId="1" fillId="4" borderId="1" xfId="3" applyFill="1" applyBorder="1" applyAlignment="1">
      <alignment horizontal="justify"/>
    </xf>
    <xf numFmtId="0" fontId="1" fillId="4" borderId="1" xfId="3" applyFill="1" applyBorder="1" applyAlignment="1">
      <alignment horizontal="justify" vertical="center"/>
    </xf>
    <xf numFmtId="0" fontId="1" fillId="2" borderId="0" xfId="3" applyFill="1" applyAlignment="1">
      <alignment horizontal="justify" vertical="center" wrapText="1"/>
    </xf>
    <xf numFmtId="0" fontId="28" fillId="3" borderId="1" xfId="3" applyFont="1" applyFill="1" applyBorder="1" applyAlignment="1" applyProtection="1">
      <alignment horizontal="justify" vertical="center" wrapText="1"/>
      <protection locked="0"/>
    </xf>
    <xf numFmtId="0" fontId="28" fillId="3" borderId="1" xfId="3" applyFont="1" applyFill="1" applyBorder="1" applyAlignment="1" applyProtection="1">
      <alignment horizontal="justify" vertical="center"/>
      <protection locked="0"/>
    </xf>
    <xf numFmtId="0" fontId="30" fillId="5" borderId="0" xfId="0" applyFont="1" applyFill="1" applyAlignment="1">
      <alignment vertical="center" wrapText="1"/>
    </xf>
    <xf numFmtId="0" fontId="30" fillId="12" borderId="0" xfId="0" applyFont="1" applyFill="1"/>
    <xf numFmtId="0" fontId="1" fillId="11" borderId="1" xfId="3" applyFill="1" applyBorder="1" applyAlignment="1">
      <alignment horizontal="left" vertical="center" wrapText="1"/>
    </xf>
    <xf numFmtId="0" fontId="1" fillId="11" borderId="1" xfId="3" applyFill="1" applyBorder="1" applyAlignment="1">
      <alignment horizontal="justify" wrapText="1"/>
    </xf>
    <xf numFmtId="0" fontId="31" fillId="9" borderId="1" xfId="0" applyFont="1" applyFill="1" applyBorder="1" applyAlignment="1">
      <alignment horizontal="center" vertical="center"/>
    </xf>
    <xf numFmtId="0" fontId="4" fillId="3" borderId="1" xfId="3" applyFont="1" applyFill="1" applyBorder="1" applyAlignment="1">
      <alignment horizontal="center" vertical="center" wrapText="1"/>
    </xf>
    <xf numFmtId="0" fontId="4" fillId="3" borderId="1" xfId="3" applyFont="1" applyFill="1" applyBorder="1" applyAlignment="1">
      <alignment horizontal="left" vertical="center" wrapText="1"/>
    </xf>
    <xf numFmtId="0" fontId="1" fillId="3" borderId="1" xfId="4" applyNumberFormat="1" applyFont="1" applyFill="1" applyBorder="1" applyAlignment="1" applyProtection="1">
      <alignment vertical="center" wrapText="1"/>
    </xf>
    <xf numFmtId="9" fontId="1" fillId="3" borderId="1" xfId="5" applyFont="1" applyFill="1" applyBorder="1" applyAlignment="1" applyProtection="1">
      <alignment horizontal="center" vertical="center" wrapText="1"/>
    </xf>
    <xf numFmtId="164" fontId="1" fillId="3" borderId="1" xfId="1" applyFont="1" applyFill="1" applyBorder="1" applyAlignment="1" applyProtection="1">
      <alignment horizontal="center" vertical="center" wrapText="1"/>
    </xf>
    <xf numFmtId="164" fontId="4" fillId="3" borderId="1" xfId="1" applyFont="1" applyFill="1" applyBorder="1" applyAlignment="1" applyProtection="1">
      <alignment horizontal="center" vertical="center" wrapText="1"/>
    </xf>
    <xf numFmtId="0" fontId="3" fillId="3" borderId="1" xfId="4" applyNumberFormat="1" applyFont="1" applyFill="1" applyBorder="1" applyAlignment="1" applyProtection="1">
      <alignment horizontal="center" vertical="center" wrapText="1"/>
    </xf>
    <xf numFmtId="0" fontId="32" fillId="0" borderId="0" xfId="0" applyFont="1" applyAlignment="1">
      <alignment vertical="center"/>
    </xf>
    <xf numFmtId="0" fontId="33" fillId="0" borderId="0" xfId="0" applyFont="1"/>
    <xf numFmtId="0" fontId="11" fillId="0" borderId="0" xfId="0" applyFont="1" applyAlignment="1">
      <alignment horizontal="center" vertical="center" wrapText="1"/>
    </xf>
    <xf numFmtId="0" fontId="30" fillId="0" borderId="0" xfId="0" applyFont="1"/>
    <xf numFmtId="0" fontId="30" fillId="0" borderId="0" xfId="0" applyFont="1" applyAlignment="1">
      <alignment horizontal="center" vertical="center"/>
    </xf>
    <xf numFmtId="0" fontId="30" fillId="0" borderId="0" xfId="0" applyFont="1" applyAlignment="1">
      <alignment horizontal="center"/>
    </xf>
    <xf numFmtId="0" fontId="21" fillId="0" borderId="0" xfId="0" applyFont="1" applyAlignment="1">
      <alignment horizontal="center"/>
    </xf>
    <xf numFmtId="0" fontId="3" fillId="11" borderId="2" xfId="4" applyNumberFormat="1" applyFont="1" applyFill="1" applyBorder="1" applyAlignment="1" applyProtection="1">
      <alignment horizontal="center" vertical="center" wrapText="1"/>
    </xf>
    <xf numFmtId="0" fontId="1" fillId="3" borderId="3" xfId="3" applyFill="1" applyBorder="1" applyAlignment="1" applyProtection="1">
      <alignment horizontal="justify" vertical="center" wrapText="1"/>
      <protection locked="0"/>
    </xf>
    <xf numFmtId="0" fontId="28" fillId="3" borderId="13" xfId="3" applyFont="1" applyFill="1" applyBorder="1" applyAlignment="1" applyProtection="1">
      <alignment horizontal="justify" vertical="center" wrapText="1"/>
      <protection locked="0"/>
    </xf>
    <xf numFmtId="0" fontId="1" fillId="2" borderId="26" xfId="3" applyFill="1" applyBorder="1" applyAlignment="1" applyProtection="1">
      <alignment horizontal="justify" vertical="center"/>
      <protection locked="0"/>
    </xf>
    <xf numFmtId="0" fontId="1" fillId="3" borderId="13" xfId="3" applyFill="1" applyBorder="1" applyAlignment="1" applyProtection="1">
      <alignment horizontal="justify" vertical="center" wrapText="1"/>
      <protection locked="0"/>
    </xf>
    <xf numFmtId="0" fontId="34" fillId="3" borderId="1" xfId="3" applyFont="1" applyFill="1" applyBorder="1" applyAlignment="1" applyProtection="1">
      <alignment horizontal="justify" vertical="center" wrapText="1"/>
      <protection locked="0"/>
    </xf>
    <xf numFmtId="0" fontId="1" fillId="11" borderId="1" xfId="3" applyFill="1" applyBorder="1" applyAlignment="1">
      <alignment horizontal="left" vertical="top" wrapText="1"/>
    </xf>
    <xf numFmtId="0" fontId="1" fillId="11" borderId="1" xfId="3" applyFont="1" applyFill="1" applyBorder="1" applyAlignment="1">
      <alignment horizontal="justify" vertical="center" wrapText="1"/>
    </xf>
    <xf numFmtId="0" fontId="4" fillId="11" borderId="1" xfId="3" applyFont="1" applyFill="1" applyBorder="1" applyAlignment="1">
      <alignment horizontal="justify" vertical="center" wrapText="1"/>
    </xf>
    <xf numFmtId="0" fontId="4" fillId="11" borderId="3" xfId="3" applyFont="1" applyFill="1" applyBorder="1" applyAlignment="1">
      <alignment horizontal="left" vertical="center" wrapText="1"/>
    </xf>
    <xf numFmtId="0" fontId="19" fillId="11" borderId="1" xfId="3" applyFont="1" applyFill="1" applyBorder="1" applyAlignment="1">
      <alignment horizontal="left" vertical="center" wrapText="1"/>
    </xf>
    <xf numFmtId="0" fontId="26" fillId="16" borderId="0" xfId="0" applyFont="1" applyFill="1" applyAlignment="1">
      <alignment horizontal="left" vertical="center"/>
    </xf>
    <xf numFmtId="0" fontId="0" fillId="3" borderId="22" xfId="0" applyFill="1" applyBorder="1" applyAlignment="1">
      <alignment horizontal="center"/>
    </xf>
    <xf numFmtId="0" fontId="25" fillId="3" borderId="23" xfId="0" applyFont="1" applyFill="1" applyBorder="1" applyAlignment="1">
      <alignment horizontal="left" vertical="center" wrapText="1"/>
    </xf>
    <xf numFmtId="0" fontId="25" fillId="3" borderId="24" xfId="0" applyFont="1" applyFill="1" applyBorder="1" applyAlignment="1">
      <alignment horizontal="left" vertical="center" wrapText="1"/>
    </xf>
    <xf numFmtId="0" fontId="25" fillId="3" borderId="23" xfId="0" applyFont="1" applyFill="1" applyBorder="1" applyAlignment="1">
      <alignment horizontal="left" vertical="center"/>
    </xf>
    <xf numFmtId="0" fontId="25" fillId="3" borderId="24" xfId="0" applyFont="1" applyFill="1" applyBorder="1" applyAlignment="1">
      <alignment horizontal="left" vertical="center"/>
    </xf>
    <xf numFmtId="14" fontId="0" fillId="17" borderId="23" xfId="0" applyNumberFormat="1" applyFill="1" applyBorder="1" applyAlignment="1" applyProtection="1">
      <alignment horizontal="left" vertical="center" wrapText="1"/>
      <protection locked="0"/>
    </xf>
    <xf numFmtId="14" fontId="0" fillId="17" borderId="25" xfId="0" applyNumberFormat="1" applyFill="1" applyBorder="1" applyAlignment="1" applyProtection="1">
      <alignment horizontal="left" vertical="center" wrapText="1"/>
      <protection locked="0"/>
    </xf>
    <xf numFmtId="14" fontId="0" fillId="17" borderId="24" xfId="0" applyNumberFormat="1" applyFill="1" applyBorder="1" applyAlignment="1" applyProtection="1">
      <alignment horizontal="left" vertical="center" wrapText="1"/>
      <protection locked="0"/>
    </xf>
    <xf numFmtId="0" fontId="25" fillId="3" borderId="25" xfId="0" applyFont="1" applyFill="1" applyBorder="1" applyAlignment="1">
      <alignment horizontal="left" vertical="center" wrapText="1"/>
    </xf>
    <xf numFmtId="0" fontId="10" fillId="3" borderId="2" xfId="3" applyFont="1" applyFill="1" applyBorder="1" applyAlignment="1" applyProtection="1">
      <alignment horizontal="center" vertical="center"/>
      <protection locked="0"/>
    </xf>
    <xf numFmtId="0" fontId="10" fillId="3" borderId="9" xfId="3" applyFont="1" applyFill="1" applyBorder="1" applyAlignment="1" applyProtection="1">
      <alignment horizontal="center" vertical="center"/>
      <protection locked="0"/>
    </xf>
    <xf numFmtId="0" fontId="19" fillId="6" borderId="2" xfId="3" applyFont="1" applyFill="1" applyBorder="1" applyAlignment="1">
      <alignment horizontal="center" vertical="center"/>
    </xf>
    <xf numFmtId="0" fontId="19" fillId="6" borderId="9" xfId="3" applyFont="1" applyFill="1" applyBorder="1" applyAlignment="1">
      <alignment horizontal="center" vertical="center"/>
    </xf>
    <xf numFmtId="0" fontId="14" fillId="13" borderId="10" xfId="0" applyFont="1" applyFill="1" applyBorder="1" applyAlignment="1">
      <alignment horizontal="center"/>
    </xf>
    <xf numFmtId="0" fontId="17" fillId="0" borderId="11" xfId="0" applyFont="1" applyBorder="1"/>
    <xf numFmtId="0" fontId="9" fillId="6" borderId="0" xfId="3" applyFont="1" applyFill="1" applyAlignment="1">
      <alignment horizontal="center" vertical="center" wrapText="1"/>
    </xf>
    <xf numFmtId="0" fontId="9" fillId="6" borderId="18" xfId="3" applyFont="1" applyFill="1" applyBorder="1" applyAlignment="1">
      <alignment horizontal="center" vertical="center" wrapText="1"/>
    </xf>
    <xf numFmtId="0" fontId="9" fillId="6" borderId="5" xfId="3" applyFont="1" applyFill="1" applyBorder="1" applyAlignment="1">
      <alignment horizontal="center" vertical="center" wrapText="1"/>
    </xf>
    <xf numFmtId="0" fontId="4" fillId="11" borderId="3" xfId="3" applyFont="1" applyFill="1" applyBorder="1" applyAlignment="1">
      <alignment horizontal="left" vertical="center" wrapText="1"/>
    </xf>
    <xf numFmtId="0" fontId="4" fillId="11" borderId="12" xfId="3" applyFont="1" applyFill="1" applyBorder="1" applyAlignment="1">
      <alignment horizontal="left" vertical="center" wrapText="1"/>
    </xf>
    <xf numFmtId="0" fontId="4" fillId="11" borderId="13" xfId="3" applyFont="1" applyFill="1" applyBorder="1" applyAlignment="1">
      <alignment horizontal="left" vertical="center" wrapText="1"/>
    </xf>
    <xf numFmtId="0" fontId="4" fillId="2" borderId="0" xfId="3" applyFont="1" applyFill="1" applyAlignment="1">
      <alignment horizontal="left" vertical="center" wrapText="1"/>
    </xf>
    <xf numFmtId="0" fontId="22" fillId="6" borderId="14" xfId="0" applyFont="1" applyFill="1" applyBorder="1" applyAlignment="1">
      <alignment horizontal="center"/>
    </xf>
    <xf numFmtId="0" fontId="22" fillId="6" borderId="15" xfId="0" applyFont="1" applyFill="1" applyBorder="1" applyAlignment="1">
      <alignment horizontal="center"/>
    </xf>
    <xf numFmtId="0" fontId="22" fillId="9" borderId="16"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4" fillId="9" borderId="19" xfId="0" applyFont="1" applyFill="1" applyBorder="1" applyAlignment="1">
      <alignment horizontal="center" vertical="center" wrapText="1"/>
    </xf>
    <xf numFmtId="0" fontId="24" fillId="9" borderId="20" xfId="0" applyFont="1" applyFill="1" applyBorder="1" applyAlignment="1">
      <alignment horizontal="center" vertical="center" wrapText="1"/>
    </xf>
    <xf numFmtId="0" fontId="9" fillId="2" borderId="0" xfId="3" applyFont="1" applyFill="1" applyAlignment="1">
      <alignment horizontal="left" vertical="center" wrapText="1"/>
    </xf>
    <xf numFmtId="0" fontId="9" fillId="7" borderId="2" xfId="3" applyFont="1" applyFill="1" applyBorder="1" applyAlignment="1">
      <alignment horizontal="center" vertical="center"/>
    </xf>
    <xf numFmtId="0" fontId="9" fillId="7" borderId="4" xfId="3" applyFont="1" applyFill="1" applyBorder="1" applyAlignment="1">
      <alignment horizontal="center" vertical="center"/>
    </xf>
    <xf numFmtId="0" fontId="9" fillId="7" borderId="9" xfId="3" applyFont="1" applyFill="1" applyBorder="1" applyAlignment="1">
      <alignment horizontal="center" vertical="center"/>
    </xf>
    <xf numFmtId="0" fontId="9" fillId="10" borderId="2" xfId="0" applyFont="1" applyFill="1" applyBorder="1" applyAlignment="1">
      <alignment horizontal="center" wrapText="1"/>
    </xf>
    <xf numFmtId="0" fontId="9" fillId="10" borderId="9" xfId="0" applyFont="1" applyFill="1" applyBorder="1" applyAlignment="1">
      <alignment horizontal="center" wrapText="1"/>
    </xf>
    <xf numFmtId="0" fontId="10" fillId="9" borderId="0" xfId="3" applyFont="1" applyFill="1" applyAlignment="1">
      <alignment horizontal="center" vertical="center"/>
    </xf>
  </cellXfs>
  <cellStyles count="6">
    <cellStyle name="Millares" xfId="1" builtinId="3"/>
    <cellStyle name="Millares 2" xfId="2" xr:uid="{00000000-0005-0000-0000-000001000000}"/>
    <cellStyle name="Normal" xfId="0" builtinId="0"/>
    <cellStyle name="Normal 2" xfId="3" xr:uid="{00000000-0005-0000-0000-000003000000}"/>
    <cellStyle name="Porcentaje" xfId="4" builtinId="5"/>
    <cellStyle name="Porcentaje 2" xfId="5" xr:uid="{00000000-0005-0000-0000-000005000000}"/>
  </cellStyles>
  <dxfs count="34">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66FF66"/>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357189</xdr:colOff>
      <xdr:row>17</xdr:row>
      <xdr:rowOff>142875</xdr:rowOff>
    </xdr:from>
    <xdr:to>
      <xdr:col>14</xdr:col>
      <xdr:colOff>68086</xdr:colOff>
      <xdr:row>73</xdr:row>
      <xdr:rowOff>65087</xdr:rowOff>
    </xdr:to>
    <xdr:sp macro="" textlink="">
      <xdr:nvSpPr>
        <xdr:cNvPr id="2" name="TextBox 3">
          <a:extLst>
            <a:ext uri="{FF2B5EF4-FFF2-40B4-BE49-F238E27FC236}">
              <a16:creationId xmlns:a16="http://schemas.microsoft.com/office/drawing/2014/main" id="{C6A3E80B-17C3-4124-850B-A82AB99656C5}"/>
            </a:ext>
          </a:extLst>
        </xdr:cNvPr>
        <xdr:cNvSpPr txBox="1"/>
      </xdr:nvSpPr>
      <xdr:spPr>
        <a:xfrm>
          <a:off x="357189" y="3876675"/>
          <a:ext cx="10701336" cy="10240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AR" sz="1100" b="0">
              <a:latin typeface="Arial" panose="020B0604020202020204" pitchFamily="34" charset="0"/>
              <a:cs typeface="Arial" panose="020B0604020202020204" pitchFamily="34" charset="0"/>
            </a:rPr>
            <a:t>A continuación se detallan las planillas y campos a ser completados por el Contratista. </a:t>
          </a:r>
          <a:endParaRPr lang="es-AR" sz="1100" b="0" baseline="0">
            <a:latin typeface="Arial" panose="020B0604020202020204" pitchFamily="34" charset="0"/>
            <a:cs typeface="Arial" panose="020B0604020202020204" pitchFamily="34" charset="0"/>
          </a:endParaRPr>
        </a:p>
        <a:p>
          <a:pPr algn="l"/>
          <a:endParaRPr lang="es-AR" sz="1100" b="0" baseline="0">
            <a:latin typeface="Arial" panose="020B0604020202020204" pitchFamily="34" charset="0"/>
            <a:cs typeface="Arial" panose="020B0604020202020204" pitchFamily="34" charset="0"/>
          </a:endParaRPr>
        </a:p>
        <a:p>
          <a:pPr algn="l"/>
          <a:r>
            <a:rPr lang="es-AR" sz="1100" b="0" baseline="0">
              <a:latin typeface="Arial" panose="020B0604020202020204" pitchFamily="34" charset="0"/>
              <a:cs typeface="Arial" panose="020B0604020202020204" pitchFamily="34" charset="0"/>
            </a:rPr>
            <a:t>El Anexo III  -  Certificación y Validación de Especificaciones Técnicas se encuentra organizado en las siguientes categorías:</a:t>
          </a:r>
        </a:p>
        <a:p>
          <a:pPr algn="l">
            <a:spcBef>
              <a:spcPts val="300"/>
            </a:spcBef>
            <a:spcAft>
              <a:spcPts val="300"/>
            </a:spcAft>
          </a:pPr>
          <a:endParaRPr lang="es-AR" sz="1100" b="1">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1. Main Caract, Cert t &amp; Insp</a:t>
          </a:r>
          <a:r>
            <a:rPr lang="es-AR" sz="1100" b="1" baseline="0">
              <a:latin typeface="Arial" panose="020B0604020202020204" pitchFamily="34" charset="0"/>
              <a:cs typeface="Arial" panose="020B0604020202020204" pitchFamily="34" charset="0"/>
            </a:rPr>
            <a:t>: </a:t>
          </a:r>
          <a:r>
            <a:rPr lang="es-AR" sz="1100" b="0" baseline="0">
              <a:latin typeface="Arial" panose="020B0604020202020204" pitchFamily="34" charset="0"/>
              <a:cs typeface="Arial" panose="020B0604020202020204" pitchFamily="34" charset="0"/>
            </a:rPr>
            <a:t>Contiene las características principales del JU y requerimientos de Certificaciones e Inspecciones no destructivas.</a:t>
          </a:r>
        </a:p>
        <a:p>
          <a:pPr lvl="1" algn="l">
            <a:spcBef>
              <a:spcPts val="300"/>
            </a:spcBef>
            <a:spcAft>
              <a:spcPts val="300"/>
            </a:spcAft>
          </a:pPr>
          <a:endParaRPr lang="es-AR" sz="1100" b="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2. Offices &amp; Allocations:</a:t>
          </a:r>
          <a:r>
            <a:rPr lang="es-AR" sz="1100" b="0" baseline="0">
              <a:latin typeface="Arial" panose="020B0604020202020204" pitchFamily="34" charset="0"/>
              <a:cs typeface="Arial" panose="020B0604020202020204" pitchFamily="34" charset="0"/>
            </a:rPr>
            <a:t> Contiene Capacidad de personal a bordo, camas, distribución de espacios, oficinas, sistemas de comunicación y computo.</a:t>
          </a:r>
          <a:endParaRPr lang="es-AR" sz="1100" b="0">
            <a:latin typeface="Arial" panose="020B0604020202020204" pitchFamily="34" charset="0"/>
            <a:cs typeface="Arial" panose="020B0604020202020204" pitchFamily="34" charset="0"/>
          </a:endParaRPr>
        </a:p>
        <a:p>
          <a:pPr lvl="1" algn="l">
            <a:spcBef>
              <a:spcPts val="300"/>
            </a:spcBef>
            <a:spcAft>
              <a:spcPts val="300"/>
            </a:spcAft>
          </a:pPr>
          <a:endParaRPr lang="es-AR" sz="1100" b="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3. Drilling Equipment &amp; Capacities: </a:t>
          </a:r>
          <a:r>
            <a:rPr lang="es-AR" sz="1100" b="0">
              <a:latin typeface="Arial" panose="020B0604020202020204" pitchFamily="34" charset="0"/>
              <a:cs typeface="Arial" panose="020B0604020202020204" pitchFamily="34" charset="0"/>
            </a:rPr>
            <a:t>Contiene los principales</a:t>
          </a:r>
          <a:r>
            <a:rPr lang="es-AR" sz="1100" b="0" baseline="0">
              <a:latin typeface="Arial" panose="020B0604020202020204" pitchFamily="34" charset="0"/>
              <a:cs typeface="Arial" panose="020B0604020202020204" pitchFamily="34" charset="0"/>
            </a:rPr>
            <a:t> requerimientos del equipo de perforacion  y capacidad de almacenaje requeridos.</a:t>
          </a:r>
        </a:p>
        <a:p>
          <a:pPr lvl="1" algn="l">
            <a:spcBef>
              <a:spcPts val="300"/>
            </a:spcBef>
            <a:spcAft>
              <a:spcPts val="300"/>
            </a:spcAft>
          </a:pPr>
          <a:endParaRPr lang="es-AR" sz="1100" b="0" baseline="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4. Solids</a:t>
          </a:r>
          <a:r>
            <a:rPr lang="es-AR" sz="1100" b="1" baseline="0">
              <a:latin typeface="Arial" panose="020B0604020202020204" pitchFamily="34" charset="0"/>
              <a:cs typeface="Arial" panose="020B0604020202020204" pitchFamily="34" charset="0"/>
            </a:rPr>
            <a:t> Control: </a:t>
          </a:r>
          <a:r>
            <a:rPr lang="es-AR" sz="1100" b="0" baseline="0">
              <a:latin typeface="Arial" panose="020B0604020202020204" pitchFamily="34" charset="0"/>
              <a:cs typeface="Arial" panose="020B0604020202020204" pitchFamily="34" charset="0"/>
            </a:rPr>
            <a:t>Contiene los equipos de control de solidos, sistema de transporte de recortes y desechos para disposición final. </a:t>
          </a:r>
          <a:endParaRPr lang="es-AR" sz="1100" b="0">
            <a:latin typeface="Arial" panose="020B0604020202020204" pitchFamily="34" charset="0"/>
            <a:cs typeface="Arial" panose="020B0604020202020204" pitchFamily="34" charset="0"/>
          </a:endParaRPr>
        </a:p>
        <a:p>
          <a:pPr lvl="1" algn="l">
            <a:spcBef>
              <a:spcPts val="300"/>
            </a:spcBef>
            <a:spcAft>
              <a:spcPts val="300"/>
            </a:spcAft>
          </a:pPr>
          <a:endParaRPr lang="es-AR" sz="1100" b="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5. Drillilng Strings &amp; XO: </a:t>
          </a:r>
          <a:r>
            <a:rPr lang="es-AR" sz="1100" b="0">
              <a:latin typeface="Arial" panose="020B0604020202020204" pitchFamily="34" charset="0"/>
              <a:cs typeface="Arial" panose="020B0604020202020204" pitchFamily="34" charset="0"/>
            </a:rPr>
            <a:t>Contiene las sartas de perforacion, DC, HWDP, Pup</a:t>
          </a:r>
          <a:r>
            <a:rPr lang="es-AR" sz="1100" b="0" baseline="0">
              <a:latin typeface="Arial" panose="020B0604020202020204" pitchFamily="34" charset="0"/>
              <a:cs typeface="Arial" panose="020B0604020202020204" pitchFamily="34" charset="0"/>
            </a:rPr>
            <a:t> Joint, Cross over y todos los tubulares requeridos para el proyecto.</a:t>
          </a:r>
          <a:endParaRPr lang="es-AR" sz="1100" b="0">
            <a:latin typeface="Arial" panose="020B0604020202020204" pitchFamily="34" charset="0"/>
            <a:cs typeface="Arial" panose="020B0604020202020204" pitchFamily="34" charset="0"/>
          </a:endParaRPr>
        </a:p>
        <a:p>
          <a:pPr lvl="1" algn="l">
            <a:spcBef>
              <a:spcPts val="300"/>
            </a:spcBef>
            <a:spcAft>
              <a:spcPts val="300"/>
            </a:spcAft>
          </a:pPr>
          <a:endParaRPr lang="es-AR" sz="1100" b="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6. BOP &amp; testing: </a:t>
          </a:r>
          <a:r>
            <a:rPr lang="es-AR" sz="1100" b="0">
              <a:latin typeface="Arial" panose="020B0604020202020204" pitchFamily="34" charset="0"/>
              <a:cs typeface="Arial" panose="020B0604020202020204" pitchFamily="34" charset="0"/>
            </a:rPr>
            <a:t>Contiene el equipamiento de Well Control</a:t>
          </a:r>
          <a:r>
            <a:rPr lang="es-AR" sz="1100" b="0" baseline="0">
              <a:latin typeface="Arial" panose="020B0604020202020204" pitchFamily="34" charset="0"/>
              <a:cs typeface="Arial" panose="020B0604020202020204" pitchFamily="34" charset="0"/>
            </a:rPr>
            <a:t> , Diverter  y Testing. </a:t>
          </a:r>
        </a:p>
        <a:p>
          <a:pPr lvl="1" algn="l">
            <a:spcBef>
              <a:spcPts val="300"/>
            </a:spcBef>
            <a:spcAft>
              <a:spcPts val="300"/>
            </a:spcAft>
          </a:pPr>
          <a:endParaRPr lang="es-AR" sz="1100" b="0" baseline="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7.</a:t>
          </a:r>
          <a:r>
            <a:rPr lang="es-AR" sz="1100" b="1" baseline="0">
              <a:latin typeface="Arial" panose="020B0604020202020204" pitchFamily="34" charset="0"/>
              <a:cs typeface="Arial" panose="020B0604020202020204" pitchFamily="34" charset="0"/>
            </a:rPr>
            <a:t> Auxiliares: </a:t>
          </a:r>
          <a:r>
            <a:rPr lang="es-AR" sz="1100" b="0" baseline="0">
              <a:latin typeface="Arial" panose="020B0604020202020204" pitchFamily="34" charset="0"/>
              <a:cs typeface="Arial" panose="020B0604020202020204" pitchFamily="34" charset="0"/>
            </a:rPr>
            <a:t>Contiene el resto de equipamiento requerido como Gruas, herramientas de pesca, cargadores, planta de generación de agua industrial,                                           tratamiento de desechos, equipamiento H2S, etc.</a:t>
          </a:r>
          <a:endParaRPr lang="es-AR" sz="1100" b="0">
            <a:latin typeface="Arial" panose="020B0604020202020204" pitchFamily="34" charset="0"/>
            <a:cs typeface="Arial" panose="020B0604020202020204" pitchFamily="34" charset="0"/>
          </a:endParaRPr>
        </a:p>
        <a:p>
          <a:pPr lvl="1" algn="l">
            <a:spcBef>
              <a:spcPts val="300"/>
            </a:spcBef>
            <a:spcAft>
              <a:spcPts val="300"/>
            </a:spcAft>
          </a:pPr>
          <a:endParaRPr lang="es-AR" sz="1100" b="0">
            <a:latin typeface="Arial" panose="020B0604020202020204" pitchFamily="34" charset="0"/>
            <a:cs typeface="Arial" panose="020B0604020202020204" pitchFamily="34" charset="0"/>
          </a:endParaRPr>
        </a:p>
        <a:p>
          <a:pPr lvl="1" algn="l">
            <a:spcBef>
              <a:spcPts val="300"/>
            </a:spcBef>
            <a:spcAft>
              <a:spcPts val="300"/>
            </a:spcAft>
          </a:pPr>
          <a:r>
            <a:rPr lang="es-AR" sz="1100" b="1">
              <a:latin typeface="Arial" panose="020B0604020202020204" pitchFamily="34" charset="0"/>
              <a:cs typeface="Arial" panose="020B0604020202020204" pitchFamily="34" charset="0"/>
            </a:rPr>
            <a:t>8. Evaluación_Tecnica_Total:</a:t>
          </a:r>
          <a:r>
            <a:rPr lang="es-AR" sz="1100" b="1" baseline="0">
              <a:latin typeface="Arial" panose="020B0604020202020204" pitchFamily="34" charset="0"/>
              <a:cs typeface="Arial" panose="020B0604020202020204" pitchFamily="34" charset="0"/>
            </a:rPr>
            <a:t> </a:t>
          </a:r>
          <a:r>
            <a:rPr lang="es-AR" sz="1100" b="0" baseline="0">
              <a:latin typeface="Arial" panose="020B0604020202020204" pitchFamily="34" charset="0"/>
              <a:cs typeface="Arial" panose="020B0604020202020204" pitchFamily="34" charset="0"/>
            </a:rPr>
            <a:t>Contiene el resultado de la evaluación técnica total , el cual se compone de la Calificación ( PASA o NO PASA) y el Puntaje Total.</a:t>
          </a:r>
          <a:endParaRPr lang="es-AR" sz="1100" b="0" baseline="0">
            <a:solidFill>
              <a:schemeClr val="dk1"/>
            </a:solidFill>
            <a:latin typeface="Arial" panose="020B0604020202020204" pitchFamily="34" charset="0"/>
            <a:ea typeface="+mn-ea"/>
            <a:cs typeface="Arial" panose="020B0604020202020204" pitchFamily="34" charset="0"/>
          </a:endParaRPr>
        </a:p>
        <a:p>
          <a:pPr algn="l">
            <a:spcBef>
              <a:spcPts val="300"/>
            </a:spcBef>
            <a:spcAft>
              <a:spcPts val="300"/>
            </a:spcAft>
          </a:pPr>
          <a:endParaRPr lang="es-AR" sz="1100" b="0" baseline="0">
            <a:solidFill>
              <a:schemeClr val="dk1"/>
            </a:solidFill>
            <a:latin typeface="Arial" panose="020B0604020202020204" pitchFamily="34" charset="0"/>
            <a:ea typeface="+mn-ea"/>
            <a:cs typeface="Arial" panose="020B0604020202020204" pitchFamily="34" charset="0"/>
          </a:endParaRPr>
        </a:p>
        <a:p>
          <a:pPr algn="l">
            <a:spcBef>
              <a:spcPts val="300"/>
            </a:spcBef>
            <a:spcAft>
              <a:spcPts val="300"/>
            </a:spcAft>
          </a:pPr>
          <a:r>
            <a:rPr lang="es-AR" sz="1100" b="1" baseline="0">
              <a:solidFill>
                <a:schemeClr val="dk1"/>
              </a:solidFill>
              <a:latin typeface="Arial" panose="020B0604020202020204" pitchFamily="34" charset="0"/>
              <a:ea typeface="+mn-ea"/>
              <a:cs typeface="Arial" panose="020B0604020202020204" pitchFamily="34" charset="0"/>
            </a:rPr>
            <a:t>Consideraciones y carga de las planillas ( de la 1 a la 7):</a:t>
          </a:r>
        </a:p>
        <a:p>
          <a:pPr algn="l">
            <a:spcBef>
              <a:spcPts val="300"/>
            </a:spcBef>
            <a:spcAft>
              <a:spcPts val="300"/>
            </a:spcAft>
          </a:pPr>
          <a:endParaRPr lang="es-AR" sz="1100" b="0" baseline="0">
            <a:solidFill>
              <a:schemeClr val="dk1"/>
            </a:solidFill>
            <a:latin typeface="Arial" panose="020B0604020202020204" pitchFamily="34" charset="0"/>
            <a:ea typeface="+mn-ea"/>
            <a:cs typeface="Arial" panose="020B0604020202020204" pitchFamily="34" charset="0"/>
          </a:endParaRPr>
        </a:p>
        <a:p>
          <a:pPr marL="742950" lvl="1" indent="-285750" algn="l">
            <a:spcBef>
              <a:spcPts val="300"/>
            </a:spcBef>
            <a:spcAft>
              <a:spcPts val="300"/>
            </a:spcAft>
            <a:buFont typeface="Arial" panose="020B0604020202020204" pitchFamily="34" charset="0"/>
            <a:buChar char="•"/>
          </a:pPr>
          <a:r>
            <a:rPr lang="es-AR" sz="1100" b="0" baseline="0">
              <a:solidFill>
                <a:schemeClr val="dk1"/>
              </a:solidFill>
              <a:latin typeface="Arial" panose="020B0604020202020204" pitchFamily="34" charset="0"/>
              <a:ea typeface="+mn-ea"/>
              <a:cs typeface="Arial" panose="020B0604020202020204" pitchFamily="34" charset="0"/>
            </a:rPr>
            <a:t>Cada planilla se compone de los Ítems a evaluar. En la Columna </a:t>
          </a:r>
          <a:r>
            <a:rPr lang="es-AR" sz="1100" b="1" baseline="0">
              <a:solidFill>
                <a:schemeClr val="dk1"/>
              </a:solidFill>
              <a:latin typeface="Arial" panose="020B0604020202020204" pitchFamily="34" charset="0"/>
              <a:ea typeface="+mn-ea"/>
              <a:cs typeface="Arial" panose="020B0604020202020204" pitchFamily="34" charset="0"/>
            </a:rPr>
            <a:t>E</a:t>
          </a:r>
          <a:r>
            <a:rPr lang="es-AR" sz="1100" b="0" baseline="0">
              <a:solidFill>
                <a:schemeClr val="dk1"/>
              </a:solidFill>
              <a:latin typeface="Arial" panose="020B0604020202020204" pitchFamily="34" charset="0"/>
              <a:ea typeface="+mn-ea"/>
              <a:cs typeface="Arial" panose="020B0604020202020204" pitchFamily="34" charset="0"/>
            </a:rPr>
            <a:t> , bajo el titulo </a:t>
          </a:r>
          <a:r>
            <a:rPr lang="es-AR" sz="1100" b="1" i="1" baseline="0">
              <a:solidFill>
                <a:schemeClr val="dk1"/>
              </a:solidFill>
              <a:latin typeface="Arial" panose="020B0604020202020204" pitchFamily="34" charset="0"/>
              <a:ea typeface="+mn-ea"/>
              <a:cs typeface="Arial" panose="020B0604020202020204" pitchFamily="34" charset="0"/>
            </a:rPr>
            <a:t>( ENTER Compliant? Yes or NO)</a:t>
          </a:r>
          <a:r>
            <a:rPr lang="es-AR" sz="1100" b="0" baseline="0">
              <a:solidFill>
                <a:schemeClr val="dk1"/>
              </a:solidFill>
              <a:latin typeface="Arial" panose="020B0604020202020204" pitchFamily="34" charset="0"/>
              <a:ea typeface="+mn-ea"/>
              <a:cs typeface="Arial" panose="020B0604020202020204" pitchFamily="34" charset="0"/>
            </a:rPr>
            <a:t> debe  seleccionar </a:t>
          </a:r>
          <a:r>
            <a:rPr lang="es-AR" sz="1100" b="1" baseline="0">
              <a:solidFill>
                <a:schemeClr val="dk1"/>
              </a:solidFill>
              <a:latin typeface="Arial" panose="020B0604020202020204" pitchFamily="34" charset="0"/>
              <a:ea typeface="+mn-ea"/>
              <a:cs typeface="Arial" panose="020B0604020202020204" pitchFamily="34" charset="0"/>
            </a:rPr>
            <a:t>YES / N</a:t>
          </a:r>
          <a:r>
            <a:rPr lang="es-AR" sz="1100" b="0" baseline="0">
              <a:solidFill>
                <a:schemeClr val="dk1"/>
              </a:solidFill>
              <a:latin typeface="Arial" panose="020B0604020202020204" pitchFamily="34" charset="0"/>
              <a:ea typeface="+mn-ea"/>
              <a:cs typeface="Arial" panose="020B0604020202020204" pitchFamily="34" charset="0"/>
            </a:rPr>
            <a:t>O de acuerdo a si cumple o no cumple con el requerimiento.</a:t>
          </a:r>
        </a:p>
        <a:p>
          <a:pPr marL="742950" lvl="1" indent="-285750" algn="l">
            <a:spcBef>
              <a:spcPts val="300"/>
            </a:spcBef>
            <a:spcAft>
              <a:spcPts val="300"/>
            </a:spcAft>
            <a:buFont typeface="Arial" panose="020B0604020202020204" pitchFamily="34" charset="0"/>
            <a:buChar char="•"/>
          </a:pPr>
          <a:endParaRPr lang="es-AR" sz="1100" b="0" baseline="0">
            <a:solidFill>
              <a:schemeClr val="dk1"/>
            </a:solidFill>
            <a:latin typeface="Arial" panose="020B0604020202020204" pitchFamily="34" charset="0"/>
            <a:ea typeface="+mn-ea"/>
            <a:cs typeface="Arial" panose="020B0604020202020204" pitchFamily="34" charset="0"/>
          </a:endParaRPr>
        </a:p>
        <a:p>
          <a:pPr marL="742950" marR="0" lvl="1" indent="-285750" algn="l"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s-AR" sz="1100" b="0" baseline="0">
              <a:solidFill>
                <a:schemeClr val="dk1"/>
              </a:solidFill>
              <a:latin typeface="Arial" panose="020B0604020202020204" pitchFamily="34" charset="0"/>
              <a:ea typeface="+mn-ea"/>
              <a:cs typeface="Arial" panose="020B0604020202020204" pitchFamily="34" charset="0"/>
            </a:rPr>
            <a:t>En la columna </a:t>
          </a:r>
          <a:r>
            <a:rPr lang="es-AR" sz="1100" b="1" baseline="0">
              <a:solidFill>
                <a:schemeClr val="dk1"/>
              </a:solidFill>
              <a:latin typeface="Arial" panose="020B0604020202020204" pitchFamily="34" charset="0"/>
              <a:ea typeface="+mn-ea"/>
              <a:cs typeface="Arial" panose="020B0604020202020204" pitchFamily="34" charset="0"/>
            </a:rPr>
            <a:t>K, (Critical "C"/Plus "Number" ) </a:t>
          </a:r>
          <a:r>
            <a:rPr lang="es-AR" sz="1100" b="0" baseline="0">
              <a:solidFill>
                <a:schemeClr val="dk1"/>
              </a:solidFill>
              <a:latin typeface="Arial" panose="020B0604020202020204" pitchFamily="34" charset="0"/>
              <a:ea typeface="+mn-ea"/>
              <a:cs typeface="Arial" panose="020B0604020202020204" pitchFamily="34" charset="0"/>
            </a:rPr>
            <a:t>se definen con la letra </a:t>
          </a:r>
          <a:r>
            <a:rPr lang="es-AR" sz="1100" b="1" baseline="0">
              <a:solidFill>
                <a:schemeClr val="dk1"/>
              </a:solidFill>
              <a:latin typeface="Arial" panose="020B0604020202020204" pitchFamily="34" charset="0"/>
              <a:ea typeface="+mn-ea"/>
              <a:cs typeface="Arial" panose="020B0604020202020204" pitchFamily="34" charset="0"/>
            </a:rPr>
            <a:t>C</a:t>
          </a:r>
          <a:r>
            <a:rPr lang="es-AR" sz="1100" b="0" baseline="0">
              <a:solidFill>
                <a:schemeClr val="dk1"/>
              </a:solidFill>
              <a:latin typeface="Arial" panose="020B0604020202020204" pitchFamily="34" charset="0"/>
              <a:ea typeface="+mn-ea"/>
              <a:cs typeface="Arial" panose="020B0604020202020204" pitchFamily="34" charset="0"/>
            </a:rPr>
            <a:t> los elementos Críticos y con </a:t>
          </a:r>
          <a:r>
            <a:rPr lang="es-AR" sz="1100" b="1" baseline="0">
              <a:solidFill>
                <a:schemeClr val="dk1"/>
              </a:solidFill>
              <a:latin typeface="Arial" panose="020B0604020202020204" pitchFamily="34" charset="0"/>
              <a:ea typeface="+mn-ea"/>
              <a:cs typeface="Arial" panose="020B0604020202020204" pitchFamily="34" charset="0"/>
            </a:rPr>
            <a:t>Números</a:t>
          </a:r>
          <a:r>
            <a:rPr lang="es-AR" sz="1100" b="0" baseline="0">
              <a:solidFill>
                <a:schemeClr val="dk1"/>
              </a:solidFill>
              <a:latin typeface="Arial" panose="020B0604020202020204" pitchFamily="34" charset="0"/>
              <a:ea typeface="+mn-ea"/>
              <a:cs typeface="Arial" panose="020B0604020202020204" pitchFamily="34" charset="0"/>
            </a:rPr>
            <a:t> los elementos requeridos que generan un Plus a la evaluación.</a:t>
          </a:r>
        </a:p>
        <a:p>
          <a:pPr marL="742950" marR="0" lvl="1" indent="-285750" algn="l"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endParaRPr lang="es-AR" sz="1100" b="0" baseline="0">
            <a:solidFill>
              <a:schemeClr val="dk1"/>
            </a:solidFill>
            <a:latin typeface="Arial" panose="020B0604020202020204" pitchFamily="34" charset="0"/>
            <a:ea typeface="+mn-ea"/>
            <a:cs typeface="Arial" panose="020B0604020202020204" pitchFamily="34" charset="0"/>
          </a:endParaRPr>
        </a:p>
        <a:p>
          <a:pPr marL="742950" marR="0" lvl="1" indent="-285750" algn="l"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s-AR" sz="1100" b="1" baseline="0">
              <a:solidFill>
                <a:schemeClr val="dk1"/>
              </a:solidFill>
              <a:latin typeface="Arial" panose="020B0604020202020204" pitchFamily="34" charset="0"/>
              <a:ea typeface="+mn-ea"/>
              <a:cs typeface="Arial" panose="020B0604020202020204" pitchFamily="34" charset="0"/>
            </a:rPr>
            <a:t>Nota: </a:t>
          </a:r>
          <a:r>
            <a:rPr lang="es-AR" sz="1100" b="0" baseline="0">
              <a:solidFill>
                <a:schemeClr val="dk1"/>
              </a:solidFill>
              <a:latin typeface="Arial" panose="020B0604020202020204" pitchFamily="34" charset="0"/>
              <a:ea typeface="+mn-ea"/>
              <a:cs typeface="Arial" panose="020B0604020202020204" pitchFamily="34" charset="0"/>
            </a:rPr>
            <a:t>Los elementos Críticos definidos con la letra </a:t>
          </a:r>
          <a:r>
            <a:rPr lang="es-AR" sz="1100" b="1" baseline="0">
              <a:solidFill>
                <a:schemeClr val="dk1"/>
              </a:solidFill>
              <a:latin typeface="Arial" panose="020B0604020202020204" pitchFamily="34" charset="0"/>
              <a:ea typeface="+mn-ea"/>
              <a:cs typeface="Arial" panose="020B0604020202020204" pitchFamily="34" charset="0"/>
            </a:rPr>
            <a:t>"C"</a:t>
          </a:r>
          <a:r>
            <a:rPr lang="es-AR" sz="1100" b="0" baseline="0">
              <a:solidFill>
                <a:schemeClr val="dk1"/>
              </a:solidFill>
              <a:latin typeface="Arial" panose="020B0604020202020204" pitchFamily="34" charset="0"/>
              <a:ea typeface="+mn-ea"/>
              <a:cs typeface="Arial" panose="020B0604020202020204" pitchFamily="34" charset="0"/>
            </a:rPr>
            <a:t>, son mandatorios. La no aceptación de un ítem que sea critico, referido con la letra </a:t>
          </a:r>
          <a:r>
            <a:rPr lang="es-AR" sz="1100" b="1" baseline="0">
              <a:solidFill>
                <a:schemeClr val="dk1"/>
              </a:solidFill>
              <a:latin typeface="Arial" panose="020B0604020202020204" pitchFamily="34" charset="0"/>
              <a:ea typeface="+mn-ea"/>
              <a:cs typeface="Arial" panose="020B0604020202020204" pitchFamily="34" charset="0"/>
            </a:rPr>
            <a:t>C</a:t>
          </a:r>
          <a:r>
            <a:rPr lang="es-AR" sz="1100" b="0" baseline="0">
              <a:solidFill>
                <a:schemeClr val="dk1"/>
              </a:solidFill>
              <a:latin typeface="Arial" panose="020B0604020202020204" pitchFamily="34" charset="0"/>
              <a:ea typeface="+mn-ea"/>
              <a:cs typeface="Arial" panose="020B0604020202020204" pitchFamily="34" charset="0"/>
            </a:rPr>
            <a:t> en la columna K descalifica automáticamente a la Contratista , arrojando la calificación </a:t>
          </a:r>
          <a:r>
            <a:rPr lang="es-AR" sz="1100" b="1" baseline="0">
              <a:solidFill>
                <a:schemeClr val="dk1"/>
              </a:solidFill>
              <a:latin typeface="Arial" panose="020B0604020202020204" pitchFamily="34" charset="0"/>
              <a:ea typeface="+mn-ea"/>
              <a:cs typeface="Arial" panose="020B0604020202020204" pitchFamily="34" charset="0"/>
            </a:rPr>
            <a:t>NO PASA </a:t>
          </a:r>
          <a:r>
            <a:rPr lang="es-AR" sz="1100" b="0" baseline="0">
              <a:solidFill>
                <a:schemeClr val="dk1"/>
              </a:solidFill>
              <a:latin typeface="Arial" panose="020B0604020202020204" pitchFamily="34" charset="0"/>
              <a:ea typeface="+mn-ea"/>
              <a:cs typeface="Arial" panose="020B0604020202020204" pitchFamily="34" charset="0"/>
            </a:rPr>
            <a:t>en la Plantilla 8. Evaluación Técnica.</a:t>
          </a:r>
        </a:p>
        <a:p>
          <a:pPr marL="742950" marR="0" lvl="1" indent="-285750" algn="l"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endParaRPr lang="es-AR" sz="1100" b="0" baseline="0">
            <a:solidFill>
              <a:schemeClr val="dk1"/>
            </a:solidFill>
            <a:latin typeface="Arial" panose="020B0604020202020204" pitchFamily="34" charset="0"/>
            <a:ea typeface="+mn-ea"/>
            <a:cs typeface="Arial" panose="020B0604020202020204" pitchFamily="34" charset="0"/>
          </a:endParaRPr>
        </a:p>
        <a:p>
          <a:pPr marL="742950" lvl="1" indent="-285750" algn="l">
            <a:spcBef>
              <a:spcPts val="300"/>
            </a:spcBef>
            <a:spcAft>
              <a:spcPts val="300"/>
            </a:spcAft>
            <a:buFont typeface="Arial" panose="020B0604020202020204" pitchFamily="34" charset="0"/>
            <a:buChar char="•"/>
          </a:pPr>
          <a:r>
            <a:rPr lang="es-AR" sz="1100" b="0" baseline="0">
              <a:solidFill>
                <a:schemeClr val="dk1"/>
              </a:solidFill>
              <a:latin typeface="Arial" panose="020B0604020202020204" pitchFamily="34" charset="0"/>
              <a:ea typeface="+mn-ea"/>
              <a:cs typeface="Arial" panose="020B0604020202020204" pitchFamily="34" charset="0"/>
            </a:rPr>
            <a:t>Los elementos que figuran con Numero en la columna K , que son requerimientos PLUS forman parte de la evaluación técnica y la sumatoria total se muestra en la plantilla </a:t>
          </a:r>
          <a:r>
            <a:rPr lang="es-AR" sz="1100" b="1">
              <a:solidFill>
                <a:schemeClr val="dk1"/>
              </a:solidFill>
              <a:effectLst/>
              <a:latin typeface="+mn-lt"/>
              <a:ea typeface="+mn-ea"/>
              <a:cs typeface="+mn-cs"/>
            </a:rPr>
            <a:t>8. Evaluación_Tecnica_Total. </a:t>
          </a:r>
          <a:r>
            <a:rPr lang="es-AR" sz="1100" b="1" baseline="0">
              <a:solidFill>
                <a:schemeClr val="dk1"/>
              </a:solidFill>
              <a:effectLst/>
              <a:latin typeface="+mn-lt"/>
              <a:ea typeface="+mn-ea"/>
              <a:cs typeface="+mn-cs"/>
            </a:rPr>
            <a:t> </a:t>
          </a:r>
        </a:p>
        <a:p>
          <a:pPr marL="742950" lvl="1" indent="-285750" algn="l">
            <a:spcBef>
              <a:spcPts val="300"/>
            </a:spcBef>
            <a:spcAft>
              <a:spcPts val="300"/>
            </a:spcAft>
            <a:buFont typeface="Arial" panose="020B0604020202020204" pitchFamily="34" charset="0"/>
            <a:buChar char="•"/>
          </a:pPr>
          <a:endParaRPr lang="es-AR" sz="1100" b="0" baseline="0">
            <a:solidFill>
              <a:schemeClr val="dk1"/>
            </a:solidFill>
            <a:latin typeface="Arial" panose="020B0604020202020204" pitchFamily="34" charset="0"/>
            <a:ea typeface="+mn-ea"/>
            <a:cs typeface="Arial" panose="020B0604020202020204" pitchFamily="34" charset="0"/>
          </a:endParaRPr>
        </a:p>
        <a:p>
          <a:pPr marL="742950" marR="0" lvl="1" indent="-285750" algn="l"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s-AR" sz="1100" b="0" baseline="0">
              <a:solidFill>
                <a:schemeClr val="dk1"/>
              </a:solidFill>
              <a:latin typeface="Arial" panose="020B0604020202020204" pitchFamily="34" charset="0"/>
              <a:ea typeface="+mn-ea"/>
              <a:cs typeface="Arial" panose="020B0604020202020204" pitchFamily="34" charset="0"/>
            </a:rPr>
            <a:t>En la plantilla </a:t>
          </a:r>
          <a:r>
            <a:rPr lang="es-AR" sz="1100" b="1" baseline="0">
              <a:solidFill>
                <a:schemeClr val="dk1"/>
              </a:solidFill>
              <a:latin typeface="Arial" panose="020B0604020202020204" pitchFamily="34" charset="0"/>
              <a:ea typeface="+mn-ea"/>
              <a:cs typeface="Arial" panose="020B0604020202020204" pitchFamily="34" charset="0"/>
            </a:rPr>
            <a:t>8. Evaluación_Tecnica_Total </a:t>
          </a:r>
          <a:r>
            <a:rPr lang="es-AR" sz="1100" b="0" baseline="0">
              <a:solidFill>
                <a:schemeClr val="dk1"/>
              </a:solidFill>
              <a:latin typeface="Arial" panose="020B0604020202020204" pitchFamily="34" charset="0"/>
              <a:ea typeface="+mn-ea"/>
              <a:cs typeface="Arial" panose="020B0604020202020204" pitchFamily="34" charset="0"/>
            </a:rPr>
            <a:t>se puede ver el resultado final compuesto de la Calificación y valoración Total.</a:t>
          </a:r>
        </a:p>
        <a:p>
          <a:pPr marL="742950" lvl="1" indent="-285750" algn="l">
            <a:spcBef>
              <a:spcPts val="300"/>
            </a:spcBef>
            <a:spcAft>
              <a:spcPts val="300"/>
            </a:spcAft>
            <a:buFont typeface="Arial" panose="020B0604020202020204" pitchFamily="34" charset="0"/>
            <a:buChar char="•"/>
          </a:pPr>
          <a:endParaRPr lang="es-AR" sz="1100" b="0" baseline="0">
            <a:solidFill>
              <a:schemeClr val="dk1"/>
            </a:solidFill>
            <a:latin typeface="Arial" panose="020B0604020202020204" pitchFamily="34" charset="0"/>
            <a:ea typeface="+mn-ea"/>
            <a:cs typeface="Arial" panose="020B0604020202020204" pitchFamily="34" charset="0"/>
          </a:endParaRPr>
        </a:p>
        <a:p>
          <a:pPr marL="742950" lvl="1" indent="-285750" algn="l">
            <a:spcBef>
              <a:spcPts val="300"/>
            </a:spcBef>
            <a:spcAft>
              <a:spcPts val="300"/>
            </a:spcAft>
            <a:buFont typeface="Arial" panose="020B0604020202020204" pitchFamily="34" charset="0"/>
            <a:buChar char="•"/>
          </a:pPr>
          <a:r>
            <a:rPr lang="es-AR" sz="1100" b="1" baseline="0">
              <a:solidFill>
                <a:schemeClr val="dk1"/>
              </a:solidFill>
              <a:latin typeface="Arial" panose="020B0604020202020204" pitchFamily="34" charset="0"/>
              <a:ea typeface="+mn-ea"/>
              <a:cs typeface="Arial" panose="020B0604020202020204" pitchFamily="34" charset="0"/>
            </a:rPr>
            <a:t>Nota: </a:t>
          </a:r>
          <a:r>
            <a:rPr lang="es-AR" sz="1100" b="0" baseline="0">
              <a:solidFill>
                <a:schemeClr val="dk1"/>
              </a:solidFill>
              <a:latin typeface="Arial" panose="020B0604020202020204" pitchFamily="34" charset="0"/>
              <a:ea typeface="+mn-ea"/>
              <a:cs typeface="Arial" panose="020B0604020202020204" pitchFamily="34" charset="0"/>
            </a:rPr>
            <a:t>Ningún Campo de esta planilla podrá ser modificado o corregido , no será permitido insertar líneas. </a:t>
          </a:r>
        </a:p>
      </xdr:txBody>
    </xdr:sp>
    <xdr:clientData/>
  </xdr:twoCellAnchor>
  <xdr:twoCellAnchor editAs="oneCell">
    <xdr:from>
      <xdr:col>1</xdr:col>
      <xdr:colOff>1402452</xdr:colOff>
      <xdr:row>2</xdr:row>
      <xdr:rowOff>206540</xdr:rowOff>
    </xdr:from>
    <xdr:to>
      <xdr:col>13</xdr:col>
      <xdr:colOff>340109</xdr:colOff>
      <xdr:row>5</xdr:row>
      <xdr:rowOff>69413</xdr:rowOff>
    </xdr:to>
    <xdr:sp macro="" textlink="">
      <xdr:nvSpPr>
        <xdr:cNvPr id="3" name="Rectangle 8">
          <a:extLst>
            <a:ext uri="{FF2B5EF4-FFF2-40B4-BE49-F238E27FC236}">
              <a16:creationId xmlns:a16="http://schemas.microsoft.com/office/drawing/2014/main" id="{505F8FE5-3CD6-44E8-8A05-A76270A907BE}"/>
            </a:ext>
          </a:extLst>
        </xdr:cNvPr>
        <xdr:cNvSpPr/>
      </xdr:nvSpPr>
      <xdr:spPr>
        <a:xfrm>
          <a:off x="1946738" y="560326"/>
          <a:ext cx="8721192" cy="63439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AR" sz="1400" b="1" baseline="0">
            <a:solidFill>
              <a:sysClr val="windowText" lastClr="000000"/>
            </a:solidFill>
          </a:endParaRPr>
        </a:p>
        <a:p>
          <a:pPr algn="ctr"/>
          <a:r>
            <a:rPr lang="es-AR" sz="1400" b="1" baseline="0">
              <a:solidFill>
                <a:sysClr val="windowText" lastClr="000000"/>
              </a:solidFill>
            </a:rPr>
            <a:t>ANEXO III - Certificación y Validación de Especificaciones Técnicas </a:t>
          </a:r>
          <a:endParaRPr lang="es-AR" sz="1400" b="1">
            <a:solidFill>
              <a:sysClr val="windowText" lastClr="000000"/>
            </a:solidFill>
          </a:endParaRPr>
        </a:p>
      </xdr:txBody>
    </xdr:sp>
    <xdr:clientData/>
  </xdr:twoCellAnchor>
  <xdr:twoCellAnchor editAs="oneCell">
    <xdr:from>
      <xdr:col>0</xdr:col>
      <xdr:colOff>82470</xdr:colOff>
      <xdr:row>0</xdr:row>
      <xdr:rowOff>84619</xdr:rowOff>
    </xdr:from>
    <xdr:to>
      <xdr:col>1</xdr:col>
      <xdr:colOff>1064703</xdr:colOff>
      <xdr:row>4</xdr:row>
      <xdr:rowOff>151393</xdr:rowOff>
    </xdr:to>
    <xdr:pic>
      <xdr:nvPicPr>
        <xdr:cNvPr id="4" name="Picture 9">
          <a:extLst>
            <a:ext uri="{FF2B5EF4-FFF2-40B4-BE49-F238E27FC236}">
              <a16:creationId xmlns:a16="http://schemas.microsoft.com/office/drawing/2014/main" id="{1E860626-1DB5-4691-AAED-946700DA6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470" y="84619"/>
          <a:ext cx="1527628" cy="1025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1524001</xdr:colOff>
      <xdr:row>0</xdr:row>
      <xdr:rowOff>35719</xdr:rowOff>
    </xdr:from>
    <xdr:ext cx="1012032" cy="383901"/>
    <xdr:pic>
      <xdr:nvPicPr>
        <xdr:cNvPr id="3" name="Picture 9">
          <a:extLst>
            <a:ext uri="{FF2B5EF4-FFF2-40B4-BE49-F238E27FC236}">
              <a16:creationId xmlns:a16="http://schemas.microsoft.com/office/drawing/2014/main" id="{414CC990-9205-4E64-B4E6-F54D601A5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7032" y="35719"/>
          <a:ext cx="1012032" cy="3839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1744131</xdr:colOff>
      <xdr:row>0</xdr:row>
      <xdr:rowOff>39952</xdr:rowOff>
    </xdr:from>
    <xdr:ext cx="854075" cy="318264"/>
    <xdr:pic>
      <xdr:nvPicPr>
        <xdr:cNvPr id="4" name="Picture 9">
          <a:extLst>
            <a:ext uri="{FF2B5EF4-FFF2-40B4-BE49-F238E27FC236}">
              <a16:creationId xmlns:a16="http://schemas.microsoft.com/office/drawing/2014/main" id="{C1E31680-D1B5-423A-8835-4E4272B30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6975" y="39952"/>
          <a:ext cx="854075" cy="3182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2268007</xdr:colOff>
      <xdr:row>0</xdr:row>
      <xdr:rowOff>39952</xdr:rowOff>
    </xdr:from>
    <xdr:ext cx="854075" cy="318264"/>
    <xdr:pic>
      <xdr:nvPicPr>
        <xdr:cNvPr id="2" name="Picture 9">
          <a:extLst>
            <a:ext uri="{FF2B5EF4-FFF2-40B4-BE49-F238E27FC236}">
              <a16:creationId xmlns:a16="http://schemas.microsoft.com/office/drawing/2014/main" id="{00419ECC-F93C-4C6B-93F7-63229C8A1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64695" y="39952"/>
          <a:ext cx="854075" cy="3182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1530614</xdr:colOff>
      <xdr:row>0</xdr:row>
      <xdr:rowOff>46257</xdr:rowOff>
    </xdr:from>
    <xdr:to>
      <xdr:col>11</xdr:col>
      <xdr:colOff>2387864</xdr:colOff>
      <xdr:row>1</xdr:row>
      <xdr:rowOff>132746</xdr:rowOff>
    </xdr:to>
    <xdr:pic>
      <xdr:nvPicPr>
        <xdr:cNvPr id="2" name="Picture 9">
          <a:extLst>
            <a:ext uri="{FF2B5EF4-FFF2-40B4-BE49-F238E27FC236}">
              <a16:creationId xmlns:a16="http://schemas.microsoft.com/office/drawing/2014/main" id="{7B153666-9038-4FD7-B21F-4353B7624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0164" y="46257"/>
          <a:ext cx="857250" cy="315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2238989</xdr:colOff>
      <xdr:row>0</xdr:row>
      <xdr:rowOff>60548</xdr:rowOff>
    </xdr:from>
    <xdr:ext cx="856752" cy="322497"/>
    <xdr:pic>
      <xdr:nvPicPr>
        <xdr:cNvPr id="4" name="Picture 9">
          <a:extLst>
            <a:ext uri="{FF2B5EF4-FFF2-40B4-BE49-F238E27FC236}">
              <a16:creationId xmlns:a16="http://schemas.microsoft.com/office/drawing/2014/main" id="{96F1BEB5-355E-4555-9600-EA84F80FB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38322" y="60548"/>
          <a:ext cx="856752" cy="3224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2399482</xdr:colOff>
      <xdr:row>0</xdr:row>
      <xdr:rowOff>74974</xdr:rowOff>
    </xdr:from>
    <xdr:ext cx="863600" cy="318264"/>
    <xdr:pic>
      <xdr:nvPicPr>
        <xdr:cNvPr id="4" name="Picture 9">
          <a:extLst>
            <a:ext uri="{FF2B5EF4-FFF2-40B4-BE49-F238E27FC236}">
              <a16:creationId xmlns:a16="http://schemas.microsoft.com/office/drawing/2014/main" id="{00E517F2-6EC5-4968-8733-F487E227E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2920" y="74974"/>
          <a:ext cx="863600" cy="3182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1461560</xdr:colOff>
      <xdr:row>0</xdr:row>
      <xdr:rowOff>37835</xdr:rowOff>
    </xdr:from>
    <xdr:ext cx="854075" cy="325936"/>
    <xdr:pic>
      <xdr:nvPicPr>
        <xdr:cNvPr id="4" name="Picture 9">
          <a:extLst>
            <a:ext uri="{FF2B5EF4-FFF2-40B4-BE49-F238E27FC236}">
              <a16:creationId xmlns:a16="http://schemas.microsoft.com/office/drawing/2014/main" id="{94157A94-9A3D-40D8-9173-98DB92B7F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9154" y="37835"/>
          <a:ext cx="854075" cy="3259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8</xdr:col>
      <xdr:colOff>575582</xdr:colOff>
      <xdr:row>0</xdr:row>
      <xdr:rowOff>0</xdr:rowOff>
    </xdr:from>
    <xdr:to>
      <xdr:col>9</xdr:col>
      <xdr:colOff>929368</xdr:colOff>
      <xdr:row>2</xdr:row>
      <xdr:rowOff>226346</xdr:rowOff>
    </xdr:to>
    <xdr:pic>
      <xdr:nvPicPr>
        <xdr:cNvPr id="2" name="Picture 9">
          <a:extLst>
            <a:ext uri="{FF2B5EF4-FFF2-40B4-BE49-F238E27FC236}">
              <a16:creationId xmlns:a16="http://schemas.microsoft.com/office/drawing/2014/main" id="{DB741A6B-A7E3-47FC-B9A8-B6EF0A36B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86682" y="0"/>
          <a:ext cx="1525361" cy="702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E57E-8955-411F-BBC2-3B13C418F2EE}">
  <sheetPr>
    <tabColor rgb="FFFFFF00"/>
    <pageSetUpPr fitToPage="1"/>
  </sheetPr>
  <dimension ref="A1:R76"/>
  <sheetViews>
    <sheetView tabSelected="1" view="pageBreakPreview" zoomScale="80" zoomScaleNormal="80" zoomScaleSheetLayoutView="80" workbookViewId="0">
      <selection activeCell="L9" sqref="L9"/>
    </sheetView>
  </sheetViews>
  <sheetFormatPr baseColWidth="10" defaultColWidth="0" defaultRowHeight="0" customHeight="1" zeroHeight="1" x14ac:dyDescent="0.35"/>
  <cols>
    <col min="1" max="1" width="7.81640625" style="73" customWidth="1"/>
    <col min="2" max="2" width="20.81640625" style="73" customWidth="1"/>
    <col min="3" max="3" width="9.1796875" style="73" customWidth="1"/>
    <col min="4" max="4" width="15.453125" style="73" customWidth="1"/>
    <col min="5" max="10" width="9.1796875" style="73" customWidth="1"/>
    <col min="11" max="11" width="16.1796875" style="73" customWidth="1"/>
    <col min="12" max="12" width="14.453125" style="73" customWidth="1"/>
    <col min="13" max="16" width="9.1796875" style="73" customWidth="1"/>
    <col min="17" max="18" width="0" style="73" hidden="1" customWidth="1"/>
    <col min="19" max="16384" width="9.1796875" style="73" hidden="1"/>
  </cols>
  <sheetData>
    <row r="1" spans="1:18" ht="14.5" x14ac:dyDescent="0.35">
      <c r="A1" s="73" t="s">
        <v>0</v>
      </c>
    </row>
    <row r="2" spans="1:18" ht="14.5" x14ac:dyDescent="0.35"/>
    <row r="3" spans="1:18" ht="32.25" customHeight="1" x14ac:dyDescent="0.35"/>
    <row r="4" spans="1:18" ht="14.5" x14ac:dyDescent="0.35">
      <c r="A4" s="74"/>
      <c r="B4" s="74"/>
      <c r="C4" s="74"/>
      <c r="D4" s="74"/>
      <c r="E4" s="74"/>
      <c r="F4" s="74"/>
      <c r="G4" s="74"/>
      <c r="H4" s="74"/>
      <c r="I4" s="74"/>
      <c r="J4" s="74"/>
      <c r="K4" s="74"/>
      <c r="L4" s="74"/>
      <c r="M4" s="74"/>
      <c r="N4" s="74"/>
      <c r="O4" s="74"/>
      <c r="P4" s="74"/>
      <c r="Q4" s="74"/>
      <c r="R4" s="74"/>
    </row>
    <row r="5" spans="1:18" ht="14.5" x14ac:dyDescent="0.35"/>
    <row r="6" spans="1:18" ht="14.5" x14ac:dyDescent="0.35"/>
    <row r="7" spans="1:18" ht="14.5" x14ac:dyDescent="0.35"/>
    <row r="8" spans="1:18" ht="14.5" x14ac:dyDescent="0.35"/>
    <row r="9" spans="1:18" ht="14.5" x14ac:dyDescent="0.35">
      <c r="B9" s="75" t="s">
        <v>1</v>
      </c>
    </row>
    <row r="10" spans="1:18" ht="14.5" x14ac:dyDescent="0.35">
      <c r="B10" s="75"/>
    </row>
    <row r="11" spans="1:18" ht="25" customHeight="1" x14ac:dyDescent="0.35">
      <c r="B11" s="176" t="s">
        <v>2</v>
      </c>
      <c r="C11" s="177"/>
      <c r="D11" s="178"/>
      <c r="E11" s="179"/>
      <c r="F11" s="179"/>
      <c r="G11" s="179"/>
      <c r="H11" s="179"/>
      <c r="I11" s="179"/>
      <c r="J11" s="180"/>
      <c r="K11" s="78"/>
      <c r="L11" s="78"/>
      <c r="M11" s="78"/>
      <c r="N11" s="78"/>
      <c r="O11" s="78"/>
      <c r="P11" s="78"/>
    </row>
    <row r="12" spans="1:18" ht="22.5" customHeight="1" x14ac:dyDescent="0.35">
      <c r="B12" s="176" t="s">
        <v>3</v>
      </c>
      <c r="C12" s="177"/>
      <c r="D12" s="174" t="s">
        <v>4</v>
      </c>
      <c r="E12" s="181"/>
      <c r="F12" s="181"/>
      <c r="G12" s="181"/>
      <c r="H12" s="181"/>
      <c r="I12" s="181"/>
      <c r="J12" s="175"/>
      <c r="K12" s="78"/>
      <c r="L12" s="78"/>
      <c r="M12" s="78"/>
      <c r="N12" s="78"/>
      <c r="O12" s="78"/>
      <c r="P12" s="78"/>
    </row>
    <row r="13" spans="1:18" ht="26.5" customHeight="1" thickBot="1" x14ac:dyDescent="0.4">
      <c r="B13" s="174" t="s">
        <v>5</v>
      </c>
      <c r="C13" s="175"/>
      <c r="D13" s="178"/>
      <c r="E13" s="179"/>
      <c r="F13" s="179"/>
      <c r="G13" s="179"/>
      <c r="H13" s="179"/>
      <c r="I13" s="179"/>
      <c r="J13" s="180"/>
      <c r="K13" s="78"/>
      <c r="L13" s="79"/>
      <c r="M13" s="79"/>
      <c r="N13" s="79"/>
      <c r="O13" s="79"/>
      <c r="P13" s="78"/>
    </row>
    <row r="14" spans="1:18" ht="15" thickTop="1" x14ac:dyDescent="0.35">
      <c r="L14" s="173" t="s">
        <v>6</v>
      </c>
      <c r="M14" s="173"/>
      <c r="N14" s="173"/>
      <c r="O14" s="173"/>
    </row>
    <row r="15" spans="1:18" ht="14.5" x14ac:dyDescent="0.35"/>
    <row r="16" spans="1:18" s="76" customFormat="1" ht="15" customHeight="1" x14ac:dyDescent="0.45">
      <c r="A16" s="172" t="s">
        <v>7</v>
      </c>
      <c r="B16" s="172"/>
      <c r="C16" s="172"/>
      <c r="D16" s="172"/>
      <c r="E16" s="172"/>
      <c r="F16" s="172"/>
      <c r="G16" s="172"/>
      <c r="H16" s="172"/>
      <c r="I16" s="172"/>
      <c r="J16" s="172"/>
      <c r="K16" s="172"/>
      <c r="L16" s="172"/>
      <c r="M16" s="172"/>
      <c r="N16" s="172"/>
      <c r="O16" s="172"/>
      <c r="P16" s="172"/>
    </row>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spans="14:14" ht="14.5" x14ac:dyDescent="0.35"/>
    <row r="66" spans="14:14" ht="14.5" x14ac:dyDescent="0.35"/>
    <row r="67" spans="14:14" ht="14.5" x14ac:dyDescent="0.35"/>
    <row r="68" spans="14:14" ht="14.5" x14ac:dyDescent="0.35"/>
    <row r="69" spans="14:14" ht="14.5" x14ac:dyDescent="0.35"/>
    <row r="70" spans="14:14" ht="14.5" x14ac:dyDescent="0.35"/>
    <row r="71" spans="14:14" ht="14.5" x14ac:dyDescent="0.35"/>
    <row r="72" spans="14:14" ht="14.5" x14ac:dyDescent="0.35">
      <c r="N72" s="77"/>
    </row>
    <row r="73" spans="14:14" ht="14.5" x14ac:dyDescent="0.35"/>
    <row r="74" spans="14:14" ht="14.5" x14ac:dyDescent="0.35"/>
    <row r="75" spans="14:14" ht="14.5" customHeight="1" x14ac:dyDescent="0.35"/>
    <row r="76" spans="14:14" ht="14.5" customHeight="1" x14ac:dyDescent="0.35"/>
  </sheetData>
  <sheetProtection algorithmName="SHA-512" hashValue="yQaMYVuAMoncA6s4duMGwRsjjxGy+EjuDLh10cMF55B+UmpmD3KB+IVbIOrQ+GOOor2IuxtX9qhy7hETY5Zw/w==" saltValue="1EZJFMjarG+QHqo5Md86vw==" spinCount="100000" sheet="1" objects="1" scenarios="1"/>
  <mergeCells count="8">
    <mergeCell ref="A16:P16"/>
    <mergeCell ref="L14:O14"/>
    <mergeCell ref="B13:C13"/>
    <mergeCell ref="B12:C12"/>
    <mergeCell ref="B11:C11"/>
    <mergeCell ref="D11:J11"/>
    <mergeCell ref="D13:J13"/>
    <mergeCell ref="D12:J12"/>
  </mergeCells>
  <pageMargins left="0.70866141732283472" right="0.70866141732283472" top="0.74803149606299213" bottom="0.74803149606299213" header="0.31496062992125984" footer="0.31496062992125984"/>
  <pageSetup scale="51" orientation="portrait" r:id="rId1"/>
  <headerFooter>
    <oddFooter>&amp;RRev. 0
02-Feb-2016
&amp;P de 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workbookViewId="0">
      <selection activeCell="E6" sqref="E6"/>
    </sheetView>
  </sheetViews>
  <sheetFormatPr baseColWidth="10" defaultColWidth="9.1796875" defaultRowHeight="12.5" x14ac:dyDescent="0.25"/>
  <cols>
    <col min="1" max="1" width="1.54296875" style="1" customWidth="1"/>
    <col min="2" max="2" width="6.7265625" style="4" customWidth="1"/>
    <col min="3" max="3" width="38.7265625" style="6" customWidth="1"/>
    <col min="4" max="4" width="38.81640625" style="11" customWidth="1"/>
    <col min="5" max="5" width="14.26953125" style="7" customWidth="1"/>
    <col min="6" max="7" width="15.54296875" style="8" customWidth="1"/>
    <col min="8" max="8" width="19.54296875" style="8" customWidth="1"/>
    <col min="9" max="9" width="16.453125" style="9" customWidth="1"/>
    <col min="10" max="16384" width="9.1796875" style="3"/>
  </cols>
  <sheetData>
    <row r="1" spans="1:9" ht="18" x14ac:dyDescent="0.25">
      <c r="A1" s="128"/>
      <c r="B1" s="201" t="s">
        <v>314</v>
      </c>
      <c r="C1" s="201"/>
      <c r="D1" s="201"/>
      <c r="E1" s="41"/>
      <c r="F1" s="37"/>
      <c r="G1" s="37"/>
      <c r="H1" s="37"/>
      <c r="I1" s="139"/>
    </row>
    <row r="2" spans="1:9" ht="16.5" customHeight="1" x14ac:dyDescent="0.25">
      <c r="A2" s="128"/>
      <c r="B2" s="5"/>
      <c r="C2" s="14"/>
      <c r="D2" s="31" t="s">
        <v>315</v>
      </c>
      <c r="E2" s="207">
        <f>'1. Main Charact, Cert &amp; Insp'!E1</f>
        <v>0</v>
      </c>
      <c r="F2" s="207"/>
      <c r="G2" s="37"/>
      <c r="H2" s="31" t="s">
        <v>9</v>
      </c>
      <c r="I2" s="48">
        <f>'1. Main Charact, Cert &amp; Insp'!J1</f>
        <v>0</v>
      </c>
    </row>
    <row r="3" spans="1:9" ht="5.25" customHeight="1" x14ac:dyDescent="0.25">
      <c r="A3" s="128"/>
      <c r="B3" s="5"/>
      <c r="C3" s="14"/>
      <c r="D3" s="121"/>
      <c r="E3" s="41"/>
      <c r="F3" s="40"/>
      <c r="G3" s="40"/>
      <c r="H3" s="40"/>
      <c r="I3" s="121"/>
    </row>
    <row r="4" spans="1:9" ht="35.25" customHeight="1" x14ac:dyDescent="0.4">
      <c r="A4" s="128"/>
      <c r="B4" s="5"/>
      <c r="C4" s="14"/>
      <c r="D4" s="121"/>
      <c r="E4" s="202" t="s">
        <v>10</v>
      </c>
      <c r="F4" s="203"/>
      <c r="G4" s="204"/>
      <c r="H4" s="205" t="s">
        <v>12</v>
      </c>
      <c r="I4" s="206"/>
    </row>
    <row r="5" spans="1:9" ht="72" x14ac:dyDescent="0.25">
      <c r="A5" s="128"/>
      <c r="B5" s="16" t="s">
        <v>13</v>
      </c>
      <c r="C5" s="17" t="s">
        <v>316</v>
      </c>
      <c r="D5" s="17" t="s">
        <v>317</v>
      </c>
      <c r="E5" s="18" t="s">
        <v>318</v>
      </c>
      <c r="F5" s="18" t="s">
        <v>18</v>
      </c>
      <c r="G5" s="18" t="s">
        <v>319</v>
      </c>
      <c r="H5" s="50" t="s">
        <v>320</v>
      </c>
      <c r="I5" s="49" t="s">
        <v>321</v>
      </c>
    </row>
    <row r="6" spans="1:9" ht="18" x14ac:dyDescent="0.25">
      <c r="A6" s="128"/>
      <c r="B6" s="19" t="s">
        <v>322</v>
      </c>
      <c r="C6" s="20" t="e">
        <f>+'1. Main Charact, Cert &amp; Insp'!#REF!</f>
        <v>#REF!</v>
      </c>
      <c r="D6" s="21" t="s">
        <v>323</v>
      </c>
      <c r="E6" s="22" t="e">
        <f>+'1. Main Charact, Cert &amp; Insp'!#REF!</f>
        <v>#REF!</v>
      </c>
      <c r="F6" s="23" t="e">
        <f>+'1. Main Charact, Cert &amp; Insp'!#REF!</f>
        <v>#REF!</v>
      </c>
      <c r="G6" s="24">
        <f>'1. Main Charact, Cert &amp; Insp'!I29</f>
        <v>0</v>
      </c>
      <c r="H6" s="38" t="e">
        <f>+'1. Main Charact, Cert &amp; Insp'!#REF!</f>
        <v>#REF!</v>
      </c>
      <c r="I6" s="44" t="e">
        <f t="shared" ref="I6:I13" si="0">IF(H6=0,"NO","YES")</f>
        <v>#REF!</v>
      </c>
    </row>
    <row r="7" spans="1:9" ht="18" x14ac:dyDescent="0.25">
      <c r="A7" s="128"/>
      <c r="B7" s="25" t="s">
        <v>324</v>
      </c>
      <c r="C7" s="26" t="s">
        <v>325</v>
      </c>
      <c r="D7" s="27" t="s">
        <v>326</v>
      </c>
      <c r="E7" s="28" t="e">
        <f>+'1. Main Charact, Cert &amp; Insp'!#REF!</f>
        <v>#REF!</v>
      </c>
      <c r="F7" s="29" t="e">
        <f>+'1. Main Charact, Cert &amp; Insp'!#REF!</f>
        <v>#REF!</v>
      </c>
      <c r="G7" s="30">
        <f>'1. Main Charact, Cert &amp; Insp'!I30</f>
        <v>0</v>
      </c>
      <c r="H7" s="38" t="e">
        <f>+'1. Main Charact, Cert &amp; Insp'!#REF!</f>
        <v>#REF!</v>
      </c>
      <c r="I7" s="45" t="e">
        <f t="shared" si="0"/>
        <v>#REF!</v>
      </c>
    </row>
    <row r="8" spans="1:9" ht="18" x14ac:dyDescent="0.25">
      <c r="A8" s="128"/>
      <c r="B8" s="19" t="s">
        <v>29</v>
      </c>
      <c r="C8" s="20" t="s">
        <v>327</v>
      </c>
      <c r="D8" s="21" t="s">
        <v>328</v>
      </c>
      <c r="E8" s="22" t="e">
        <f>+'1. Main Charact, Cert &amp; Insp'!#REF!</f>
        <v>#REF!</v>
      </c>
      <c r="F8" s="23" t="e">
        <f>+'1. Main Charact, Cert &amp; Insp'!#REF!</f>
        <v>#REF!</v>
      </c>
      <c r="G8" s="24">
        <f>'1. Main Charact, Cert &amp; Insp'!I31</f>
        <v>0</v>
      </c>
      <c r="H8" s="38" t="e">
        <f>+'1. Main Charact, Cert &amp; Insp'!#REF!</f>
        <v>#REF!</v>
      </c>
      <c r="I8" s="44" t="e">
        <f t="shared" si="0"/>
        <v>#REF!</v>
      </c>
    </row>
    <row r="9" spans="1:9" ht="18" x14ac:dyDescent="0.25">
      <c r="A9" s="128"/>
      <c r="B9" s="25" t="s">
        <v>329</v>
      </c>
      <c r="C9" s="26" t="s">
        <v>330</v>
      </c>
      <c r="D9" s="27" t="s">
        <v>331</v>
      </c>
      <c r="E9" s="28" t="e">
        <f>+'1. Main Charact, Cert &amp; Insp'!#REF!</f>
        <v>#REF!</v>
      </c>
      <c r="F9" s="29" t="e">
        <f>+'1. Main Charact, Cert &amp; Insp'!#REF!</f>
        <v>#REF!</v>
      </c>
      <c r="G9" s="30">
        <f>'1. Main Charact, Cert &amp; Insp'!I32</f>
        <v>0</v>
      </c>
      <c r="H9" s="38" t="e">
        <f>+'1. Main Charact, Cert &amp; Insp'!#REF!</f>
        <v>#REF!</v>
      </c>
      <c r="I9" s="45" t="e">
        <f t="shared" si="0"/>
        <v>#REF!</v>
      </c>
    </row>
    <row r="10" spans="1:9" ht="20.25" customHeight="1" x14ac:dyDescent="0.25">
      <c r="A10" s="128"/>
      <c r="B10" s="19" t="s">
        <v>332</v>
      </c>
      <c r="C10" s="20" t="s">
        <v>333</v>
      </c>
      <c r="D10" s="21" t="s">
        <v>334</v>
      </c>
      <c r="E10" s="22" t="e">
        <f>+'1. Main Charact, Cert &amp; Insp'!#REF!</f>
        <v>#REF!</v>
      </c>
      <c r="F10" s="23" t="e">
        <f>+'1. Main Charact, Cert &amp; Insp'!#REF!</f>
        <v>#REF!</v>
      </c>
      <c r="G10" s="24">
        <f>'1. Main Charact, Cert &amp; Insp'!I33</f>
        <v>0</v>
      </c>
      <c r="H10" s="38" t="e">
        <f>+'1. Main Charact, Cert &amp; Insp'!#REF!</f>
        <v>#REF!</v>
      </c>
      <c r="I10" s="44" t="e">
        <f t="shared" si="0"/>
        <v>#REF!</v>
      </c>
    </row>
    <row r="11" spans="1:9" ht="18" x14ac:dyDescent="0.25">
      <c r="A11" s="128"/>
      <c r="B11" s="25" t="s">
        <v>335</v>
      </c>
      <c r="C11" s="26" t="s">
        <v>336</v>
      </c>
      <c r="D11" s="27" t="s">
        <v>337</v>
      </c>
      <c r="E11" s="28" t="e">
        <f>+'1. Main Charact, Cert &amp; Insp'!#REF!</f>
        <v>#REF!</v>
      </c>
      <c r="F11" s="29" t="e">
        <f>+'1. Main Charact, Cert &amp; Insp'!#REF!</f>
        <v>#REF!</v>
      </c>
      <c r="G11" s="30">
        <f>'1. Main Charact, Cert &amp; Insp'!I34</f>
        <v>0</v>
      </c>
      <c r="H11" s="38" t="e">
        <f>+'1. Main Charact, Cert &amp; Insp'!#REF!</f>
        <v>#REF!</v>
      </c>
      <c r="I11" s="45" t="e">
        <f t="shared" si="0"/>
        <v>#REF!</v>
      </c>
    </row>
    <row r="12" spans="1:9" ht="18" x14ac:dyDescent="0.25">
      <c r="A12" s="128"/>
      <c r="B12" s="19" t="s">
        <v>338</v>
      </c>
      <c r="C12" s="20" t="s">
        <v>339</v>
      </c>
      <c r="D12" s="21" t="s">
        <v>340</v>
      </c>
      <c r="E12" s="22" t="e">
        <f>+'1. Main Charact, Cert &amp; Insp'!#REF!</f>
        <v>#REF!</v>
      </c>
      <c r="F12" s="23" t="e">
        <f>+'1. Main Charact, Cert &amp; Insp'!#REF!</f>
        <v>#REF!</v>
      </c>
      <c r="G12" s="24">
        <f>'1. Main Charact, Cert &amp; Insp'!I35</f>
        <v>0</v>
      </c>
      <c r="H12" s="38" t="e">
        <f>+'1. Main Charact, Cert &amp; Insp'!#REF!</f>
        <v>#REF!</v>
      </c>
      <c r="I12" s="44" t="e">
        <f t="shared" si="0"/>
        <v>#REF!</v>
      </c>
    </row>
    <row r="13" spans="1:9" ht="18" x14ac:dyDescent="0.25">
      <c r="A13" s="128"/>
      <c r="B13" s="25" t="s">
        <v>341</v>
      </c>
      <c r="C13" s="26" t="s">
        <v>342</v>
      </c>
      <c r="D13" s="27" t="s">
        <v>343</v>
      </c>
      <c r="E13" s="28" t="e">
        <f>+'1. Main Charact, Cert &amp; Insp'!#REF!</f>
        <v>#REF!</v>
      </c>
      <c r="F13" s="29" t="e">
        <f>+'1. Main Charact, Cert &amp; Insp'!#REF!</f>
        <v>#REF!</v>
      </c>
      <c r="G13" s="30">
        <f>'1. Main Charact, Cert &amp; Insp'!I36</f>
        <v>0</v>
      </c>
      <c r="H13" s="39" t="e">
        <f>+'1. Main Charact, Cert &amp; Insp'!#REF!</f>
        <v>#REF!</v>
      </c>
      <c r="I13" s="45" t="e">
        <f t="shared" si="0"/>
        <v>#REF!</v>
      </c>
    </row>
    <row r="14" spans="1:9" x14ac:dyDescent="0.25">
      <c r="A14" s="40"/>
      <c r="B14" s="40"/>
      <c r="C14" s="40"/>
      <c r="D14" s="40"/>
      <c r="E14" s="40"/>
      <c r="F14" s="40"/>
      <c r="G14" s="40"/>
      <c r="H14" s="40"/>
      <c r="I14" s="40"/>
    </row>
    <row r="15" spans="1:9" ht="18" x14ac:dyDescent="0.25">
      <c r="A15" s="128"/>
      <c r="B15" s="85"/>
      <c r="C15" s="86"/>
      <c r="D15" s="131"/>
      <c r="E15" s="41"/>
      <c r="F15" s="37"/>
      <c r="G15" s="32" t="e">
        <f>'1. Main Charact, Cert &amp; Insp'!#REF!</f>
        <v>#REF!</v>
      </c>
      <c r="H15" s="47" t="e">
        <f>'1. Main Charact, Cert &amp; Insp'!#REF!</f>
        <v>#REF!</v>
      </c>
      <c r="I15" s="130"/>
    </row>
    <row r="16" spans="1:9" ht="18" x14ac:dyDescent="0.25">
      <c r="A16" s="128"/>
      <c r="B16" s="85"/>
      <c r="C16" s="86"/>
      <c r="D16" s="131"/>
      <c r="E16" s="41"/>
      <c r="F16" s="37"/>
      <c r="G16" s="32" t="s">
        <v>148</v>
      </c>
      <c r="H16" s="38" t="e">
        <f>'1. Main Charact, Cert &amp; Insp'!#REF!</f>
        <v>#REF!</v>
      </c>
      <c r="I16" s="130"/>
    </row>
    <row r="17" spans="1:9" s="2" customFormat="1" ht="13" x14ac:dyDescent="0.3">
      <c r="A17" s="128"/>
      <c r="B17" s="85"/>
      <c r="C17" s="86"/>
      <c r="D17" s="12"/>
      <c r="E17" s="41"/>
      <c r="F17" s="37"/>
      <c r="G17" s="37"/>
      <c r="H17" s="41"/>
      <c r="I17" s="10"/>
    </row>
    <row r="18" spans="1:9" x14ac:dyDescent="0.25">
      <c r="A18" s="128"/>
      <c r="B18" s="85"/>
      <c r="C18" s="86"/>
      <c r="D18" s="131"/>
      <c r="E18" s="41"/>
      <c r="F18" s="37"/>
      <c r="G18" s="41"/>
      <c r="H18" s="42" t="s">
        <v>344</v>
      </c>
      <c r="I18" s="130"/>
    </row>
    <row r="19" spans="1:9" x14ac:dyDescent="0.25">
      <c r="A19" s="128"/>
      <c r="B19" s="85"/>
      <c r="C19" s="86"/>
      <c r="D19" s="131"/>
      <c r="E19" s="41"/>
      <c r="F19" s="37"/>
      <c r="G19" s="37"/>
      <c r="H19" s="37"/>
      <c r="I19" s="130"/>
    </row>
  </sheetData>
  <mergeCells count="4">
    <mergeCell ref="B1:D1"/>
    <mergeCell ref="E4:G4"/>
    <mergeCell ref="H4:I4"/>
    <mergeCell ref="E2:F2"/>
  </mergeCells>
  <conditionalFormatting sqref="H6">
    <cfRule type="colorScale" priority="21">
      <colorScale>
        <cfvo type="num" val="0"/>
        <cfvo type="formula" val="$G$7/2"/>
        <cfvo type="num" val="$G$7"/>
        <color rgb="FFFF0000"/>
        <color rgb="FFFFFF00"/>
        <color rgb="FF006600"/>
      </colorScale>
    </cfRule>
  </conditionalFormatting>
  <conditionalFormatting sqref="H6:H13">
    <cfRule type="containsText" dxfId="4" priority="30" stopIfTrue="1" operator="containsText" text="No">
      <formula>NOT(ISERROR(SEARCH("No",H6)))</formula>
    </cfRule>
  </conditionalFormatting>
  <conditionalFormatting sqref="H7">
    <cfRule type="colorScale" priority="22">
      <colorScale>
        <cfvo type="num" val="0"/>
        <cfvo type="formula" val="$G$7/2"/>
        <cfvo type="num" val="$G$7"/>
        <color rgb="FFFF0000"/>
        <color rgb="FFFFFF00"/>
        <color rgb="FF006600"/>
      </colorScale>
    </cfRule>
  </conditionalFormatting>
  <conditionalFormatting sqref="H8">
    <cfRule type="colorScale" priority="23">
      <colorScale>
        <cfvo type="num" val="0"/>
        <cfvo type="formula" val="$G$8/2"/>
        <cfvo type="num" val="$G$8"/>
        <color rgb="FFFF0000"/>
        <color rgb="FFFFFF00"/>
        <color rgb="FF006600"/>
      </colorScale>
    </cfRule>
  </conditionalFormatting>
  <conditionalFormatting sqref="H9">
    <cfRule type="colorScale" priority="24">
      <colorScale>
        <cfvo type="num" val="0"/>
        <cfvo type="formula" val="$G$9/2"/>
        <cfvo type="num" val="$G$9"/>
        <color rgb="FFFF0000"/>
        <color rgb="FFFFFF00"/>
        <color rgb="FF006600"/>
      </colorScale>
    </cfRule>
  </conditionalFormatting>
  <conditionalFormatting sqref="H10">
    <cfRule type="colorScale" priority="25">
      <colorScale>
        <cfvo type="num" val="0"/>
        <cfvo type="formula" val="$G$10/2"/>
        <cfvo type="num" val="$G$10"/>
        <color rgb="FFFF0000"/>
        <color rgb="FFFFFF00"/>
        <color rgb="FF006600"/>
      </colorScale>
    </cfRule>
  </conditionalFormatting>
  <conditionalFormatting sqref="H11">
    <cfRule type="colorScale" priority="26">
      <colorScale>
        <cfvo type="num" val="0"/>
        <cfvo type="formula" val="$G$11/2"/>
        <cfvo type="num" val="$G$11"/>
        <color rgb="FFFF0000"/>
        <color rgb="FFFFFF00"/>
        <color rgb="FF006600"/>
      </colorScale>
    </cfRule>
  </conditionalFormatting>
  <conditionalFormatting sqref="H12">
    <cfRule type="colorScale" priority="28">
      <colorScale>
        <cfvo type="num" val="0"/>
        <cfvo type="formula" val="$G$12/2"/>
        <cfvo type="num" val="$G$12"/>
        <color rgb="FFFF0000"/>
        <color rgb="FFFFFF00"/>
        <color rgb="FF006600"/>
      </colorScale>
    </cfRule>
  </conditionalFormatting>
  <conditionalFormatting sqref="H13">
    <cfRule type="colorScale" priority="27">
      <colorScale>
        <cfvo type="num" val="0"/>
        <cfvo type="formula" val="$G$13/2"/>
        <cfvo type="num" val="$G$13"/>
        <color rgb="FFFF0000"/>
        <color rgb="FFFFFF00"/>
        <color rgb="FF006600"/>
      </colorScale>
    </cfRule>
    <cfRule type="colorScale" priority="29">
      <colorScale>
        <cfvo type="num" val="0"/>
        <cfvo type="percentile" val="50"/>
        <cfvo type="num" val="$G$13"/>
        <color rgb="FFFF0000"/>
        <color rgb="FFFFFF00"/>
        <color rgb="FF006600"/>
      </colorScale>
    </cfRule>
  </conditionalFormatting>
  <conditionalFormatting sqref="H15">
    <cfRule type="expression" dxfId="3" priority="1" stopIfTrue="1">
      <formula>$H$16&gt;0</formula>
    </cfRule>
    <cfRule type="expression" dxfId="2" priority="2" stopIfTrue="1">
      <formula>$H$16=0</formula>
    </cfRule>
    <cfRule type="dataBar" priority="3">
      <dataBar>
        <cfvo type="min"/>
        <cfvo type="max"/>
        <color rgb="FFFF0000"/>
      </dataBar>
      <extLst>
        <ext xmlns:x14="http://schemas.microsoft.com/office/spreadsheetml/2009/9/main" uri="{B025F937-C7B1-47D3-B67F-A62EFF666E3E}">
          <x14:id>{33F57176-D746-40DC-85AB-5D21B931D506}</x14:id>
        </ext>
      </extLst>
    </cfRule>
    <cfRule type="colorScale" priority="4">
      <colorScale>
        <cfvo type="min"/>
        <cfvo type="percentile" val="50"/>
        <cfvo type="max"/>
        <color rgb="FF63BE7B"/>
        <color rgb="FFFFEB84"/>
        <color rgb="FFF8696B"/>
      </colorScale>
    </cfRule>
  </conditionalFormatting>
  <conditionalFormatting sqref="H16">
    <cfRule type="colorScale" priority="18">
      <colorScale>
        <cfvo type="num" val="0"/>
        <cfvo type="formula" val="$G$13/2"/>
        <cfvo type="num" val="$G$13"/>
        <color rgb="FFFF0000"/>
        <color rgb="FFFFFF00"/>
        <color rgb="FF006600"/>
      </colorScale>
    </cfRule>
    <cfRule type="colorScale" priority="19">
      <colorScale>
        <cfvo type="num" val="0"/>
        <cfvo type="percentile" val="50"/>
        <cfvo type="num" val="$G$13"/>
        <color rgb="FFFF0000"/>
        <color rgb="FFFFFF00"/>
        <color rgb="FF006600"/>
      </colorScale>
    </cfRule>
    <cfRule type="containsText" dxfId="1" priority="20" stopIfTrue="1" operator="containsText" text="No">
      <formula>NOT(ISERROR(SEARCH("No",H16)))</formula>
    </cfRule>
  </conditionalFormatting>
  <conditionalFormatting sqref="I6:I13">
    <cfRule type="expression" dxfId="0" priority="15" stopIfTrue="1">
      <formula>H6=0</formula>
    </cfRule>
    <cfRule type="dataBar" priority="16">
      <dataBar>
        <cfvo type="min"/>
        <cfvo type="max"/>
        <color rgb="FFFF0000"/>
      </dataBar>
      <extLst>
        <ext xmlns:x14="http://schemas.microsoft.com/office/spreadsheetml/2009/9/main" uri="{B025F937-C7B1-47D3-B67F-A62EFF666E3E}">
          <x14:id>{774CD0BD-0B66-4312-AF46-F3D5DD62B493}</x14:id>
        </ext>
      </extLst>
    </cfRule>
    <cfRule type="colorScale" priority="17">
      <colorScale>
        <cfvo type="min"/>
        <cfvo type="percentile" val="50"/>
        <cfvo type="max"/>
        <color rgb="FF63BE7B"/>
        <color rgb="FFFFEB84"/>
        <color rgb="FFF8696B"/>
      </colorScale>
    </cfRule>
  </conditionalFormatting>
  <pageMargins left="0.27559055118110237" right="0.15748031496062992" top="0.59055118110236227" bottom="0.39370078740157483" header="0.19685039370078741" footer="0.19685039370078741"/>
  <pageSetup paperSize="9" scale="95" fitToHeight="8" orientation="landscape" r:id="rId1"/>
  <headerFooter alignWithMargins="0">
    <oddHeader>&amp;C&amp;"Arial,Negrita"&amp;F / &amp;A</oddHeader>
    <oddFooter>Página &amp;P de &amp;N</oddFooter>
  </headerFooter>
  <extLst>
    <ext xmlns:x14="http://schemas.microsoft.com/office/spreadsheetml/2009/9/main" uri="{78C0D931-6437-407d-A8EE-F0AAD7539E65}">
      <x14:conditionalFormattings>
        <x14:conditionalFormatting xmlns:xm="http://schemas.microsoft.com/office/excel/2006/main">
          <x14:cfRule type="dataBar" id="{33F57176-D746-40DC-85AB-5D21B931D506}">
            <x14:dataBar minLength="0" maxLength="100" negativeBarColorSameAsPositive="1" axisPosition="none">
              <x14:cfvo type="min"/>
              <x14:cfvo type="max"/>
            </x14:dataBar>
          </x14:cfRule>
          <xm:sqref>H15</xm:sqref>
        </x14:conditionalFormatting>
        <x14:conditionalFormatting xmlns:xm="http://schemas.microsoft.com/office/excel/2006/main">
          <x14:cfRule type="dataBar" id="{774CD0BD-0B66-4312-AF46-F3D5DD62B493}">
            <x14:dataBar minLength="0" maxLength="100" negativeBarColorSameAsPositive="1" axisPosition="none">
              <x14:cfvo type="min"/>
              <x14:cfvo type="max"/>
            </x14:dataBar>
          </x14:cfRule>
          <xm:sqref>I6:I13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5"/>
  <sheetViews>
    <sheetView showGridLines="0" view="pageBreakPreview" zoomScale="80" zoomScaleNormal="80" zoomScaleSheetLayoutView="80" workbookViewId="0">
      <pane ySplit="3" topLeftCell="A4" activePane="bottomLeft" state="frozenSplit"/>
      <selection pane="bottomLeft" activeCell="L7" sqref="L7"/>
    </sheetView>
  </sheetViews>
  <sheetFormatPr baseColWidth="10" defaultColWidth="9.1796875" defaultRowHeight="12.5" x14ac:dyDescent="0.25"/>
  <cols>
    <col min="1" max="1" width="4" style="1" customWidth="1"/>
    <col min="2" max="2" width="9" style="4" customWidth="1"/>
    <col min="3" max="3" width="34" style="6" customWidth="1"/>
    <col min="4" max="4" width="69.81640625" style="11" customWidth="1"/>
    <col min="5" max="5" width="24.54296875" style="9" bestFit="1" customWidth="1"/>
    <col min="6" max="6" width="13.1796875" style="7" hidden="1" customWidth="1"/>
    <col min="7" max="7" width="15.54296875" style="8" hidden="1" customWidth="1"/>
    <col min="8" max="8" width="18.26953125" style="13" hidden="1" customWidth="1"/>
    <col min="9" max="9" width="15.54296875" style="13" hidden="1" customWidth="1"/>
    <col min="10" max="10" width="26.81640625" style="8" customWidth="1"/>
    <col min="11" max="11" width="15.26953125" style="8" customWidth="1"/>
    <col min="12" max="12" width="55.26953125" style="9" customWidth="1"/>
    <col min="13" max="16384" width="9.1796875" style="3"/>
  </cols>
  <sheetData>
    <row r="1" spans="2:12" ht="21" customHeight="1" x14ac:dyDescent="0.45">
      <c r="B1" s="188" t="s">
        <v>8</v>
      </c>
      <c r="C1" s="189"/>
      <c r="D1" s="61"/>
      <c r="E1" s="182"/>
      <c r="F1" s="183"/>
      <c r="G1" s="37"/>
      <c r="H1" s="37"/>
      <c r="I1" s="31"/>
      <c r="J1" s="56"/>
      <c r="K1" s="59"/>
      <c r="L1" s="40"/>
    </row>
    <row r="2" spans="2:12" ht="16.5" customHeight="1" x14ac:dyDescent="0.45">
      <c r="B2" s="190" t="s">
        <v>9</v>
      </c>
      <c r="C2" s="190"/>
      <c r="D2" s="58">
        <v>46358</v>
      </c>
      <c r="E2" s="121"/>
      <c r="F2" s="184" t="s">
        <v>10</v>
      </c>
      <c r="G2" s="185"/>
      <c r="H2" s="55" t="s">
        <v>11</v>
      </c>
      <c r="I2" s="186" t="s">
        <v>12</v>
      </c>
      <c r="J2" s="187"/>
      <c r="K2" s="46"/>
      <c r="L2" s="40"/>
    </row>
    <row r="3" spans="2:12" ht="74.25" customHeight="1" x14ac:dyDescent="0.25">
      <c r="B3" s="62" t="s">
        <v>13</v>
      </c>
      <c r="C3" s="62" t="s">
        <v>14</v>
      </c>
      <c r="D3" s="63" t="s">
        <v>15</v>
      </c>
      <c r="E3" s="34" t="s">
        <v>16</v>
      </c>
      <c r="F3" s="33" t="s">
        <v>17</v>
      </c>
      <c r="G3" s="33" t="s">
        <v>18</v>
      </c>
      <c r="H3" s="34" t="s">
        <v>19</v>
      </c>
      <c r="I3" s="34" t="s">
        <v>20</v>
      </c>
      <c r="J3" s="35" t="s">
        <v>21</v>
      </c>
      <c r="K3" s="57" t="s">
        <v>22</v>
      </c>
      <c r="L3" s="15" t="s">
        <v>345</v>
      </c>
    </row>
    <row r="4" spans="2:12" ht="20.65" customHeight="1" x14ac:dyDescent="0.25">
      <c r="B4" s="64">
        <v>1</v>
      </c>
      <c r="C4" s="169" t="s">
        <v>23</v>
      </c>
      <c r="D4" s="66" t="s">
        <v>24</v>
      </c>
      <c r="E4" s="36" t="s">
        <v>25</v>
      </c>
      <c r="F4" s="122">
        <v>10</v>
      </c>
      <c r="G4" s="123" t="e">
        <f>+F4/#REF!</f>
        <v>#REF!</v>
      </c>
      <c r="H4" s="54">
        <f t="shared" ref="H4:H27" si="0">IF(E4="Yes",F4,0)</f>
        <v>10</v>
      </c>
      <c r="I4" s="52">
        <f t="shared" ref="I4:I28" si="1">IF(OR($H$9=0,$H$10=0,$H$11=0,$H$26=0)=FALSE,H4,0)</f>
        <v>10</v>
      </c>
      <c r="J4" s="53" t="str">
        <f t="shared" ref="J4:J27" si="2">IF(E4="Yes","OK","Did not pass")</f>
        <v>OK</v>
      </c>
      <c r="K4" s="53" t="s">
        <v>26</v>
      </c>
      <c r="L4" s="43"/>
    </row>
    <row r="5" spans="2:12" ht="19.899999999999999" customHeight="1" x14ac:dyDescent="0.25">
      <c r="B5" s="64">
        <f>+B4+1</f>
        <v>2</v>
      </c>
      <c r="C5" s="169" t="s">
        <v>27</v>
      </c>
      <c r="D5" s="66" t="s">
        <v>28</v>
      </c>
      <c r="E5" s="36" t="s">
        <v>25</v>
      </c>
      <c r="F5" s="122">
        <v>10</v>
      </c>
      <c r="G5" s="123" t="e">
        <f>+F5/#REF!</f>
        <v>#REF!</v>
      </c>
      <c r="H5" s="54">
        <f>IF(E5="Yes",F5,0)</f>
        <v>10</v>
      </c>
      <c r="I5" s="52">
        <f t="shared" si="1"/>
        <v>10</v>
      </c>
      <c r="J5" s="53" t="str">
        <f>IF(E5="Yes","OK","Did not pass")</f>
        <v>OK</v>
      </c>
      <c r="K5" s="53" t="s">
        <v>29</v>
      </c>
      <c r="L5" s="43"/>
    </row>
    <row r="6" spans="2:12" ht="25.5" customHeight="1" x14ac:dyDescent="0.25">
      <c r="B6" s="64">
        <f t="shared" ref="B6:B28" si="3">+B5+1</f>
        <v>3</v>
      </c>
      <c r="C6" s="169" t="s">
        <v>30</v>
      </c>
      <c r="D6" s="66" t="s">
        <v>31</v>
      </c>
      <c r="E6" s="36" t="s">
        <v>25</v>
      </c>
      <c r="F6" s="122">
        <v>10</v>
      </c>
      <c r="G6" s="123" t="e">
        <f>+F6/#REF!</f>
        <v>#REF!</v>
      </c>
      <c r="H6" s="54">
        <f t="shared" si="0"/>
        <v>10</v>
      </c>
      <c r="I6" s="52">
        <f t="shared" si="1"/>
        <v>10</v>
      </c>
      <c r="J6" s="53" t="str">
        <f t="shared" si="2"/>
        <v>OK</v>
      </c>
      <c r="K6" s="53" t="s">
        <v>29</v>
      </c>
      <c r="L6" s="43"/>
    </row>
    <row r="7" spans="2:12" ht="68.25" customHeight="1" x14ac:dyDescent="0.25">
      <c r="B7" s="64">
        <f t="shared" si="3"/>
        <v>4</v>
      </c>
      <c r="C7" s="65" t="s">
        <v>346</v>
      </c>
      <c r="D7" s="168" t="s">
        <v>354</v>
      </c>
      <c r="E7" s="36" t="s">
        <v>25</v>
      </c>
      <c r="F7" s="122">
        <v>10</v>
      </c>
      <c r="G7" s="123" t="e">
        <f>+F7/#REF!</f>
        <v>#REF!</v>
      </c>
      <c r="H7" s="54">
        <f t="shared" si="0"/>
        <v>10</v>
      </c>
      <c r="I7" s="52">
        <f t="shared" si="1"/>
        <v>10</v>
      </c>
      <c r="J7" s="53" t="str">
        <f t="shared" si="2"/>
        <v>OK</v>
      </c>
      <c r="K7" s="53" t="s">
        <v>29</v>
      </c>
      <c r="L7" s="43"/>
    </row>
    <row r="8" spans="2:12" ht="22.5" customHeight="1" x14ac:dyDescent="0.25">
      <c r="B8" s="64">
        <f t="shared" si="3"/>
        <v>5</v>
      </c>
      <c r="C8" s="65" t="s">
        <v>32</v>
      </c>
      <c r="D8" s="66" t="s">
        <v>33</v>
      </c>
      <c r="E8" s="36" t="s">
        <v>25</v>
      </c>
      <c r="F8" s="122">
        <v>10</v>
      </c>
      <c r="G8" s="123" t="e">
        <f>+F8/#REF!</f>
        <v>#REF!</v>
      </c>
      <c r="H8" s="54">
        <f t="shared" si="0"/>
        <v>10</v>
      </c>
      <c r="I8" s="52">
        <f t="shared" si="1"/>
        <v>10</v>
      </c>
      <c r="J8" s="53" t="str">
        <f t="shared" si="2"/>
        <v>OK</v>
      </c>
      <c r="K8" s="53" t="s">
        <v>29</v>
      </c>
      <c r="L8" s="140"/>
    </row>
    <row r="9" spans="2:12" ht="25.15" customHeight="1" x14ac:dyDescent="0.25">
      <c r="B9" s="64">
        <f t="shared" si="3"/>
        <v>6</v>
      </c>
      <c r="C9" s="65" t="s">
        <v>34</v>
      </c>
      <c r="D9" s="66" t="s">
        <v>35</v>
      </c>
      <c r="E9" s="36" t="s">
        <v>25</v>
      </c>
      <c r="F9" s="122">
        <v>10</v>
      </c>
      <c r="G9" s="123" t="e">
        <f>+F9/#REF!</f>
        <v>#REF!</v>
      </c>
      <c r="H9" s="54">
        <f t="shared" si="0"/>
        <v>10</v>
      </c>
      <c r="I9" s="52">
        <f t="shared" si="1"/>
        <v>10</v>
      </c>
      <c r="J9" s="53" t="str">
        <f t="shared" si="2"/>
        <v>OK</v>
      </c>
      <c r="K9" s="53" t="s">
        <v>29</v>
      </c>
      <c r="L9" s="43"/>
    </row>
    <row r="10" spans="2:12" ht="36.75" customHeight="1" x14ac:dyDescent="0.25">
      <c r="B10" s="64">
        <f t="shared" si="3"/>
        <v>7</v>
      </c>
      <c r="C10" s="65" t="s">
        <v>36</v>
      </c>
      <c r="D10" s="66" t="s">
        <v>37</v>
      </c>
      <c r="E10" s="36" t="s">
        <v>25</v>
      </c>
      <c r="F10" s="122">
        <v>10</v>
      </c>
      <c r="G10" s="123" t="e">
        <f>+F10/#REF!</f>
        <v>#REF!</v>
      </c>
      <c r="H10" s="54">
        <f t="shared" si="0"/>
        <v>10</v>
      </c>
      <c r="I10" s="52">
        <f t="shared" si="1"/>
        <v>10</v>
      </c>
      <c r="J10" s="53" t="str">
        <f t="shared" si="2"/>
        <v>OK</v>
      </c>
      <c r="K10" s="53" t="s">
        <v>29</v>
      </c>
      <c r="L10" s="43"/>
    </row>
    <row r="11" spans="2:12" ht="50.25" customHeight="1" x14ac:dyDescent="0.25">
      <c r="B11" s="64">
        <f t="shared" si="3"/>
        <v>8</v>
      </c>
      <c r="C11" s="65" t="s">
        <v>38</v>
      </c>
      <c r="D11" s="66" t="s">
        <v>347</v>
      </c>
      <c r="E11" s="36" t="s">
        <v>25</v>
      </c>
      <c r="F11" s="124">
        <v>10</v>
      </c>
      <c r="G11" s="123" t="e">
        <f>+F11/#REF!</f>
        <v>#REF!</v>
      </c>
      <c r="H11" s="54">
        <f t="shared" si="0"/>
        <v>10</v>
      </c>
      <c r="I11" s="52">
        <f t="shared" si="1"/>
        <v>10</v>
      </c>
      <c r="J11" s="53" t="str">
        <f t="shared" si="2"/>
        <v>OK</v>
      </c>
      <c r="K11" s="53" t="s">
        <v>29</v>
      </c>
      <c r="L11" s="43"/>
    </row>
    <row r="12" spans="2:12" ht="31.5" customHeight="1" x14ac:dyDescent="0.25">
      <c r="B12" s="64">
        <f t="shared" si="3"/>
        <v>9</v>
      </c>
      <c r="C12" s="65" t="s">
        <v>38</v>
      </c>
      <c r="D12" s="66" t="s">
        <v>39</v>
      </c>
      <c r="E12" s="36" t="s">
        <v>25</v>
      </c>
      <c r="F12" s="122">
        <v>10</v>
      </c>
      <c r="G12" s="123" t="e">
        <f>+F12/#REF!</f>
        <v>#REF!</v>
      </c>
      <c r="H12" s="54">
        <f t="shared" si="0"/>
        <v>10</v>
      </c>
      <c r="I12" s="52">
        <f t="shared" si="1"/>
        <v>10</v>
      </c>
      <c r="J12" s="53" t="str">
        <f t="shared" si="2"/>
        <v>OK</v>
      </c>
      <c r="K12" s="53" t="s">
        <v>29</v>
      </c>
      <c r="L12" s="43"/>
    </row>
    <row r="13" spans="2:12" ht="68.25" customHeight="1" x14ac:dyDescent="0.25">
      <c r="B13" s="64">
        <f t="shared" si="3"/>
        <v>10</v>
      </c>
      <c r="C13" s="65" t="s">
        <v>38</v>
      </c>
      <c r="D13" s="66" t="s">
        <v>348</v>
      </c>
      <c r="E13" s="36" t="s">
        <v>25</v>
      </c>
      <c r="F13" s="122">
        <v>10</v>
      </c>
      <c r="G13" s="123" t="e">
        <f>+F13/#REF!</f>
        <v>#REF!</v>
      </c>
      <c r="H13" s="54">
        <f t="shared" si="0"/>
        <v>10</v>
      </c>
      <c r="I13" s="52">
        <f t="shared" si="1"/>
        <v>10</v>
      </c>
      <c r="J13" s="53" t="str">
        <f t="shared" si="2"/>
        <v>OK</v>
      </c>
      <c r="K13" s="53" t="s">
        <v>29</v>
      </c>
      <c r="L13" s="43"/>
    </row>
    <row r="14" spans="2:12" ht="24.4" customHeight="1" x14ac:dyDescent="0.25">
      <c r="B14" s="64">
        <f t="shared" si="3"/>
        <v>11</v>
      </c>
      <c r="C14" s="65" t="s">
        <v>38</v>
      </c>
      <c r="D14" s="66" t="s">
        <v>40</v>
      </c>
      <c r="E14" s="36" t="s">
        <v>25</v>
      </c>
      <c r="F14" s="124">
        <v>10</v>
      </c>
      <c r="G14" s="123" t="e">
        <f>+F14/#REF!</f>
        <v>#REF!</v>
      </c>
      <c r="H14" s="54">
        <f t="shared" si="0"/>
        <v>10</v>
      </c>
      <c r="I14" s="52">
        <f t="shared" si="1"/>
        <v>10</v>
      </c>
      <c r="J14" s="53" t="str">
        <f t="shared" si="2"/>
        <v>OK</v>
      </c>
      <c r="K14" s="53" t="s">
        <v>29</v>
      </c>
      <c r="L14" s="43"/>
    </row>
    <row r="15" spans="2:12" ht="31.9" customHeight="1" x14ac:dyDescent="0.25">
      <c r="B15" s="64">
        <f t="shared" si="3"/>
        <v>12</v>
      </c>
      <c r="C15" s="65" t="s">
        <v>38</v>
      </c>
      <c r="D15" s="66" t="s">
        <v>41</v>
      </c>
      <c r="E15" s="36" t="s">
        <v>25</v>
      </c>
      <c r="F15" s="122">
        <v>10</v>
      </c>
      <c r="G15" s="123" t="e">
        <f>+F15/#REF!</f>
        <v>#REF!</v>
      </c>
      <c r="H15" s="54">
        <f t="shared" si="0"/>
        <v>10</v>
      </c>
      <c r="I15" s="52">
        <f t="shared" si="1"/>
        <v>10</v>
      </c>
      <c r="J15" s="53" t="str">
        <f t="shared" si="2"/>
        <v>OK</v>
      </c>
      <c r="K15" s="53" t="s">
        <v>29</v>
      </c>
      <c r="L15" s="140"/>
    </row>
    <row r="16" spans="2:12" ht="72.75" customHeight="1" x14ac:dyDescent="0.25">
      <c r="B16" s="64">
        <f t="shared" si="3"/>
        <v>13</v>
      </c>
      <c r="C16" s="65" t="s">
        <v>42</v>
      </c>
      <c r="D16" s="66" t="s">
        <v>43</v>
      </c>
      <c r="E16" s="36" t="s">
        <v>25</v>
      </c>
      <c r="F16" s="122">
        <v>10</v>
      </c>
      <c r="G16" s="123" t="e">
        <f>+F16/#REF!</f>
        <v>#REF!</v>
      </c>
      <c r="H16" s="54">
        <f t="shared" si="0"/>
        <v>10</v>
      </c>
      <c r="I16" s="52">
        <f t="shared" si="1"/>
        <v>10</v>
      </c>
      <c r="J16" s="53" t="str">
        <f t="shared" si="2"/>
        <v>OK</v>
      </c>
      <c r="K16" s="53" t="s">
        <v>29</v>
      </c>
      <c r="L16" s="140"/>
    </row>
    <row r="17" spans="1:12" ht="77.25" customHeight="1" x14ac:dyDescent="0.25">
      <c r="A17" s="128"/>
      <c r="B17" s="64">
        <f t="shared" si="3"/>
        <v>14</v>
      </c>
      <c r="C17" s="65" t="s">
        <v>42</v>
      </c>
      <c r="D17" s="66" t="s">
        <v>44</v>
      </c>
      <c r="E17" s="36" t="s">
        <v>25</v>
      </c>
      <c r="F17" s="124">
        <v>10</v>
      </c>
      <c r="G17" s="123" t="e">
        <f>+F17/#REF!</f>
        <v>#REF!</v>
      </c>
      <c r="H17" s="54">
        <f t="shared" si="0"/>
        <v>10</v>
      </c>
      <c r="I17" s="52">
        <f t="shared" si="1"/>
        <v>10</v>
      </c>
      <c r="J17" s="53" t="str">
        <f t="shared" si="2"/>
        <v>OK</v>
      </c>
      <c r="K17" s="53" t="s">
        <v>29</v>
      </c>
      <c r="L17" s="140"/>
    </row>
    <row r="18" spans="1:12" ht="41.65" customHeight="1" x14ac:dyDescent="0.25">
      <c r="A18" s="128"/>
      <c r="B18" s="64">
        <f t="shared" si="3"/>
        <v>15</v>
      </c>
      <c r="C18" s="65" t="s">
        <v>42</v>
      </c>
      <c r="D18" s="66" t="s">
        <v>45</v>
      </c>
      <c r="E18" s="36" t="s">
        <v>25</v>
      </c>
      <c r="F18" s="122">
        <v>10</v>
      </c>
      <c r="G18" s="123" t="e">
        <f>+F18/#REF!</f>
        <v>#REF!</v>
      </c>
      <c r="H18" s="54">
        <f t="shared" si="0"/>
        <v>10</v>
      </c>
      <c r="I18" s="52">
        <f t="shared" si="1"/>
        <v>10</v>
      </c>
      <c r="J18" s="53" t="str">
        <f t="shared" si="2"/>
        <v>OK</v>
      </c>
      <c r="K18" s="53" t="s">
        <v>29</v>
      </c>
      <c r="L18" s="140"/>
    </row>
    <row r="19" spans="1:12" ht="100.9" customHeight="1" x14ac:dyDescent="0.25">
      <c r="A19" s="128"/>
      <c r="B19" s="64">
        <f t="shared" si="3"/>
        <v>16</v>
      </c>
      <c r="C19" s="65" t="s">
        <v>42</v>
      </c>
      <c r="D19" s="66" t="s">
        <v>46</v>
      </c>
      <c r="E19" s="36" t="s">
        <v>25</v>
      </c>
      <c r="F19" s="122">
        <v>10</v>
      </c>
      <c r="G19" s="123" t="e">
        <f>+F19/#REF!</f>
        <v>#REF!</v>
      </c>
      <c r="H19" s="54">
        <f t="shared" si="0"/>
        <v>10</v>
      </c>
      <c r="I19" s="52">
        <f t="shared" si="1"/>
        <v>10</v>
      </c>
      <c r="J19" s="53" t="str">
        <f t="shared" si="2"/>
        <v>OK</v>
      </c>
      <c r="K19" s="53" t="s">
        <v>29</v>
      </c>
      <c r="L19" s="43"/>
    </row>
    <row r="20" spans="1:12" ht="74.650000000000006" customHeight="1" x14ac:dyDescent="0.25">
      <c r="A20" s="128"/>
      <c r="B20" s="64">
        <f t="shared" si="3"/>
        <v>17</v>
      </c>
      <c r="C20" s="65" t="s">
        <v>42</v>
      </c>
      <c r="D20" s="66" t="s">
        <v>47</v>
      </c>
      <c r="E20" s="36" t="s">
        <v>25</v>
      </c>
      <c r="F20" s="124">
        <v>10</v>
      </c>
      <c r="G20" s="123" t="e">
        <f>+F20/#REF!</f>
        <v>#REF!</v>
      </c>
      <c r="H20" s="54">
        <f t="shared" si="0"/>
        <v>10</v>
      </c>
      <c r="I20" s="52">
        <f t="shared" si="1"/>
        <v>10</v>
      </c>
      <c r="J20" s="53" t="str">
        <f t="shared" si="2"/>
        <v>OK</v>
      </c>
      <c r="K20" s="53" t="s">
        <v>29</v>
      </c>
      <c r="L20" s="43"/>
    </row>
    <row r="21" spans="1:12" ht="43.15" customHeight="1" x14ac:dyDescent="0.25">
      <c r="A21" s="128"/>
      <c r="B21" s="64">
        <f t="shared" si="3"/>
        <v>18</v>
      </c>
      <c r="C21" s="65" t="s">
        <v>42</v>
      </c>
      <c r="D21" s="66" t="s">
        <v>48</v>
      </c>
      <c r="E21" s="36" t="s">
        <v>25</v>
      </c>
      <c r="F21" s="122">
        <v>10</v>
      </c>
      <c r="G21" s="123" t="e">
        <f>+F21/#REF!</f>
        <v>#REF!</v>
      </c>
      <c r="H21" s="54">
        <f t="shared" si="0"/>
        <v>10</v>
      </c>
      <c r="I21" s="52">
        <f t="shared" si="1"/>
        <v>10</v>
      </c>
      <c r="J21" s="53" t="str">
        <f t="shared" si="2"/>
        <v>OK</v>
      </c>
      <c r="K21" s="53" t="s">
        <v>29</v>
      </c>
      <c r="L21" s="43"/>
    </row>
    <row r="22" spans="1:12" ht="67.900000000000006" customHeight="1" x14ac:dyDescent="0.25">
      <c r="A22" s="128"/>
      <c r="B22" s="64">
        <f t="shared" si="3"/>
        <v>19</v>
      </c>
      <c r="C22" s="65" t="s">
        <v>42</v>
      </c>
      <c r="D22" s="66" t="s">
        <v>49</v>
      </c>
      <c r="E22" s="36" t="s">
        <v>25</v>
      </c>
      <c r="F22" s="122">
        <v>10</v>
      </c>
      <c r="G22" s="123" t="e">
        <f>+F22/#REF!</f>
        <v>#REF!</v>
      </c>
      <c r="H22" s="54">
        <f t="shared" si="0"/>
        <v>10</v>
      </c>
      <c r="I22" s="52">
        <f t="shared" si="1"/>
        <v>10</v>
      </c>
      <c r="J22" s="53" t="str">
        <f>IF(E22="Yes","OK","Did not pass")</f>
        <v>OK</v>
      </c>
      <c r="K22" s="53" t="s">
        <v>29</v>
      </c>
      <c r="L22" s="43"/>
    </row>
    <row r="23" spans="1:12" ht="83.65" customHeight="1" x14ac:dyDescent="0.25">
      <c r="A23" s="128"/>
      <c r="B23" s="64">
        <f t="shared" si="3"/>
        <v>20</v>
      </c>
      <c r="C23" s="65" t="s">
        <v>42</v>
      </c>
      <c r="D23" s="66" t="s">
        <v>50</v>
      </c>
      <c r="E23" s="36" t="s">
        <v>25</v>
      </c>
      <c r="F23" s="124">
        <v>10</v>
      </c>
      <c r="G23" s="123" t="e">
        <f>+F23/#REF!</f>
        <v>#REF!</v>
      </c>
      <c r="H23" s="54">
        <f t="shared" si="0"/>
        <v>10</v>
      </c>
      <c r="I23" s="52">
        <f t="shared" si="1"/>
        <v>10</v>
      </c>
      <c r="J23" s="53" t="str">
        <f t="shared" si="2"/>
        <v>OK</v>
      </c>
      <c r="K23" s="53" t="s">
        <v>29</v>
      </c>
      <c r="L23" s="43"/>
    </row>
    <row r="24" spans="1:12" ht="39.4" customHeight="1" x14ac:dyDescent="0.25">
      <c r="A24" s="128"/>
      <c r="B24" s="64">
        <f t="shared" si="3"/>
        <v>21</v>
      </c>
      <c r="C24" s="65" t="s">
        <v>51</v>
      </c>
      <c r="D24" s="66" t="s">
        <v>349</v>
      </c>
      <c r="E24" s="36" t="s">
        <v>25</v>
      </c>
      <c r="F24" s="124">
        <v>10</v>
      </c>
      <c r="G24" s="123" t="e">
        <f>+F24/#REF!</f>
        <v>#REF!</v>
      </c>
      <c r="H24" s="54">
        <f t="shared" si="0"/>
        <v>10</v>
      </c>
      <c r="I24" s="52">
        <f t="shared" si="1"/>
        <v>10</v>
      </c>
      <c r="J24" s="53" t="str">
        <f t="shared" si="2"/>
        <v>OK</v>
      </c>
      <c r="K24" s="53" t="s">
        <v>29</v>
      </c>
      <c r="L24" s="43"/>
    </row>
    <row r="25" spans="1:12" ht="28.9" customHeight="1" x14ac:dyDescent="0.25">
      <c r="A25" s="128"/>
      <c r="B25" s="64">
        <f t="shared" si="3"/>
        <v>22</v>
      </c>
      <c r="C25" s="65" t="s">
        <v>52</v>
      </c>
      <c r="D25" s="66" t="s">
        <v>53</v>
      </c>
      <c r="E25" s="36" t="s">
        <v>25</v>
      </c>
      <c r="F25" s="122">
        <v>10</v>
      </c>
      <c r="G25" s="123" t="e">
        <f>+F25/#REF!</f>
        <v>#REF!</v>
      </c>
      <c r="H25" s="54">
        <f t="shared" si="0"/>
        <v>10</v>
      </c>
      <c r="I25" s="52">
        <f t="shared" si="1"/>
        <v>10</v>
      </c>
      <c r="J25" s="53" t="str">
        <f t="shared" si="2"/>
        <v>OK</v>
      </c>
      <c r="K25" s="53" t="s">
        <v>29</v>
      </c>
      <c r="L25" s="43"/>
    </row>
    <row r="26" spans="1:12" ht="55.15" customHeight="1" x14ac:dyDescent="0.25">
      <c r="A26" s="128"/>
      <c r="B26" s="64">
        <f t="shared" si="3"/>
        <v>23</v>
      </c>
      <c r="C26" s="65" t="s">
        <v>54</v>
      </c>
      <c r="D26" s="66" t="s">
        <v>55</v>
      </c>
      <c r="E26" s="36" t="s">
        <v>25</v>
      </c>
      <c r="F26" s="124">
        <v>10</v>
      </c>
      <c r="G26" s="123" t="e">
        <f>+F26/#REF!</f>
        <v>#REF!</v>
      </c>
      <c r="H26" s="54">
        <f t="shared" si="0"/>
        <v>10</v>
      </c>
      <c r="I26" s="52">
        <f t="shared" si="1"/>
        <v>10</v>
      </c>
      <c r="J26" s="53" t="str">
        <f t="shared" si="2"/>
        <v>OK</v>
      </c>
      <c r="K26" s="53" t="s">
        <v>29</v>
      </c>
      <c r="L26" s="43"/>
    </row>
    <row r="27" spans="1:12" ht="43.15" customHeight="1" x14ac:dyDescent="0.25">
      <c r="A27" s="128"/>
      <c r="B27" s="64">
        <f t="shared" si="3"/>
        <v>24</v>
      </c>
      <c r="C27" s="65" t="s">
        <v>56</v>
      </c>
      <c r="D27" s="66" t="s">
        <v>57</v>
      </c>
      <c r="E27" s="36" t="s">
        <v>25</v>
      </c>
      <c r="F27" s="122">
        <v>10</v>
      </c>
      <c r="G27" s="123" t="e">
        <f>+F27/#REF!</f>
        <v>#REF!</v>
      </c>
      <c r="H27" s="54">
        <f t="shared" si="0"/>
        <v>10</v>
      </c>
      <c r="I27" s="52">
        <f t="shared" si="1"/>
        <v>10</v>
      </c>
      <c r="J27" s="53" t="str">
        <f t="shared" si="2"/>
        <v>OK</v>
      </c>
      <c r="K27" s="53" t="s">
        <v>29</v>
      </c>
      <c r="L27" s="43"/>
    </row>
    <row r="28" spans="1:12" ht="55.9" customHeight="1" x14ac:dyDescent="0.25">
      <c r="A28" s="128"/>
      <c r="B28" s="64">
        <f t="shared" si="3"/>
        <v>25</v>
      </c>
      <c r="C28" s="65" t="s">
        <v>58</v>
      </c>
      <c r="D28" s="144" t="s">
        <v>352</v>
      </c>
      <c r="E28" s="36" t="s">
        <v>25</v>
      </c>
      <c r="F28" s="122">
        <v>10</v>
      </c>
      <c r="G28" s="123" t="e">
        <f>+F28/#REF!</f>
        <v>#REF!</v>
      </c>
      <c r="H28" s="54">
        <f t="shared" ref="H28" si="4">IF(E28="Yes",F28,0)</f>
        <v>10</v>
      </c>
      <c r="I28" s="52">
        <f t="shared" si="1"/>
        <v>10</v>
      </c>
      <c r="J28" s="53" t="str">
        <f t="shared" ref="J28" si="5">IF(E28="Yes","OK","Did not pass")</f>
        <v>OK</v>
      </c>
      <c r="K28" s="53" t="s">
        <v>29</v>
      </c>
      <c r="L28" s="166"/>
    </row>
    <row r="29" spans="1:12" ht="14" hidden="1" x14ac:dyDescent="0.25">
      <c r="A29" s="128"/>
      <c r="B29" s="64">
        <f t="shared" ref="B29:B36" si="6">+B28+1</f>
        <v>26</v>
      </c>
      <c r="C29" s="125"/>
      <c r="D29" s="126"/>
      <c r="E29" s="119"/>
      <c r="F29" s="67"/>
      <c r="G29" s="68"/>
      <c r="H29" s="69"/>
      <c r="I29" s="69"/>
      <c r="J29" s="70" t="s">
        <v>25</v>
      </c>
      <c r="K29" s="53"/>
      <c r="L29" s="127"/>
    </row>
    <row r="30" spans="1:12" ht="14" hidden="1" x14ac:dyDescent="0.25">
      <c r="A30" s="128"/>
      <c r="B30" s="64">
        <f t="shared" si="6"/>
        <v>27</v>
      </c>
      <c r="C30" s="125"/>
      <c r="D30" s="126"/>
      <c r="E30" s="119"/>
      <c r="F30" s="67"/>
      <c r="G30" s="68"/>
      <c r="H30" s="69"/>
      <c r="I30" s="69"/>
      <c r="J30" s="70" t="s">
        <v>59</v>
      </c>
      <c r="K30" s="53"/>
      <c r="L30" s="127"/>
    </row>
    <row r="31" spans="1:12" ht="14" hidden="1" x14ac:dyDescent="0.25">
      <c r="A31" s="128"/>
      <c r="B31" s="64">
        <f t="shared" si="6"/>
        <v>28</v>
      </c>
      <c r="C31" s="125"/>
      <c r="D31" s="126"/>
      <c r="E31" s="119"/>
      <c r="F31" s="67"/>
      <c r="G31" s="68"/>
      <c r="H31" s="69"/>
      <c r="I31" s="69"/>
      <c r="J31" s="70"/>
      <c r="K31" s="53"/>
      <c r="L31" s="127"/>
    </row>
    <row r="32" spans="1:12" ht="14" hidden="1" x14ac:dyDescent="0.25">
      <c r="A32" s="128"/>
      <c r="B32" s="64">
        <f t="shared" si="6"/>
        <v>29</v>
      </c>
      <c r="C32" s="125"/>
      <c r="D32" s="126"/>
      <c r="E32" s="119"/>
      <c r="F32" s="67"/>
      <c r="G32" s="68"/>
      <c r="H32" s="69"/>
      <c r="I32" s="69"/>
      <c r="J32" s="70"/>
      <c r="K32" s="53"/>
      <c r="L32" s="127"/>
    </row>
    <row r="33" spans="1:12" ht="14" hidden="1" x14ac:dyDescent="0.25">
      <c r="A33" s="128"/>
      <c r="B33" s="64">
        <f t="shared" si="6"/>
        <v>30</v>
      </c>
      <c r="C33" s="125"/>
      <c r="D33" s="126"/>
      <c r="E33" s="119"/>
      <c r="F33" s="67"/>
      <c r="G33" s="68"/>
      <c r="H33" s="69"/>
      <c r="I33" s="69"/>
      <c r="J33" s="70"/>
      <c r="K33" s="53"/>
      <c r="L33" s="127"/>
    </row>
    <row r="34" spans="1:12" ht="14" hidden="1" x14ac:dyDescent="0.25">
      <c r="A34" s="128"/>
      <c r="B34" s="64">
        <f t="shared" si="6"/>
        <v>31</v>
      </c>
      <c r="C34" s="125"/>
      <c r="D34" s="126"/>
      <c r="E34" s="119"/>
      <c r="F34" s="67"/>
      <c r="G34" s="68"/>
      <c r="H34" s="69"/>
      <c r="I34" s="69"/>
      <c r="J34" s="70"/>
      <c r="K34" s="53"/>
      <c r="L34" s="127"/>
    </row>
    <row r="35" spans="1:12" ht="14" hidden="1" x14ac:dyDescent="0.25">
      <c r="A35" s="128"/>
      <c r="B35" s="64">
        <f t="shared" si="6"/>
        <v>32</v>
      </c>
      <c r="C35" s="125"/>
      <c r="D35" s="126"/>
      <c r="E35" s="119"/>
      <c r="F35" s="67"/>
      <c r="G35" s="68"/>
      <c r="H35" s="69"/>
      <c r="I35" s="69"/>
      <c r="J35" s="70"/>
      <c r="K35" s="53"/>
      <c r="L35" s="127"/>
    </row>
    <row r="36" spans="1:12" ht="14" hidden="1" x14ac:dyDescent="0.25">
      <c r="A36" s="128"/>
      <c r="B36" s="64">
        <f t="shared" si="6"/>
        <v>33</v>
      </c>
      <c r="C36" s="125"/>
      <c r="D36" s="126"/>
      <c r="E36" s="119"/>
      <c r="F36" s="67"/>
      <c r="G36" s="68"/>
      <c r="H36" s="69"/>
      <c r="I36" s="69"/>
      <c r="J36" s="70"/>
      <c r="K36" s="53"/>
      <c r="L36" s="127"/>
    </row>
    <row r="37" spans="1:12" s="2" customFormat="1" ht="15.75" hidden="1" customHeight="1" x14ac:dyDescent="0.35">
      <c r="A37" s="128"/>
      <c r="B37" s="64">
        <f>+B28+1</f>
        <v>26</v>
      </c>
      <c r="C37" s="81" t="s">
        <v>60</v>
      </c>
      <c r="D37" s="81"/>
      <c r="E37" s="81"/>
      <c r="F37" s="71">
        <f>SUBTOTAL(9,F29:F36)</f>
        <v>0</v>
      </c>
      <c r="G37" s="72">
        <f>SUM(G29:G36)</f>
        <v>0</v>
      </c>
      <c r="H37" s="69">
        <f>SUM(H29:H36)</f>
        <v>0</v>
      </c>
      <c r="I37" s="69">
        <f>SUM(I29:I36)</f>
        <v>0</v>
      </c>
      <c r="J37" s="70"/>
      <c r="K37" s="53" t="s">
        <v>29</v>
      </c>
      <c r="L37" s="129"/>
    </row>
    <row r="38" spans="1:12" ht="14" x14ac:dyDescent="0.3">
      <c r="A38" s="128"/>
      <c r="B38" s="85"/>
      <c r="C38" s="115" t="s">
        <v>61</v>
      </c>
      <c r="D38" s="107"/>
      <c r="E38" s="108"/>
      <c r="F38" s="109"/>
      <c r="G38" s="110"/>
      <c r="H38" s="111"/>
      <c r="I38" s="111"/>
      <c r="J38" s="112"/>
      <c r="K38" s="70"/>
      <c r="L38" s="10"/>
    </row>
    <row r="39" spans="1:12" ht="13" x14ac:dyDescent="0.25">
      <c r="A39" s="128"/>
      <c r="B39" s="85"/>
      <c r="C39" s="116" t="s">
        <v>62</v>
      </c>
      <c r="D39" s="113"/>
      <c r="E39" s="114"/>
      <c r="F39" s="109"/>
      <c r="G39" s="110"/>
      <c r="H39" s="111"/>
      <c r="I39" s="111"/>
      <c r="J39" s="110"/>
      <c r="K39" s="37"/>
      <c r="L39" s="130"/>
    </row>
    <row r="40" spans="1:12" x14ac:dyDescent="0.25">
      <c r="A40" s="128"/>
      <c r="B40" s="85"/>
      <c r="C40" s="86"/>
      <c r="D40" s="131"/>
      <c r="E40" s="130"/>
      <c r="F40" s="132"/>
      <c r="G40" s="37"/>
      <c r="H40" s="133"/>
      <c r="I40" s="133"/>
      <c r="J40" s="37"/>
      <c r="K40" s="37"/>
      <c r="L40" s="130"/>
    </row>
    <row r="41" spans="1:12" x14ac:dyDescent="0.25">
      <c r="A41" s="128"/>
      <c r="B41" s="85"/>
      <c r="C41" s="86"/>
      <c r="D41" s="131"/>
      <c r="E41" s="130"/>
      <c r="F41" s="132"/>
      <c r="G41" s="37"/>
      <c r="H41" s="133"/>
      <c r="I41" s="133"/>
      <c r="J41" s="37"/>
      <c r="K41" s="37"/>
      <c r="L41" s="130"/>
    </row>
    <row r="42" spans="1:12" x14ac:dyDescent="0.25">
      <c r="A42" s="128"/>
      <c r="B42" s="85"/>
      <c r="C42" s="86"/>
      <c r="D42" s="131"/>
      <c r="E42" s="70"/>
      <c r="F42" s="132"/>
      <c r="G42" s="37"/>
      <c r="H42" s="133"/>
      <c r="I42" s="133"/>
      <c r="J42" s="70"/>
      <c r="K42" s="37"/>
      <c r="L42" s="130"/>
    </row>
    <row r="43" spans="1:12" x14ac:dyDescent="0.25">
      <c r="A43" s="128"/>
      <c r="B43" s="85"/>
      <c r="C43" s="86"/>
      <c r="D43" s="131"/>
      <c r="E43" s="70"/>
      <c r="F43" s="132"/>
      <c r="G43" s="37"/>
      <c r="H43" s="133"/>
      <c r="I43" s="133"/>
      <c r="J43" s="70"/>
      <c r="K43" s="37"/>
      <c r="L43" s="130"/>
    </row>
    <row r="44" spans="1:12" x14ac:dyDescent="0.25">
      <c r="A44" s="128"/>
      <c r="B44" s="85"/>
      <c r="C44" s="86"/>
      <c r="D44" s="131"/>
      <c r="E44" s="70"/>
      <c r="F44" s="132"/>
      <c r="G44" s="37"/>
      <c r="H44" s="133"/>
      <c r="I44" s="133"/>
      <c r="J44" s="70"/>
      <c r="K44" s="37"/>
      <c r="L44" s="130"/>
    </row>
    <row r="45" spans="1:12" x14ac:dyDescent="0.25">
      <c r="A45" s="128"/>
      <c r="B45" s="85"/>
      <c r="C45" s="86"/>
      <c r="D45" s="131"/>
      <c r="E45" s="70"/>
      <c r="F45" s="132"/>
      <c r="G45" s="37"/>
      <c r="H45" s="133"/>
      <c r="I45" s="133"/>
      <c r="J45" s="70"/>
      <c r="K45" s="37"/>
      <c r="L45" s="130"/>
    </row>
    <row r="46" spans="1:12" x14ac:dyDescent="0.25">
      <c r="A46" s="128"/>
      <c r="B46" s="85"/>
      <c r="C46" s="86"/>
      <c r="D46" s="131"/>
      <c r="E46" s="70"/>
      <c r="F46" s="132"/>
      <c r="G46" s="37"/>
      <c r="H46" s="133"/>
      <c r="I46" s="133"/>
      <c r="J46" s="70"/>
      <c r="K46" s="37"/>
      <c r="L46" s="130"/>
    </row>
    <row r="47" spans="1:12" x14ac:dyDescent="0.25">
      <c r="A47" s="128"/>
      <c r="B47" s="85"/>
      <c r="C47" s="86"/>
      <c r="D47" s="131"/>
      <c r="E47" s="70"/>
      <c r="F47" s="132"/>
      <c r="G47" s="37"/>
      <c r="H47" s="133"/>
      <c r="I47" s="133"/>
      <c r="J47" s="70"/>
      <c r="K47" s="37"/>
      <c r="L47" s="130"/>
    </row>
    <row r="48" spans="1:12" x14ac:dyDescent="0.25">
      <c r="A48" s="128"/>
      <c r="B48" s="85"/>
      <c r="C48" s="86"/>
      <c r="D48" s="131"/>
      <c r="E48" s="70"/>
      <c r="F48" s="132"/>
      <c r="G48" s="37"/>
      <c r="H48" s="133"/>
      <c r="I48" s="133"/>
      <c r="J48" s="70"/>
      <c r="K48" s="37"/>
      <c r="L48" s="130"/>
    </row>
    <row r="49" spans="5:10" x14ac:dyDescent="0.25">
      <c r="E49" s="70"/>
      <c r="F49" s="132"/>
      <c r="G49" s="37"/>
      <c r="H49" s="133"/>
      <c r="I49" s="133"/>
      <c r="J49" s="70"/>
    </row>
    <row r="50" spans="5:10" x14ac:dyDescent="0.25">
      <c r="E50" s="70"/>
      <c r="F50" s="132"/>
      <c r="G50" s="37"/>
      <c r="H50" s="133"/>
      <c r="I50" s="133"/>
      <c r="J50" s="70"/>
    </row>
    <row r="51" spans="5:10" x14ac:dyDescent="0.25">
      <c r="E51" s="70"/>
      <c r="F51" s="132"/>
      <c r="G51" s="37"/>
      <c r="H51" s="133"/>
      <c r="I51" s="133"/>
      <c r="J51" s="70"/>
    </row>
    <row r="52" spans="5:10" x14ac:dyDescent="0.25">
      <c r="E52" s="70"/>
      <c r="F52" s="132"/>
      <c r="G52" s="37"/>
      <c r="H52" s="133"/>
      <c r="I52" s="133"/>
      <c r="J52" s="70"/>
    </row>
    <row r="53" spans="5:10" x14ac:dyDescent="0.25">
      <c r="E53" s="70"/>
      <c r="F53" s="132"/>
      <c r="G53" s="37"/>
      <c r="H53" s="133"/>
      <c r="I53" s="133"/>
      <c r="J53" s="70"/>
    </row>
    <row r="54" spans="5:10" x14ac:dyDescent="0.25">
      <c r="E54" s="70"/>
      <c r="F54" s="132"/>
      <c r="G54" s="37"/>
      <c r="H54" s="133"/>
      <c r="I54" s="133"/>
      <c r="J54" s="70"/>
    </row>
    <row r="55" spans="5:10" x14ac:dyDescent="0.25">
      <c r="E55" s="70"/>
      <c r="F55" s="132"/>
      <c r="G55" s="37"/>
      <c r="H55" s="133"/>
      <c r="I55" s="133"/>
      <c r="J55" s="70"/>
    </row>
    <row r="56" spans="5:10" x14ac:dyDescent="0.25">
      <c r="E56" s="70"/>
      <c r="F56" s="132"/>
      <c r="G56" s="37"/>
      <c r="H56" s="133"/>
      <c r="I56" s="133"/>
      <c r="J56" s="70"/>
    </row>
    <row r="57" spans="5:10" x14ac:dyDescent="0.25">
      <c r="E57" s="70"/>
      <c r="F57" s="132"/>
      <c r="G57" s="37"/>
      <c r="H57" s="133"/>
      <c r="I57" s="133"/>
      <c r="J57" s="70"/>
    </row>
    <row r="58" spans="5:10" x14ac:dyDescent="0.25">
      <c r="E58" s="70"/>
      <c r="F58" s="132"/>
      <c r="G58" s="37"/>
      <c r="H58" s="133"/>
      <c r="I58" s="133"/>
      <c r="J58" s="70"/>
    </row>
    <row r="59" spans="5:10" x14ac:dyDescent="0.25">
      <c r="E59" s="70"/>
      <c r="F59" s="132"/>
      <c r="G59" s="37"/>
      <c r="H59" s="133"/>
      <c r="I59" s="133"/>
      <c r="J59" s="70"/>
    </row>
    <row r="60" spans="5:10" x14ac:dyDescent="0.25">
      <c r="E60" s="70"/>
      <c r="F60" s="132"/>
      <c r="G60" s="37"/>
      <c r="H60" s="133"/>
      <c r="I60" s="133"/>
      <c r="J60" s="70"/>
    </row>
    <row r="61" spans="5:10" x14ac:dyDescent="0.25">
      <c r="E61" s="70"/>
      <c r="F61" s="132"/>
      <c r="G61" s="37"/>
      <c r="H61" s="133"/>
      <c r="I61" s="133"/>
      <c r="J61" s="70"/>
    </row>
    <row r="62" spans="5:10" x14ac:dyDescent="0.25">
      <c r="E62" s="70"/>
      <c r="F62" s="132"/>
      <c r="G62" s="37"/>
      <c r="H62" s="133"/>
      <c r="I62" s="133"/>
      <c r="J62" s="70"/>
    </row>
    <row r="63" spans="5:10" x14ac:dyDescent="0.25">
      <c r="E63" s="70"/>
      <c r="F63" s="132"/>
      <c r="G63" s="37"/>
      <c r="H63" s="133"/>
      <c r="I63" s="133"/>
      <c r="J63" s="70"/>
    </row>
    <row r="64" spans="5:10" x14ac:dyDescent="0.25">
      <c r="E64" s="70"/>
      <c r="F64" s="132"/>
      <c r="G64" s="37"/>
      <c r="H64" s="133"/>
      <c r="I64" s="133"/>
      <c r="J64" s="70"/>
    </row>
    <row r="65" spans="5:10" x14ac:dyDescent="0.25">
      <c r="E65" s="70"/>
      <c r="F65" s="132"/>
      <c r="G65" s="37"/>
      <c r="H65" s="133"/>
      <c r="I65" s="133"/>
      <c r="J65" s="70"/>
    </row>
    <row r="66" spans="5:10" x14ac:dyDescent="0.25">
      <c r="E66" s="70"/>
      <c r="F66" s="132"/>
      <c r="G66" s="37"/>
      <c r="H66" s="133"/>
      <c r="I66" s="133"/>
      <c r="J66" s="70"/>
    </row>
    <row r="67" spans="5:10" x14ac:dyDescent="0.25">
      <c r="E67" s="130"/>
      <c r="F67" s="132"/>
      <c r="G67" s="37"/>
      <c r="H67" s="133"/>
      <c r="I67" s="133"/>
      <c r="J67" s="37"/>
    </row>
    <row r="68" spans="5:10" x14ac:dyDescent="0.25">
      <c r="E68" s="130"/>
      <c r="F68" s="132"/>
      <c r="G68" s="37"/>
      <c r="H68" s="133"/>
      <c r="I68" s="133"/>
      <c r="J68" s="37"/>
    </row>
    <row r="69" spans="5:10" x14ac:dyDescent="0.25">
      <c r="E69" s="130"/>
      <c r="F69" s="132"/>
      <c r="G69" s="37"/>
      <c r="H69" s="133"/>
      <c r="I69" s="133"/>
      <c r="J69" s="37"/>
    </row>
    <row r="70" spans="5:10" x14ac:dyDescent="0.25">
      <c r="E70" s="130"/>
      <c r="F70" s="132"/>
      <c r="G70" s="37"/>
      <c r="H70" s="133"/>
      <c r="I70" s="133"/>
      <c r="J70" s="37"/>
    </row>
    <row r="71" spans="5:10" x14ac:dyDescent="0.25">
      <c r="E71" s="130"/>
      <c r="F71" s="132"/>
      <c r="G71" s="37"/>
      <c r="H71" s="133"/>
      <c r="I71" s="133"/>
      <c r="J71" s="37"/>
    </row>
    <row r="72" spans="5:10" x14ac:dyDescent="0.25">
      <c r="E72" s="130"/>
      <c r="F72" s="132"/>
      <c r="G72" s="37"/>
      <c r="H72" s="133"/>
      <c r="I72" s="133"/>
      <c r="J72" s="37"/>
    </row>
    <row r="73" spans="5:10" x14ac:dyDescent="0.25">
      <c r="E73" s="130"/>
      <c r="F73" s="132"/>
      <c r="G73" s="37"/>
      <c r="H73" s="133"/>
      <c r="I73" s="133"/>
      <c r="J73" s="37"/>
    </row>
    <row r="74" spans="5:10" x14ac:dyDescent="0.25">
      <c r="E74" s="130"/>
      <c r="F74" s="132"/>
      <c r="G74" s="37"/>
      <c r="H74" s="133"/>
      <c r="I74" s="133"/>
      <c r="J74" s="37"/>
    </row>
    <row r="75" spans="5:10" x14ac:dyDescent="0.25">
      <c r="E75" s="130"/>
      <c r="F75" s="132"/>
      <c r="G75" s="37"/>
      <c r="H75" s="133"/>
      <c r="I75" s="133"/>
      <c r="J75" s="37"/>
    </row>
    <row r="76" spans="5:10" x14ac:dyDescent="0.25">
      <c r="E76" s="130"/>
      <c r="F76" s="132"/>
      <c r="G76" s="37"/>
      <c r="H76" s="133"/>
      <c r="I76" s="133"/>
      <c r="J76" s="37"/>
    </row>
    <row r="77" spans="5:10" x14ac:dyDescent="0.25">
      <c r="E77" s="130"/>
      <c r="F77" s="132"/>
      <c r="G77" s="37"/>
      <c r="H77" s="133"/>
      <c r="I77" s="133"/>
      <c r="J77" s="37"/>
    </row>
    <row r="78" spans="5:10" x14ac:dyDescent="0.25">
      <c r="E78" s="130"/>
      <c r="F78" s="132"/>
      <c r="G78" s="37"/>
      <c r="H78" s="133"/>
      <c r="I78" s="133"/>
      <c r="J78" s="37"/>
    </row>
    <row r="79" spans="5:10" x14ac:dyDescent="0.25">
      <c r="E79" s="130"/>
      <c r="F79" s="132"/>
      <c r="G79" s="37"/>
      <c r="H79" s="133"/>
      <c r="I79" s="133"/>
      <c r="J79" s="37"/>
    </row>
    <row r="80" spans="5:10" x14ac:dyDescent="0.25">
      <c r="E80" s="130"/>
      <c r="F80" s="132"/>
      <c r="G80" s="37"/>
      <c r="H80" s="133"/>
      <c r="I80" s="133"/>
      <c r="J80" s="37"/>
    </row>
    <row r="81" spans="6:9" x14ac:dyDescent="0.25">
      <c r="F81" s="132"/>
      <c r="G81" s="37"/>
      <c r="H81" s="133"/>
      <c r="I81" s="133"/>
    </row>
    <row r="82" spans="6:9" x14ac:dyDescent="0.25">
      <c r="F82" s="132"/>
      <c r="G82" s="37"/>
      <c r="H82" s="133"/>
      <c r="I82" s="133"/>
    </row>
    <row r="83" spans="6:9" x14ac:dyDescent="0.25">
      <c r="F83" s="132"/>
      <c r="G83" s="37"/>
      <c r="H83" s="133"/>
      <c r="I83" s="133"/>
    </row>
    <row r="84" spans="6:9" x14ac:dyDescent="0.25">
      <c r="F84" s="132"/>
      <c r="G84" s="37"/>
      <c r="H84" s="133"/>
      <c r="I84" s="133"/>
    </row>
    <row r="85" spans="6:9" x14ac:dyDescent="0.25">
      <c r="F85" s="132"/>
      <c r="G85" s="37"/>
      <c r="H85" s="133"/>
      <c r="I85" s="133"/>
    </row>
    <row r="86" spans="6:9" x14ac:dyDescent="0.25">
      <c r="F86" s="132"/>
      <c r="G86" s="37"/>
      <c r="H86" s="133"/>
      <c r="I86" s="133"/>
    </row>
    <row r="87" spans="6:9" x14ac:dyDescent="0.25">
      <c r="F87" s="132"/>
      <c r="G87" s="37"/>
      <c r="H87" s="133"/>
      <c r="I87" s="133"/>
    </row>
    <row r="88" spans="6:9" x14ac:dyDescent="0.25">
      <c r="F88" s="132"/>
      <c r="G88" s="37"/>
      <c r="H88" s="133"/>
      <c r="I88" s="133"/>
    </row>
    <row r="89" spans="6:9" x14ac:dyDescent="0.25">
      <c r="F89" s="132"/>
      <c r="G89" s="37"/>
      <c r="H89" s="133"/>
      <c r="I89" s="133"/>
    </row>
    <row r="90" spans="6:9" x14ac:dyDescent="0.25">
      <c r="F90" s="132"/>
      <c r="G90" s="37"/>
      <c r="H90" s="133"/>
      <c r="I90" s="133"/>
    </row>
    <row r="91" spans="6:9" x14ac:dyDescent="0.25">
      <c r="F91" s="132"/>
      <c r="G91" s="37"/>
      <c r="H91" s="133"/>
      <c r="I91" s="133"/>
    </row>
    <row r="92" spans="6:9" x14ac:dyDescent="0.25">
      <c r="F92" s="132"/>
      <c r="G92" s="37"/>
      <c r="H92" s="133"/>
      <c r="I92" s="133"/>
    </row>
    <row r="93" spans="6:9" x14ac:dyDescent="0.25">
      <c r="F93" s="132"/>
      <c r="G93" s="37"/>
      <c r="H93" s="133"/>
      <c r="I93" s="133"/>
    </row>
    <row r="94" spans="6:9" x14ac:dyDescent="0.25">
      <c r="F94" s="132"/>
      <c r="G94" s="37"/>
      <c r="H94" s="133"/>
      <c r="I94" s="133"/>
    </row>
    <row r="95" spans="6:9" x14ac:dyDescent="0.25">
      <c r="F95" s="132"/>
      <c r="G95" s="37"/>
      <c r="H95" s="133"/>
      <c r="I95" s="133"/>
    </row>
    <row r="96" spans="6:9" x14ac:dyDescent="0.25">
      <c r="F96" s="132"/>
      <c r="G96" s="37"/>
      <c r="H96" s="133"/>
      <c r="I96" s="133"/>
    </row>
    <row r="97" spans="6:9" x14ac:dyDescent="0.25">
      <c r="F97" s="132"/>
      <c r="G97" s="37"/>
      <c r="H97" s="133"/>
      <c r="I97" s="133"/>
    </row>
    <row r="98" spans="6:9" x14ac:dyDescent="0.25">
      <c r="F98" s="132"/>
      <c r="G98" s="37"/>
      <c r="H98" s="133"/>
      <c r="I98" s="133"/>
    </row>
    <row r="99" spans="6:9" x14ac:dyDescent="0.25">
      <c r="F99" s="132"/>
      <c r="G99" s="37"/>
      <c r="H99" s="133"/>
      <c r="I99" s="133"/>
    </row>
    <row r="100" spans="6:9" x14ac:dyDescent="0.25">
      <c r="F100" s="132"/>
      <c r="G100" s="37"/>
      <c r="H100" s="133"/>
      <c r="I100" s="133"/>
    </row>
    <row r="101" spans="6:9" x14ac:dyDescent="0.25">
      <c r="F101" s="132"/>
      <c r="G101" s="37"/>
      <c r="H101" s="133"/>
      <c r="I101" s="133"/>
    </row>
    <row r="102" spans="6:9" x14ac:dyDescent="0.25">
      <c r="F102" s="132"/>
      <c r="G102" s="37"/>
      <c r="H102" s="133"/>
      <c r="I102" s="133"/>
    </row>
    <row r="103" spans="6:9" x14ac:dyDescent="0.25">
      <c r="F103" s="132"/>
      <c r="G103" s="37"/>
      <c r="H103" s="133"/>
      <c r="I103" s="133"/>
    </row>
    <row r="104" spans="6:9" x14ac:dyDescent="0.25">
      <c r="F104" s="132"/>
      <c r="G104" s="37"/>
      <c r="H104" s="133"/>
      <c r="I104" s="133"/>
    </row>
    <row r="105" spans="6:9" x14ac:dyDescent="0.25">
      <c r="F105" s="132"/>
      <c r="G105" s="37"/>
      <c r="H105" s="133"/>
      <c r="I105" s="133"/>
    </row>
    <row r="106" spans="6:9" x14ac:dyDescent="0.25">
      <c r="F106" s="132"/>
      <c r="G106" s="37"/>
      <c r="H106" s="133"/>
      <c r="I106" s="133"/>
    </row>
    <row r="107" spans="6:9" x14ac:dyDescent="0.25">
      <c r="F107" s="132"/>
      <c r="G107" s="37"/>
      <c r="H107" s="133"/>
      <c r="I107" s="133"/>
    </row>
    <row r="108" spans="6:9" x14ac:dyDescent="0.25">
      <c r="F108" s="132"/>
      <c r="G108" s="37"/>
      <c r="H108" s="133"/>
      <c r="I108" s="133"/>
    </row>
    <row r="109" spans="6:9" x14ac:dyDescent="0.25">
      <c r="F109" s="132"/>
      <c r="G109" s="37"/>
      <c r="H109" s="133"/>
      <c r="I109" s="133"/>
    </row>
    <row r="110" spans="6:9" x14ac:dyDescent="0.25">
      <c r="F110" s="132"/>
      <c r="G110" s="37"/>
      <c r="H110" s="133"/>
      <c r="I110" s="133"/>
    </row>
    <row r="111" spans="6:9" x14ac:dyDescent="0.25">
      <c r="F111" s="132"/>
      <c r="G111" s="37"/>
      <c r="H111" s="133"/>
      <c r="I111" s="133"/>
    </row>
    <row r="112" spans="6:9" x14ac:dyDescent="0.25">
      <c r="F112" s="132"/>
      <c r="G112" s="37"/>
      <c r="H112" s="133"/>
      <c r="I112" s="133"/>
    </row>
    <row r="113" spans="6:9" x14ac:dyDescent="0.25">
      <c r="F113" s="132"/>
      <c r="G113" s="37"/>
      <c r="H113" s="133"/>
      <c r="I113" s="133"/>
    </row>
    <row r="114" spans="6:9" x14ac:dyDescent="0.25">
      <c r="F114" s="132"/>
      <c r="G114" s="37"/>
      <c r="H114" s="133"/>
      <c r="I114" s="133"/>
    </row>
    <row r="115" spans="6:9" x14ac:dyDescent="0.25">
      <c r="F115" s="132"/>
      <c r="G115" s="37"/>
      <c r="H115" s="133"/>
      <c r="I115" s="133"/>
    </row>
  </sheetData>
  <protectedRanges>
    <protectedRange sqref="E4:E28" name="Rango1"/>
    <protectedRange sqref="L4:L28" name="Rango1_1_9"/>
  </protectedRanges>
  <mergeCells count="5">
    <mergeCell ref="E1:F1"/>
    <mergeCell ref="F2:G2"/>
    <mergeCell ref="I2:J2"/>
    <mergeCell ref="B1:C1"/>
    <mergeCell ref="B2:C2"/>
  </mergeCells>
  <conditionalFormatting sqref="J5">
    <cfRule type="dataBar" priority="8">
      <dataBar>
        <cfvo type="min"/>
        <cfvo type="max"/>
        <color rgb="FFFF0000"/>
      </dataBar>
      <extLst>
        <ext xmlns:x14="http://schemas.microsoft.com/office/spreadsheetml/2009/9/main" uri="{B025F937-C7B1-47D3-B67F-A62EFF666E3E}">
          <x14:id>{7E248E67-CE61-48A9-BA1D-FF6A458DC788}</x14:id>
        </ext>
      </extLst>
    </cfRule>
    <cfRule type="colorScale" priority="9">
      <colorScale>
        <cfvo type="min"/>
        <cfvo type="percentile" val="50"/>
        <cfvo type="max"/>
        <color rgb="FF63BE7B"/>
        <color rgb="FFFFEB84"/>
        <color rgb="FFF8696B"/>
      </colorScale>
    </cfRule>
  </conditionalFormatting>
  <conditionalFormatting sqref="J12:J14">
    <cfRule type="dataBar" priority="26">
      <dataBar>
        <cfvo type="min"/>
        <cfvo type="max"/>
        <color rgb="FFFF0000"/>
      </dataBar>
      <extLst>
        <ext xmlns:x14="http://schemas.microsoft.com/office/spreadsheetml/2009/9/main" uri="{B025F937-C7B1-47D3-B67F-A62EFF666E3E}">
          <x14:id>{FEBA810F-B744-4462-88A9-F11F072905E5}</x14:id>
        </ext>
      </extLst>
    </cfRule>
    <cfRule type="colorScale" priority="27">
      <colorScale>
        <cfvo type="min"/>
        <cfvo type="percentile" val="50"/>
        <cfvo type="max"/>
        <color rgb="FF63BE7B"/>
        <color rgb="FFFFEB84"/>
        <color rgb="FFF8696B"/>
      </colorScale>
    </cfRule>
  </conditionalFormatting>
  <conditionalFormatting sqref="J15:J17">
    <cfRule type="dataBar" priority="23">
      <dataBar>
        <cfvo type="min"/>
        <cfvo type="max"/>
        <color rgb="FFFF0000"/>
      </dataBar>
      <extLst>
        <ext xmlns:x14="http://schemas.microsoft.com/office/spreadsheetml/2009/9/main" uri="{B025F937-C7B1-47D3-B67F-A62EFF666E3E}">
          <x14:id>{EB7F10DC-E2D6-41A1-A2B1-10C4E0599E3B}</x14:id>
        </ext>
      </extLst>
    </cfRule>
    <cfRule type="colorScale" priority="24">
      <colorScale>
        <cfvo type="min"/>
        <cfvo type="percentile" val="50"/>
        <cfvo type="max"/>
        <color rgb="FF63BE7B"/>
        <color rgb="FFFFEB84"/>
        <color rgb="FFF8696B"/>
      </colorScale>
    </cfRule>
  </conditionalFormatting>
  <conditionalFormatting sqref="J18:J20">
    <cfRule type="dataBar" priority="20">
      <dataBar>
        <cfvo type="min"/>
        <cfvo type="max"/>
        <color rgb="FFFF0000"/>
      </dataBar>
      <extLst>
        <ext xmlns:x14="http://schemas.microsoft.com/office/spreadsheetml/2009/9/main" uri="{B025F937-C7B1-47D3-B67F-A62EFF666E3E}">
          <x14:id>{0F9FD3FA-3C51-4452-83AA-29BAE4556130}</x14:id>
        </ext>
      </extLst>
    </cfRule>
    <cfRule type="colorScale" priority="21">
      <colorScale>
        <cfvo type="min"/>
        <cfvo type="percentile" val="50"/>
        <cfvo type="max"/>
        <color rgb="FF63BE7B"/>
        <color rgb="FFFFEB84"/>
        <color rgb="FFF8696B"/>
      </colorScale>
    </cfRule>
  </conditionalFormatting>
  <conditionalFormatting sqref="J21:J23">
    <cfRule type="dataBar" priority="17">
      <dataBar>
        <cfvo type="min"/>
        <cfvo type="max"/>
        <color rgb="FFFF0000"/>
      </dataBar>
      <extLst>
        <ext xmlns:x14="http://schemas.microsoft.com/office/spreadsheetml/2009/9/main" uri="{B025F937-C7B1-47D3-B67F-A62EFF666E3E}">
          <x14:id>{4BC6F89A-183A-40DB-B8AF-8D69C21E3D78}</x14:id>
        </ext>
      </extLst>
    </cfRule>
    <cfRule type="colorScale" priority="18">
      <colorScale>
        <cfvo type="min"/>
        <cfvo type="percentile" val="50"/>
        <cfvo type="max"/>
        <color rgb="FF63BE7B"/>
        <color rgb="FFFFEB84"/>
        <color rgb="FFF8696B"/>
      </colorScale>
    </cfRule>
  </conditionalFormatting>
  <conditionalFormatting sqref="J24:J27">
    <cfRule type="dataBar" priority="440">
      <dataBar>
        <cfvo type="min"/>
        <cfvo type="max"/>
        <color rgb="FFFF0000"/>
      </dataBar>
      <extLst>
        <ext xmlns:x14="http://schemas.microsoft.com/office/spreadsheetml/2009/9/main" uri="{B025F937-C7B1-47D3-B67F-A62EFF666E3E}">
          <x14:id>{6201C282-175C-459F-8ACC-80275319A611}</x14:id>
        </ext>
      </extLst>
    </cfRule>
    <cfRule type="colorScale" priority="441">
      <colorScale>
        <cfvo type="min"/>
        <cfvo type="percentile" val="50"/>
        <cfvo type="max"/>
        <color rgb="FF63BE7B"/>
        <color rgb="FFFFEB84"/>
        <color rgb="FFF8696B"/>
      </colorScale>
    </cfRule>
  </conditionalFormatting>
  <conditionalFormatting sqref="J28">
    <cfRule type="expression" dxfId="33" priority="1" stopIfTrue="1">
      <formula>E28="No"</formula>
    </cfRule>
    <cfRule type="dataBar" priority="2">
      <dataBar>
        <cfvo type="min"/>
        <cfvo type="max"/>
        <color rgb="FFFF0000"/>
      </dataBar>
      <extLst>
        <ext xmlns:x14="http://schemas.microsoft.com/office/spreadsheetml/2009/9/main" uri="{B025F937-C7B1-47D3-B67F-A62EFF666E3E}">
          <x14:id>{18975CD9-1832-4A6E-AA65-5F85BC923532}</x14:id>
        </ext>
      </extLst>
    </cfRule>
    <cfRule type="colorScale" priority="3">
      <colorScale>
        <cfvo type="min"/>
        <cfvo type="percentile" val="50"/>
        <cfvo type="max"/>
        <color rgb="FF63BE7B"/>
        <color rgb="FFFFEB84"/>
        <color rgb="FFF8696B"/>
      </colorScale>
    </cfRule>
  </conditionalFormatting>
  <conditionalFormatting sqref="J4:K4 J6:K8 K5">
    <cfRule type="dataBar" priority="11">
      <dataBar>
        <cfvo type="min"/>
        <cfvo type="max"/>
        <color rgb="FFFF0000"/>
      </dataBar>
      <extLst>
        <ext xmlns:x14="http://schemas.microsoft.com/office/spreadsheetml/2009/9/main" uri="{B025F937-C7B1-47D3-B67F-A62EFF666E3E}">
          <x14:id>{73949566-5376-4B77-8A67-7DA726C360BC}</x14:id>
        </ext>
      </extLst>
    </cfRule>
    <cfRule type="colorScale" priority="12">
      <colorScale>
        <cfvo type="min"/>
        <cfvo type="percentile" val="50"/>
        <cfvo type="max"/>
        <color rgb="FF63BE7B"/>
        <color rgb="FFFFEB84"/>
        <color rgb="FFF8696B"/>
      </colorScale>
    </cfRule>
  </conditionalFormatting>
  <conditionalFormatting sqref="K28">
    <cfRule type="dataBar" priority="5">
      <dataBar>
        <cfvo type="min"/>
        <cfvo type="max"/>
        <color rgb="FFFF0000"/>
      </dataBar>
      <extLst>
        <ext xmlns:x14="http://schemas.microsoft.com/office/spreadsheetml/2009/9/main" uri="{B025F937-C7B1-47D3-B67F-A62EFF666E3E}">
          <x14:id>{EC9E43CF-2F6F-4BA2-9C64-D56C0E7F4722}</x14:id>
        </ext>
      </extLst>
    </cfRule>
    <cfRule type="colorScale" priority="6">
      <colorScale>
        <cfvo type="min"/>
        <cfvo type="percentile" val="50"/>
        <cfvo type="max"/>
        <color rgb="FF63BE7B"/>
        <color rgb="FFFFEB84"/>
        <color rgb="FFF8696B"/>
      </colorScale>
    </cfRule>
  </conditionalFormatting>
  <conditionalFormatting sqref="K28:K37 J4:K27">
    <cfRule type="expression" dxfId="32" priority="7" stopIfTrue="1">
      <formula>E4="No"</formula>
    </cfRule>
  </conditionalFormatting>
  <conditionalFormatting sqref="K29:K37 J9:K11 K12:K27">
    <cfRule type="dataBar" priority="114">
      <dataBar>
        <cfvo type="min"/>
        <cfvo type="max"/>
        <color rgb="FFFF0000"/>
      </dataBar>
      <extLst>
        <ext xmlns:x14="http://schemas.microsoft.com/office/spreadsheetml/2009/9/main" uri="{B025F937-C7B1-47D3-B67F-A62EFF666E3E}">
          <x14:id>{EBD048E3-85FC-49F8-AE5A-A30EE5E45F4B}</x14:id>
        </ext>
      </extLst>
    </cfRule>
    <cfRule type="colorScale" priority="115">
      <colorScale>
        <cfvo type="min"/>
        <cfvo type="percentile" val="50"/>
        <cfvo type="max"/>
        <color rgb="FF63BE7B"/>
        <color rgb="FFFFEB84"/>
        <color rgb="FFF8696B"/>
      </colorScale>
    </cfRule>
  </conditionalFormatting>
  <dataValidations count="1">
    <dataValidation type="list" allowBlank="1" showInputMessage="1" showErrorMessage="1" sqref="E4:E28" xr:uid="{00000000-0002-0000-0000-000000000000}">
      <formula1>$J$29:$J$30</formula1>
    </dataValidation>
  </dataValidations>
  <pageMargins left="0.27559055118110237" right="0.15748031496062992" top="0.59055118110236227" bottom="0.39370078740157483" header="0.19685039370078741" footer="0.19685039370078741"/>
  <pageSetup scale="57" fitToHeight="8" orientation="landscape" r:id="rId1"/>
  <headerFooter alignWithMargins="0">
    <oddHeader>&amp;C&amp;"Arial,Negrita"&amp;F / &amp;A</oddHeader>
    <oddFooter>Página &amp;P de &amp;N</oddFooter>
  </headerFooter>
  <drawing r:id="rId2"/>
  <extLst>
    <ext xmlns:x14="http://schemas.microsoft.com/office/spreadsheetml/2009/9/main" uri="{78C0D931-6437-407d-A8EE-F0AAD7539E65}">
      <x14:conditionalFormattings>
        <x14:conditionalFormatting xmlns:xm="http://schemas.microsoft.com/office/excel/2006/main">
          <x14:cfRule type="dataBar" id="{7E248E67-CE61-48A9-BA1D-FF6A458DC788}">
            <x14:dataBar minLength="0" maxLength="100" negativeBarColorSameAsPositive="1" axisPosition="none">
              <x14:cfvo type="min"/>
              <x14:cfvo type="max"/>
            </x14:dataBar>
          </x14:cfRule>
          <xm:sqref>J5</xm:sqref>
        </x14:conditionalFormatting>
        <x14:conditionalFormatting xmlns:xm="http://schemas.microsoft.com/office/excel/2006/main">
          <x14:cfRule type="dataBar" id="{FEBA810F-B744-4462-88A9-F11F072905E5}">
            <x14:dataBar minLength="0" maxLength="100" negativeBarColorSameAsPositive="1" axisPosition="none">
              <x14:cfvo type="min"/>
              <x14:cfvo type="max"/>
            </x14:dataBar>
          </x14:cfRule>
          <xm:sqref>J12:J14</xm:sqref>
        </x14:conditionalFormatting>
        <x14:conditionalFormatting xmlns:xm="http://schemas.microsoft.com/office/excel/2006/main">
          <x14:cfRule type="dataBar" id="{EB7F10DC-E2D6-41A1-A2B1-10C4E0599E3B}">
            <x14:dataBar minLength="0" maxLength="100" negativeBarColorSameAsPositive="1" axisPosition="none">
              <x14:cfvo type="min"/>
              <x14:cfvo type="max"/>
            </x14:dataBar>
          </x14:cfRule>
          <xm:sqref>J15:J17</xm:sqref>
        </x14:conditionalFormatting>
        <x14:conditionalFormatting xmlns:xm="http://schemas.microsoft.com/office/excel/2006/main">
          <x14:cfRule type="dataBar" id="{0F9FD3FA-3C51-4452-83AA-29BAE4556130}">
            <x14:dataBar minLength="0" maxLength="100" negativeBarColorSameAsPositive="1" axisPosition="none">
              <x14:cfvo type="min"/>
              <x14:cfvo type="max"/>
            </x14:dataBar>
          </x14:cfRule>
          <xm:sqref>J18:J20</xm:sqref>
        </x14:conditionalFormatting>
        <x14:conditionalFormatting xmlns:xm="http://schemas.microsoft.com/office/excel/2006/main">
          <x14:cfRule type="dataBar" id="{4BC6F89A-183A-40DB-B8AF-8D69C21E3D78}">
            <x14:dataBar minLength="0" maxLength="100" negativeBarColorSameAsPositive="1" axisPosition="none">
              <x14:cfvo type="min"/>
              <x14:cfvo type="max"/>
            </x14:dataBar>
          </x14:cfRule>
          <xm:sqref>J21:J23</xm:sqref>
        </x14:conditionalFormatting>
        <x14:conditionalFormatting xmlns:xm="http://schemas.microsoft.com/office/excel/2006/main">
          <x14:cfRule type="dataBar" id="{6201C282-175C-459F-8ACC-80275319A611}">
            <x14:dataBar minLength="0" maxLength="100" negativeBarColorSameAsPositive="1" axisPosition="none">
              <x14:cfvo type="min"/>
              <x14:cfvo type="max"/>
            </x14:dataBar>
          </x14:cfRule>
          <xm:sqref>J24:J27</xm:sqref>
        </x14:conditionalFormatting>
        <x14:conditionalFormatting xmlns:xm="http://schemas.microsoft.com/office/excel/2006/main">
          <x14:cfRule type="dataBar" id="{18975CD9-1832-4A6E-AA65-5F85BC923532}">
            <x14:dataBar minLength="0" maxLength="100" negativeBarColorSameAsPositive="1" axisPosition="none">
              <x14:cfvo type="min"/>
              <x14:cfvo type="max"/>
            </x14:dataBar>
          </x14:cfRule>
          <xm:sqref>J28</xm:sqref>
        </x14:conditionalFormatting>
        <x14:conditionalFormatting xmlns:xm="http://schemas.microsoft.com/office/excel/2006/main">
          <x14:cfRule type="dataBar" id="{73949566-5376-4B77-8A67-7DA726C360BC}">
            <x14:dataBar minLength="0" maxLength="100" negativeBarColorSameAsPositive="1" axisPosition="none">
              <x14:cfvo type="min"/>
              <x14:cfvo type="max"/>
            </x14:dataBar>
          </x14:cfRule>
          <xm:sqref>J4:K4 J6:K8 K5</xm:sqref>
        </x14:conditionalFormatting>
        <x14:conditionalFormatting xmlns:xm="http://schemas.microsoft.com/office/excel/2006/main">
          <x14:cfRule type="dataBar" id="{EC9E43CF-2F6F-4BA2-9C64-D56C0E7F4722}">
            <x14:dataBar minLength="0" maxLength="100" negativeBarColorSameAsPositive="1" axisPosition="none">
              <x14:cfvo type="min"/>
              <x14:cfvo type="max"/>
            </x14:dataBar>
          </x14:cfRule>
          <xm:sqref>K28</xm:sqref>
        </x14:conditionalFormatting>
        <x14:conditionalFormatting xmlns:xm="http://schemas.microsoft.com/office/excel/2006/main">
          <x14:cfRule type="dataBar" id="{EBD048E3-85FC-49F8-AE5A-A30EE5E45F4B}">
            <x14:dataBar minLength="0" maxLength="100" negativeBarColorSameAsPositive="1" axisPosition="none">
              <x14:cfvo type="min"/>
              <x14:cfvo type="max"/>
            </x14:dataBar>
          </x14:cfRule>
          <xm:sqref>K29:K37 J9:K11 K12:K27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5"/>
  <sheetViews>
    <sheetView view="pageBreakPreview" zoomScale="80" zoomScaleNormal="90" zoomScaleSheetLayoutView="80" workbookViewId="0">
      <pane ySplit="3" topLeftCell="A4" activePane="bottomLeft" state="frozenSplit"/>
      <selection pane="bottomLeft" activeCell="N9" sqref="N9"/>
    </sheetView>
  </sheetViews>
  <sheetFormatPr baseColWidth="10" defaultColWidth="9.1796875" defaultRowHeight="12.5" x14ac:dyDescent="0.25"/>
  <cols>
    <col min="1" max="1" width="4" style="1" customWidth="1"/>
    <col min="2" max="2" width="9" style="4" customWidth="1"/>
    <col min="3" max="3" width="31.7265625" style="6" customWidth="1"/>
    <col min="4" max="4" width="68.81640625" style="11" customWidth="1"/>
    <col min="5" max="5" width="14.453125" style="9" bestFit="1" customWidth="1"/>
    <col min="6" max="6" width="15.453125" style="7" hidden="1" customWidth="1"/>
    <col min="7" max="7" width="15.54296875" style="8" hidden="1" customWidth="1"/>
    <col min="8" max="9" width="15.54296875" style="13" hidden="1" customWidth="1"/>
    <col min="10" max="10" width="21.81640625" style="8" customWidth="1"/>
    <col min="11" max="11" width="12.26953125" style="8" customWidth="1"/>
    <col min="12" max="12" width="52.7265625" style="9" customWidth="1"/>
    <col min="13" max="16384" width="9.1796875" style="3"/>
  </cols>
  <sheetData>
    <row r="1" spans="1:15" ht="18" x14ac:dyDescent="0.25">
      <c r="A1" s="128"/>
      <c r="B1" s="188" t="s">
        <v>63</v>
      </c>
      <c r="C1" s="189"/>
      <c r="D1" s="60">
        <f>+'1. Main Charact, Cert &amp; Insp'!$D$1</f>
        <v>0</v>
      </c>
      <c r="E1" s="130"/>
      <c r="F1" s="132"/>
      <c r="G1" s="37"/>
      <c r="H1" s="133"/>
      <c r="I1" s="133"/>
      <c r="J1" s="37"/>
      <c r="K1" s="37"/>
      <c r="L1" s="130"/>
      <c r="M1" s="40"/>
      <c r="N1" s="40"/>
      <c r="O1" s="40"/>
    </row>
    <row r="2" spans="1:15" ht="16.5" customHeight="1" x14ac:dyDescent="0.45">
      <c r="A2" s="128"/>
      <c r="B2" s="190" t="s">
        <v>9</v>
      </c>
      <c r="C2" s="190"/>
      <c r="D2" s="58">
        <f>+'1. Main Charact, Cert &amp; Insp'!$D$2</f>
        <v>46358</v>
      </c>
      <c r="E2" s="121"/>
      <c r="F2" s="184" t="s">
        <v>10</v>
      </c>
      <c r="G2" s="185"/>
      <c r="H2" s="55" t="s">
        <v>11</v>
      </c>
      <c r="I2" s="186" t="s">
        <v>12</v>
      </c>
      <c r="J2" s="187"/>
      <c r="K2" s="46"/>
      <c r="L2" s="40"/>
      <c r="M2" s="40"/>
      <c r="N2" s="40"/>
      <c r="O2" s="40"/>
    </row>
    <row r="3" spans="1:15" ht="74.25" customHeight="1" x14ac:dyDescent="0.25">
      <c r="A3" s="128"/>
      <c r="B3" s="62" t="s">
        <v>13</v>
      </c>
      <c r="C3" s="62" t="s">
        <v>14</v>
      </c>
      <c r="D3" s="63" t="s">
        <v>15</v>
      </c>
      <c r="E3" s="34" t="s">
        <v>16</v>
      </c>
      <c r="F3" s="33" t="s">
        <v>17</v>
      </c>
      <c r="G3" s="33" t="s">
        <v>18</v>
      </c>
      <c r="H3" s="34" t="s">
        <v>19</v>
      </c>
      <c r="I3" s="34" t="s">
        <v>20</v>
      </c>
      <c r="J3" s="35" t="s">
        <v>21</v>
      </c>
      <c r="K3" s="57" t="s">
        <v>22</v>
      </c>
      <c r="L3" s="15" t="s">
        <v>345</v>
      </c>
      <c r="M3" s="40"/>
      <c r="N3" s="40"/>
      <c r="O3" s="40"/>
    </row>
    <row r="4" spans="1:15" ht="21.4" customHeight="1" x14ac:dyDescent="0.25">
      <c r="A4" s="128"/>
      <c r="B4" s="64">
        <f>+'1. Main Charact, Cert &amp; Insp'!B28+1</f>
        <v>26</v>
      </c>
      <c r="C4" s="65" t="s">
        <v>64</v>
      </c>
      <c r="D4" s="66" t="s">
        <v>65</v>
      </c>
      <c r="E4" s="36" t="s">
        <v>25</v>
      </c>
      <c r="F4" s="122">
        <v>10</v>
      </c>
      <c r="G4" s="123" t="e">
        <f>+F4/#REF!</f>
        <v>#REF!</v>
      </c>
      <c r="H4" s="54">
        <f t="shared" ref="H4:H14" si="0">IF(E4="Yes",F4,0)</f>
        <v>10</v>
      </c>
      <c r="I4" s="52" t="e">
        <f>IF(OR($H$6=0,$H$7=0,$H$8=0,#REF!=0)=FALSE,H4,0)</f>
        <v>#REF!</v>
      </c>
      <c r="J4" s="53" t="str">
        <f t="shared" ref="J4:J14" si="1">IF(E4="Yes","OK"," Pass")</f>
        <v>OK</v>
      </c>
      <c r="K4" s="53" t="str">
        <f>IF(J4="OK","1"," 0")</f>
        <v>1</v>
      </c>
      <c r="L4" s="43"/>
      <c r="M4" s="40"/>
      <c r="N4" s="40"/>
      <c r="O4" s="40"/>
    </row>
    <row r="5" spans="1:15" ht="31.5" customHeight="1" x14ac:dyDescent="0.25">
      <c r="A5" s="128"/>
      <c r="B5" s="64">
        <f>+B4+1</f>
        <v>27</v>
      </c>
      <c r="C5" s="65" t="s">
        <v>66</v>
      </c>
      <c r="D5" s="66" t="s">
        <v>67</v>
      </c>
      <c r="E5" s="36" t="s">
        <v>25</v>
      </c>
      <c r="F5" s="122">
        <v>10</v>
      </c>
      <c r="G5" s="123" t="e">
        <f>+F5/#REF!</f>
        <v>#REF!</v>
      </c>
      <c r="H5" s="54">
        <f t="shared" si="0"/>
        <v>10</v>
      </c>
      <c r="I5" s="52" t="e">
        <f>IF(OR($H$6=0,$H$7=0,$H$8=0,#REF!=0)=FALSE,H5,0)</f>
        <v>#REF!</v>
      </c>
      <c r="J5" s="53" t="str">
        <f>IF(E5="Yes","OK","Did not pass")</f>
        <v>OK</v>
      </c>
      <c r="K5" s="53" t="s">
        <v>29</v>
      </c>
      <c r="L5" s="140"/>
      <c r="M5" s="117"/>
      <c r="N5" s="117"/>
      <c r="O5" s="117"/>
    </row>
    <row r="6" spans="1:15" ht="25" x14ac:dyDescent="0.25">
      <c r="A6" s="128"/>
      <c r="B6" s="64">
        <f t="shared" ref="B6:B14" si="2">+B5+1</f>
        <v>28</v>
      </c>
      <c r="C6" s="65" t="s">
        <v>68</v>
      </c>
      <c r="D6" s="66" t="s">
        <v>69</v>
      </c>
      <c r="E6" s="36" t="s">
        <v>25</v>
      </c>
      <c r="F6" s="122">
        <v>10</v>
      </c>
      <c r="G6" s="123" t="e">
        <f>+F6/#REF!</f>
        <v>#REF!</v>
      </c>
      <c r="H6" s="54">
        <f t="shared" si="0"/>
        <v>10</v>
      </c>
      <c r="I6" s="52" t="e">
        <f>IF(OR($H$6=0,$H$7=0,$H$8=0,#REF!=0)=FALSE,H6,0)</f>
        <v>#REF!</v>
      </c>
      <c r="J6" s="53" t="str">
        <f t="shared" si="1"/>
        <v>OK</v>
      </c>
      <c r="K6" s="53" t="str">
        <f t="shared" ref="K6:K14" si="3">IF(J6="OK","1"," 0")</f>
        <v>1</v>
      </c>
      <c r="L6" s="43"/>
      <c r="M6" s="40"/>
      <c r="N6" s="40"/>
      <c r="O6" s="40"/>
    </row>
    <row r="7" spans="1:15" ht="25.15" customHeight="1" x14ac:dyDescent="0.25">
      <c r="A7" s="128"/>
      <c r="B7" s="64">
        <f t="shared" si="2"/>
        <v>29</v>
      </c>
      <c r="C7" s="65" t="s">
        <v>70</v>
      </c>
      <c r="D7" s="66" t="s">
        <v>71</v>
      </c>
      <c r="E7" s="36" t="s">
        <v>25</v>
      </c>
      <c r="F7" s="122">
        <v>10</v>
      </c>
      <c r="G7" s="123" t="e">
        <f>+F7/#REF!</f>
        <v>#REF!</v>
      </c>
      <c r="H7" s="54">
        <f t="shared" si="0"/>
        <v>10</v>
      </c>
      <c r="I7" s="52" t="e">
        <f>IF(OR($H$6=0,$H$7=0,$H$8=0,#REF!=0)=FALSE,H7,0)</f>
        <v>#REF!</v>
      </c>
      <c r="J7" s="53" t="str">
        <f t="shared" si="1"/>
        <v>OK</v>
      </c>
      <c r="K7" s="53" t="str">
        <f t="shared" si="3"/>
        <v>1</v>
      </c>
      <c r="L7" s="140"/>
      <c r="M7" s="40"/>
      <c r="N7" s="40"/>
      <c r="O7" s="40"/>
    </row>
    <row r="8" spans="1:15" ht="21" customHeight="1" x14ac:dyDescent="0.25">
      <c r="A8" s="128"/>
      <c r="B8" s="64">
        <f t="shared" si="2"/>
        <v>30</v>
      </c>
      <c r="C8" s="65" t="s">
        <v>72</v>
      </c>
      <c r="D8" s="66" t="s">
        <v>73</v>
      </c>
      <c r="E8" s="36" t="s">
        <v>25</v>
      </c>
      <c r="F8" s="122">
        <v>10</v>
      </c>
      <c r="G8" s="123" t="e">
        <f>+F8/#REF!</f>
        <v>#REF!</v>
      </c>
      <c r="H8" s="54">
        <f t="shared" si="0"/>
        <v>10</v>
      </c>
      <c r="I8" s="52" t="e">
        <f>IF(OR($H$6=0,$H$7=0,$H$8=0,#REF!=0)=FALSE,H8,0)</f>
        <v>#REF!</v>
      </c>
      <c r="J8" s="53" t="str">
        <f t="shared" si="1"/>
        <v>OK</v>
      </c>
      <c r="K8" s="53" t="str">
        <f t="shared" si="3"/>
        <v>1</v>
      </c>
      <c r="L8" s="43"/>
      <c r="M8" s="40"/>
      <c r="N8" s="40"/>
      <c r="O8" s="40"/>
    </row>
    <row r="9" spans="1:15" ht="34.15" customHeight="1" x14ac:dyDescent="0.25">
      <c r="A9" s="128"/>
      <c r="B9" s="64">
        <f t="shared" si="2"/>
        <v>31</v>
      </c>
      <c r="C9" s="65" t="s">
        <v>74</v>
      </c>
      <c r="D9" s="66" t="s">
        <v>75</v>
      </c>
      <c r="E9" s="36" t="s">
        <v>25</v>
      </c>
      <c r="F9" s="122">
        <v>10</v>
      </c>
      <c r="G9" s="123" t="e">
        <f>+F9/#REF!</f>
        <v>#REF!</v>
      </c>
      <c r="H9" s="54">
        <f t="shared" si="0"/>
        <v>10</v>
      </c>
      <c r="I9" s="52" t="e">
        <f>IF(OR($H$6=0,$H$7=0,$H$8=0,#REF!=0)=FALSE,H9,0)</f>
        <v>#REF!</v>
      </c>
      <c r="J9" s="53" t="str">
        <f t="shared" si="1"/>
        <v>OK</v>
      </c>
      <c r="K9" s="53" t="str">
        <f t="shared" si="3"/>
        <v>1</v>
      </c>
      <c r="L9" s="43"/>
      <c r="M9" s="40"/>
      <c r="N9" s="40"/>
      <c r="O9" s="40"/>
    </row>
    <row r="10" spans="1:15" ht="14" x14ac:dyDescent="0.25">
      <c r="A10" s="128"/>
      <c r="B10" s="64">
        <f t="shared" si="2"/>
        <v>32</v>
      </c>
      <c r="C10" s="65" t="s">
        <v>76</v>
      </c>
      <c r="D10" s="66" t="s">
        <v>77</v>
      </c>
      <c r="E10" s="36" t="s">
        <v>25</v>
      </c>
      <c r="F10" s="122">
        <v>10</v>
      </c>
      <c r="G10" s="123" t="e">
        <f>+F10/#REF!</f>
        <v>#REF!</v>
      </c>
      <c r="H10" s="54">
        <f t="shared" si="0"/>
        <v>10</v>
      </c>
      <c r="I10" s="52" t="e">
        <f>IF(OR($H$6=0,$H$7=0,$H$8=0,#REF!=0)=FALSE,H10,0)</f>
        <v>#REF!</v>
      </c>
      <c r="J10" s="53" t="str">
        <f t="shared" si="1"/>
        <v>OK</v>
      </c>
      <c r="K10" s="53" t="str">
        <f t="shared" si="3"/>
        <v>1</v>
      </c>
      <c r="L10" s="43"/>
      <c r="M10" s="40"/>
      <c r="N10" s="40"/>
      <c r="O10" s="40"/>
    </row>
    <row r="11" spans="1:15" ht="30.4" customHeight="1" x14ac:dyDescent="0.25">
      <c r="A11" s="128"/>
      <c r="B11" s="64">
        <f t="shared" si="2"/>
        <v>33</v>
      </c>
      <c r="C11" s="65" t="s">
        <v>78</v>
      </c>
      <c r="D11" s="66" t="s">
        <v>79</v>
      </c>
      <c r="E11" s="36" t="s">
        <v>25</v>
      </c>
      <c r="F11" s="122">
        <v>10</v>
      </c>
      <c r="G11" s="123" t="e">
        <f>+F11/#REF!</f>
        <v>#REF!</v>
      </c>
      <c r="H11" s="54">
        <f t="shared" si="0"/>
        <v>10</v>
      </c>
      <c r="I11" s="52" t="e">
        <f>IF(OR($H$6=0,$H$7=0,$H$8=0,#REF!=0)=FALSE,H11,0)</f>
        <v>#REF!</v>
      </c>
      <c r="J11" s="53" t="str">
        <f t="shared" si="1"/>
        <v>OK</v>
      </c>
      <c r="K11" s="53" t="str">
        <f t="shared" si="3"/>
        <v>1</v>
      </c>
      <c r="L11" s="140"/>
      <c r="M11" s="40"/>
      <c r="N11" s="40"/>
      <c r="O11" s="40"/>
    </row>
    <row r="12" spans="1:15" ht="57.4" customHeight="1" x14ac:dyDescent="0.25">
      <c r="A12" s="128"/>
      <c r="B12" s="64">
        <f t="shared" si="2"/>
        <v>34</v>
      </c>
      <c r="C12" s="65" t="s">
        <v>80</v>
      </c>
      <c r="D12" s="66" t="s">
        <v>81</v>
      </c>
      <c r="E12" s="36" t="s">
        <v>25</v>
      </c>
      <c r="F12" s="122">
        <v>10</v>
      </c>
      <c r="G12" s="123" t="e">
        <f>+F12/#REF!</f>
        <v>#REF!</v>
      </c>
      <c r="H12" s="54">
        <f t="shared" si="0"/>
        <v>10</v>
      </c>
      <c r="I12" s="52" t="e">
        <f>IF(OR($H$6=0,$H$7=0,$H$8=0,#REF!=0)=FALSE,H12,0)</f>
        <v>#REF!</v>
      </c>
      <c r="J12" s="53" t="str">
        <f t="shared" si="1"/>
        <v>OK</v>
      </c>
      <c r="K12" s="53" t="str">
        <f t="shared" si="3"/>
        <v>1</v>
      </c>
      <c r="L12" s="140"/>
      <c r="M12" s="40"/>
      <c r="N12" s="40"/>
      <c r="O12" s="40"/>
    </row>
    <row r="13" spans="1:15" ht="38.65" customHeight="1" x14ac:dyDescent="0.25">
      <c r="A13" s="128"/>
      <c r="B13" s="64">
        <f t="shared" si="2"/>
        <v>35</v>
      </c>
      <c r="C13" s="65" t="s">
        <v>82</v>
      </c>
      <c r="D13" s="66" t="s">
        <v>83</v>
      </c>
      <c r="E13" s="36" t="s">
        <v>25</v>
      </c>
      <c r="F13" s="122">
        <v>10</v>
      </c>
      <c r="G13" s="123" t="e">
        <f>+F13/#REF!</f>
        <v>#REF!</v>
      </c>
      <c r="H13" s="54">
        <f t="shared" si="0"/>
        <v>10</v>
      </c>
      <c r="I13" s="52" t="e">
        <f>IF(OR($H$6=0,$H$7=0,$H$8=0,#REF!=0)=FALSE,H13,0)</f>
        <v>#REF!</v>
      </c>
      <c r="J13" s="53" t="str">
        <f t="shared" si="1"/>
        <v>OK</v>
      </c>
      <c r="K13" s="53" t="str">
        <f t="shared" si="3"/>
        <v>1</v>
      </c>
      <c r="L13" s="140"/>
      <c r="M13" s="40"/>
      <c r="N13" s="40"/>
      <c r="O13" s="40"/>
    </row>
    <row r="14" spans="1:15" ht="67.5" customHeight="1" x14ac:dyDescent="0.25">
      <c r="A14" s="128"/>
      <c r="B14" s="64">
        <f t="shared" si="2"/>
        <v>36</v>
      </c>
      <c r="C14" s="65" t="s">
        <v>84</v>
      </c>
      <c r="D14" s="66" t="s">
        <v>85</v>
      </c>
      <c r="E14" s="36" t="s">
        <v>25</v>
      </c>
      <c r="F14" s="122">
        <v>10</v>
      </c>
      <c r="G14" s="123" t="e">
        <f>+F14/#REF!</f>
        <v>#REF!</v>
      </c>
      <c r="H14" s="54">
        <f t="shared" si="0"/>
        <v>10</v>
      </c>
      <c r="I14" s="52" t="e">
        <f>IF(OR($H$6=0,$H$7=0,$H$8=0,#REF!=0)=FALSE,H14,0)</f>
        <v>#REF!</v>
      </c>
      <c r="J14" s="53" t="str">
        <f t="shared" si="1"/>
        <v>OK</v>
      </c>
      <c r="K14" s="53" t="str">
        <f t="shared" si="3"/>
        <v>1</v>
      </c>
      <c r="L14" s="43"/>
      <c r="M14" s="40"/>
      <c r="N14" s="40"/>
      <c r="O14" s="40"/>
    </row>
    <row r="15" spans="1:15" ht="15.5" x14ac:dyDescent="0.35">
      <c r="A15" s="40"/>
      <c r="B15" s="80"/>
      <c r="C15" s="40"/>
      <c r="D15" s="81" t="s">
        <v>86</v>
      </c>
      <c r="E15" s="40"/>
      <c r="F15" s="40"/>
      <c r="G15" s="40"/>
      <c r="H15" s="40"/>
      <c r="I15" s="40"/>
      <c r="J15" s="40"/>
      <c r="K15" s="82">
        <f>+K4+K6+K7+K8+K9+K10+K11+K12+K13+K14</f>
        <v>10</v>
      </c>
      <c r="L15" s="40"/>
      <c r="M15" s="40"/>
      <c r="N15" s="40"/>
      <c r="O15" s="40"/>
    </row>
    <row r="16" spans="1:15" ht="27.75" hidden="1" customHeight="1" x14ac:dyDescent="0.25">
      <c r="A16" s="40"/>
      <c r="B16" s="64" t="s">
        <v>87</v>
      </c>
      <c r="C16" s="65" t="s">
        <v>88</v>
      </c>
      <c r="D16" s="40"/>
      <c r="E16" s="40"/>
      <c r="F16" s="40"/>
      <c r="G16" s="40"/>
      <c r="H16" s="40"/>
      <c r="I16" s="40"/>
      <c r="J16" s="40"/>
      <c r="K16" s="53"/>
      <c r="L16" s="40"/>
      <c r="M16" s="40"/>
      <c r="N16" s="40"/>
      <c r="O16" s="40"/>
    </row>
    <row r="17" spans="1:12" ht="28.5" hidden="1" customHeight="1" x14ac:dyDescent="0.25">
      <c r="A17" s="128"/>
      <c r="B17" s="83" t="s">
        <v>87</v>
      </c>
      <c r="C17" s="84" t="s">
        <v>89</v>
      </c>
      <c r="D17" s="131"/>
      <c r="E17" s="130"/>
      <c r="F17" s="132"/>
      <c r="G17" s="37"/>
      <c r="H17" s="130"/>
      <c r="I17" s="130"/>
      <c r="J17" s="130"/>
      <c r="K17" s="53"/>
      <c r="L17" s="130"/>
    </row>
    <row r="18" spans="1:12" ht="14" hidden="1" x14ac:dyDescent="0.25">
      <c r="A18" s="128"/>
      <c r="B18" s="85"/>
      <c r="C18" s="86"/>
      <c r="D18" s="131"/>
      <c r="E18" s="130"/>
      <c r="F18" s="132"/>
      <c r="G18" s="37"/>
      <c r="H18" s="130"/>
      <c r="I18" s="130"/>
      <c r="J18" s="130"/>
      <c r="K18" s="53"/>
      <c r="L18" s="130"/>
    </row>
    <row r="19" spans="1:12" ht="14" hidden="1" x14ac:dyDescent="0.25">
      <c r="A19" s="128"/>
      <c r="B19" s="85"/>
      <c r="C19" s="86"/>
      <c r="D19" s="131"/>
      <c r="E19" s="130"/>
      <c r="F19" s="132"/>
      <c r="G19" s="37"/>
      <c r="H19" s="133"/>
      <c r="I19" s="133"/>
      <c r="J19" s="37"/>
      <c r="K19" s="53"/>
      <c r="L19" s="130"/>
    </row>
    <row r="20" spans="1:12" ht="14" hidden="1" x14ac:dyDescent="0.25">
      <c r="A20" s="128"/>
      <c r="B20" s="85"/>
      <c r="C20" s="37" t="s">
        <v>90</v>
      </c>
      <c r="D20" s="134"/>
      <c r="E20" s="129"/>
      <c r="F20" s="135"/>
      <c r="G20" s="37"/>
      <c r="H20" s="133"/>
      <c r="I20" s="133"/>
      <c r="J20" s="37"/>
      <c r="K20" s="53"/>
      <c r="L20" s="129"/>
    </row>
    <row r="21" spans="1:12" ht="14" hidden="1" x14ac:dyDescent="0.25">
      <c r="A21" s="128"/>
      <c r="B21" s="85"/>
      <c r="C21" s="125" t="s">
        <v>91</v>
      </c>
      <c r="D21" s="126"/>
      <c r="E21" s="119"/>
      <c r="F21" s="67" t="e">
        <f>+#REF!</f>
        <v>#REF!</v>
      </c>
      <c r="G21" s="68">
        <f>I21/2*100</f>
        <v>2.5</v>
      </c>
      <c r="H21" s="69">
        <v>0.1</v>
      </c>
      <c r="I21" s="69">
        <v>0.05</v>
      </c>
      <c r="J21" s="70" t="s">
        <v>25</v>
      </c>
      <c r="K21" s="53"/>
      <c r="L21" s="127" t="e">
        <f>D21/$F$29</f>
        <v>#REF!</v>
      </c>
    </row>
    <row r="22" spans="1:12" ht="14" hidden="1" x14ac:dyDescent="0.25">
      <c r="A22" s="128"/>
      <c r="B22" s="85"/>
      <c r="C22" s="125" t="e">
        <f>+#REF!</f>
        <v>#REF!</v>
      </c>
      <c r="D22" s="126"/>
      <c r="E22" s="119"/>
      <c r="F22" s="67" t="e">
        <f>+#REF!</f>
        <v>#REF!</v>
      </c>
      <c r="G22" s="68">
        <f t="shared" ref="G22:G28" si="4">I22/2*100</f>
        <v>2.5</v>
      </c>
      <c r="H22" s="69">
        <v>0.1</v>
      </c>
      <c r="I22" s="69">
        <v>0.05</v>
      </c>
      <c r="J22" s="70" t="s">
        <v>59</v>
      </c>
      <c r="K22" s="53"/>
      <c r="L22" s="127" t="e">
        <f t="shared" ref="L22:L28" si="5">D22/$F$29</f>
        <v>#REF!</v>
      </c>
    </row>
    <row r="23" spans="1:12" ht="14" hidden="1" x14ac:dyDescent="0.25">
      <c r="A23" s="128"/>
      <c r="B23" s="85"/>
      <c r="C23" s="125" t="e">
        <f>+#REF!</f>
        <v>#REF!</v>
      </c>
      <c r="D23" s="126"/>
      <c r="E23" s="119"/>
      <c r="F23" s="67" t="e">
        <f>+#REF!</f>
        <v>#REF!</v>
      </c>
      <c r="G23" s="68">
        <f t="shared" si="4"/>
        <v>25</v>
      </c>
      <c r="H23" s="69">
        <v>0.2</v>
      </c>
      <c r="I23" s="69">
        <v>0.5</v>
      </c>
      <c r="J23" s="70"/>
      <c r="K23" s="53"/>
      <c r="L23" s="127" t="e">
        <f t="shared" si="5"/>
        <v>#REF!</v>
      </c>
    </row>
    <row r="24" spans="1:12" ht="14" hidden="1" x14ac:dyDescent="0.25">
      <c r="A24" s="128"/>
      <c r="B24" s="85"/>
      <c r="C24" s="125" t="e">
        <f>+#REF!</f>
        <v>#REF!</v>
      </c>
      <c r="D24" s="126"/>
      <c r="E24" s="119"/>
      <c r="F24" s="67" t="e">
        <f>+#REF!</f>
        <v>#REF!</v>
      </c>
      <c r="G24" s="68">
        <f t="shared" si="4"/>
        <v>2.5</v>
      </c>
      <c r="H24" s="69">
        <v>0.1</v>
      </c>
      <c r="I24" s="69">
        <v>0.05</v>
      </c>
      <c r="J24" s="70"/>
      <c r="K24" s="53"/>
      <c r="L24" s="127" t="e">
        <f t="shared" si="5"/>
        <v>#REF!</v>
      </c>
    </row>
    <row r="25" spans="1:12" ht="14" hidden="1" x14ac:dyDescent="0.25">
      <c r="A25" s="128"/>
      <c r="B25" s="85"/>
      <c r="C25" s="125" t="e">
        <f>+#REF!</f>
        <v>#REF!</v>
      </c>
      <c r="D25" s="126"/>
      <c r="E25" s="119"/>
      <c r="F25" s="67" t="e">
        <f>+#REF!</f>
        <v>#REF!</v>
      </c>
      <c r="G25" s="68">
        <f t="shared" si="4"/>
        <v>5</v>
      </c>
      <c r="H25" s="69">
        <v>0.1</v>
      </c>
      <c r="I25" s="69">
        <v>0.1</v>
      </c>
      <c r="J25" s="70"/>
      <c r="K25" s="53"/>
      <c r="L25" s="127" t="e">
        <f t="shared" si="5"/>
        <v>#REF!</v>
      </c>
    </row>
    <row r="26" spans="1:12" ht="14" hidden="1" x14ac:dyDescent="0.25">
      <c r="A26" s="128"/>
      <c r="B26" s="85"/>
      <c r="C26" s="125" t="e">
        <f>+#REF!</f>
        <v>#REF!</v>
      </c>
      <c r="D26" s="126"/>
      <c r="E26" s="119"/>
      <c r="F26" s="67" t="e">
        <f>+#REF!</f>
        <v>#REF!</v>
      </c>
      <c r="G26" s="68">
        <f t="shared" si="4"/>
        <v>10</v>
      </c>
      <c r="H26" s="69">
        <v>0.35</v>
      </c>
      <c r="I26" s="69">
        <v>0.2</v>
      </c>
      <c r="J26" s="70"/>
      <c r="K26" s="53"/>
      <c r="L26" s="127" t="e">
        <f t="shared" si="5"/>
        <v>#REF!</v>
      </c>
    </row>
    <row r="27" spans="1:12" ht="14" hidden="1" x14ac:dyDescent="0.25">
      <c r="A27" s="128"/>
      <c r="B27" s="85"/>
      <c r="C27" s="125" t="e">
        <f>+#REF!</f>
        <v>#REF!</v>
      </c>
      <c r="D27" s="126"/>
      <c r="E27" s="119"/>
      <c r="F27" s="67" t="e">
        <f>+#REF!</f>
        <v>#REF!</v>
      </c>
      <c r="G27" s="68">
        <f t="shared" si="4"/>
        <v>1</v>
      </c>
      <c r="H27" s="69">
        <v>0.02</v>
      </c>
      <c r="I27" s="69">
        <v>0.02</v>
      </c>
      <c r="J27" s="70"/>
      <c r="K27" s="53"/>
      <c r="L27" s="127" t="e">
        <f t="shared" si="5"/>
        <v>#REF!</v>
      </c>
    </row>
    <row r="28" spans="1:12" ht="14" hidden="1" x14ac:dyDescent="0.25">
      <c r="A28" s="128"/>
      <c r="B28" s="85"/>
      <c r="C28" s="125" t="e">
        <f>+#REF!</f>
        <v>#REF!</v>
      </c>
      <c r="D28" s="126"/>
      <c r="E28" s="119"/>
      <c r="F28" s="67" t="e">
        <f>+#REF!</f>
        <v>#REF!</v>
      </c>
      <c r="G28" s="68">
        <f t="shared" si="4"/>
        <v>1.5</v>
      </c>
      <c r="H28" s="69">
        <v>0.03</v>
      </c>
      <c r="I28" s="69">
        <v>0.03</v>
      </c>
      <c r="J28" s="70"/>
      <c r="K28" s="53"/>
      <c r="L28" s="127" t="e">
        <f t="shared" si="5"/>
        <v>#REF!</v>
      </c>
    </row>
    <row r="29" spans="1:12" s="2" customFormat="1" ht="14" hidden="1" x14ac:dyDescent="0.25">
      <c r="A29" s="128"/>
      <c r="B29" s="85"/>
      <c r="C29" s="136" t="s">
        <v>60</v>
      </c>
      <c r="D29" s="137"/>
      <c r="E29" s="138"/>
      <c r="F29" s="71" t="e">
        <f>SUBTOTAL(9,F21:F28)</f>
        <v>#REF!</v>
      </c>
      <c r="G29" s="72">
        <f>SUM(G21:G28)</f>
        <v>50</v>
      </c>
      <c r="H29" s="69">
        <f>SUM(H21:H28)</f>
        <v>1</v>
      </c>
      <c r="I29" s="69">
        <f>SUM(I21:I28)</f>
        <v>1</v>
      </c>
      <c r="J29" s="70"/>
      <c r="K29" s="53"/>
      <c r="L29" s="138"/>
    </row>
    <row r="30" spans="1:12" hidden="1" x14ac:dyDescent="0.25">
      <c r="A30" s="128"/>
      <c r="B30" s="85"/>
      <c r="C30" s="86"/>
      <c r="D30" s="131"/>
      <c r="E30" s="130"/>
      <c r="F30" s="132"/>
      <c r="G30" s="37"/>
      <c r="H30" s="133"/>
      <c r="I30" s="133"/>
      <c r="J30" s="37"/>
      <c r="K30" s="37"/>
      <c r="L30" s="130"/>
    </row>
    <row r="31" spans="1:12" x14ac:dyDescent="0.25">
      <c r="A31" s="128"/>
      <c r="B31" s="85"/>
      <c r="C31" s="86"/>
      <c r="D31" s="131"/>
      <c r="E31" s="130"/>
      <c r="F31" s="132"/>
      <c r="G31" s="37"/>
      <c r="H31" s="133"/>
      <c r="I31" s="133"/>
      <c r="J31" s="37"/>
      <c r="K31" s="37"/>
      <c r="L31" s="130"/>
    </row>
    <row r="32" spans="1:12" x14ac:dyDescent="0.25">
      <c r="A32" s="128"/>
      <c r="B32" s="85"/>
      <c r="C32" s="86"/>
      <c r="D32" s="131"/>
      <c r="E32" s="130"/>
      <c r="F32" s="132"/>
      <c r="G32" s="37"/>
      <c r="H32" s="133"/>
      <c r="I32" s="133"/>
      <c r="J32" s="37"/>
      <c r="K32" s="37"/>
      <c r="L32" s="130"/>
    </row>
    <row r="33" spans="6:9" x14ac:dyDescent="0.25">
      <c r="F33" s="132"/>
      <c r="G33" s="37"/>
      <c r="H33" s="133"/>
      <c r="I33" s="133"/>
    </row>
    <row r="34" spans="6:9" x14ac:dyDescent="0.25">
      <c r="F34" s="132"/>
      <c r="G34" s="37"/>
      <c r="H34" s="133"/>
      <c r="I34" s="133"/>
    </row>
    <row r="35" spans="6:9" x14ac:dyDescent="0.25">
      <c r="F35" s="132"/>
      <c r="G35" s="37"/>
      <c r="H35" s="133"/>
      <c r="I35" s="133"/>
    </row>
    <row r="36" spans="6:9" x14ac:dyDescent="0.25">
      <c r="F36" s="132"/>
      <c r="G36" s="37"/>
      <c r="H36" s="133"/>
      <c r="I36" s="133"/>
    </row>
    <row r="37" spans="6:9" x14ac:dyDescent="0.25">
      <c r="F37" s="132"/>
      <c r="G37" s="37"/>
      <c r="H37" s="133"/>
      <c r="I37" s="133"/>
    </row>
    <row r="38" spans="6:9" x14ac:dyDescent="0.25">
      <c r="F38" s="132"/>
      <c r="G38" s="37"/>
      <c r="H38" s="133"/>
      <c r="I38" s="133"/>
    </row>
    <row r="39" spans="6:9" x14ac:dyDescent="0.25">
      <c r="F39" s="132"/>
      <c r="G39" s="37"/>
      <c r="H39" s="133"/>
      <c r="I39" s="133"/>
    </row>
    <row r="40" spans="6:9" x14ac:dyDescent="0.25">
      <c r="F40" s="132"/>
      <c r="G40" s="37"/>
      <c r="H40" s="133"/>
      <c r="I40" s="133"/>
    </row>
    <row r="41" spans="6:9" x14ac:dyDescent="0.25">
      <c r="F41" s="132"/>
      <c r="G41" s="37"/>
      <c r="H41" s="133"/>
      <c r="I41" s="133"/>
    </row>
    <row r="42" spans="6:9" x14ac:dyDescent="0.25">
      <c r="F42" s="132"/>
      <c r="G42" s="37"/>
      <c r="H42" s="133"/>
      <c r="I42" s="133"/>
    </row>
    <row r="43" spans="6:9" x14ac:dyDescent="0.25">
      <c r="F43" s="132"/>
      <c r="G43" s="37"/>
      <c r="H43" s="133"/>
      <c r="I43" s="133"/>
    </row>
    <row r="44" spans="6:9" x14ac:dyDescent="0.25">
      <c r="F44" s="132"/>
      <c r="G44" s="37"/>
      <c r="H44" s="133"/>
      <c r="I44" s="133"/>
    </row>
    <row r="45" spans="6:9" x14ac:dyDescent="0.25">
      <c r="F45" s="132"/>
      <c r="G45" s="37"/>
      <c r="H45" s="133"/>
      <c r="I45" s="133"/>
    </row>
    <row r="46" spans="6:9" x14ac:dyDescent="0.25">
      <c r="F46" s="132"/>
      <c r="G46" s="37"/>
      <c r="H46" s="133"/>
      <c r="I46" s="133"/>
    </row>
    <row r="47" spans="6:9" x14ac:dyDescent="0.25">
      <c r="F47" s="132"/>
      <c r="G47" s="37"/>
      <c r="H47" s="133"/>
      <c r="I47" s="133"/>
    </row>
    <row r="48" spans="6:9" x14ac:dyDescent="0.25">
      <c r="F48" s="132"/>
      <c r="G48" s="37"/>
      <c r="H48" s="133"/>
      <c r="I48" s="133"/>
    </row>
    <row r="49" spans="6:9" x14ac:dyDescent="0.25">
      <c r="F49" s="132"/>
      <c r="G49" s="37"/>
      <c r="H49" s="133"/>
      <c r="I49" s="133"/>
    </row>
    <row r="50" spans="6:9" x14ac:dyDescent="0.25">
      <c r="F50" s="132"/>
      <c r="G50" s="37"/>
      <c r="H50" s="133"/>
      <c r="I50" s="133"/>
    </row>
    <row r="51" spans="6:9" x14ac:dyDescent="0.25">
      <c r="F51" s="132"/>
      <c r="G51" s="37"/>
      <c r="H51" s="133"/>
      <c r="I51" s="133"/>
    </row>
    <row r="52" spans="6:9" x14ac:dyDescent="0.25">
      <c r="F52" s="132"/>
      <c r="G52" s="37"/>
      <c r="H52" s="133"/>
      <c r="I52" s="133"/>
    </row>
    <row r="53" spans="6:9" x14ac:dyDescent="0.25">
      <c r="F53" s="132"/>
      <c r="G53" s="37"/>
      <c r="H53" s="133"/>
      <c r="I53" s="133"/>
    </row>
    <row r="54" spans="6:9" x14ac:dyDescent="0.25">
      <c r="F54" s="132"/>
      <c r="G54" s="37"/>
      <c r="H54" s="133"/>
      <c r="I54" s="133"/>
    </row>
    <row r="55" spans="6:9" x14ac:dyDescent="0.25">
      <c r="F55" s="132"/>
      <c r="G55" s="37"/>
      <c r="H55" s="133"/>
      <c r="I55" s="133"/>
    </row>
    <row r="56" spans="6:9" x14ac:dyDescent="0.25">
      <c r="F56" s="132"/>
      <c r="G56" s="37"/>
      <c r="H56" s="133"/>
      <c r="I56" s="133"/>
    </row>
    <row r="57" spans="6:9" x14ac:dyDescent="0.25">
      <c r="F57" s="132"/>
      <c r="G57" s="37"/>
      <c r="H57" s="133"/>
      <c r="I57" s="133"/>
    </row>
    <row r="58" spans="6:9" x14ac:dyDescent="0.25">
      <c r="F58" s="132"/>
      <c r="G58" s="37"/>
      <c r="H58" s="133"/>
      <c r="I58" s="133"/>
    </row>
    <row r="59" spans="6:9" x14ac:dyDescent="0.25">
      <c r="F59" s="132"/>
      <c r="G59" s="37"/>
      <c r="H59" s="133"/>
      <c r="I59" s="133"/>
    </row>
    <row r="60" spans="6:9" x14ac:dyDescent="0.25">
      <c r="F60" s="132"/>
      <c r="G60" s="37"/>
      <c r="H60" s="133"/>
      <c r="I60" s="133"/>
    </row>
    <row r="61" spans="6:9" x14ac:dyDescent="0.25">
      <c r="F61" s="132"/>
      <c r="G61" s="37"/>
      <c r="H61" s="133"/>
      <c r="I61" s="133"/>
    </row>
    <row r="62" spans="6:9" x14ac:dyDescent="0.25">
      <c r="F62" s="132"/>
      <c r="G62" s="37"/>
      <c r="H62" s="133"/>
      <c r="I62" s="133"/>
    </row>
    <row r="63" spans="6:9" x14ac:dyDescent="0.25">
      <c r="F63" s="132"/>
      <c r="G63" s="37"/>
      <c r="H63" s="133"/>
      <c r="I63" s="133"/>
    </row>
    <row r="64" spans="6:9" x14ac:dyDescent="0.25">
      <c r="F64" s="132"/>
      <c r="G64" s="37"/>
      <c r="H64" s="133"/>
      <c r="I64" s="133"/>
    </row>
    <row r="65" spans="6:9" x14ac:dyDescent="0.25">
      <c r="F65" s="132"/>
      <c r="G65" s="37"/>
      <c r="H65" s="133"/>
      <c r="I65" s="133"/>
    </row>
  </sheetData>
  <sheetProtection insertHyperlinks="0"/>
  <protectedRanges>
    <protectedRange sqref="H16:J16 E4:E16 L15:L16" name="Rango1"/>
    <protectedRange sqref="L7 L13" name="Rango1_1_7_1"/>
    <protectedRange sqref="L5 L10:L12" name="Rango1_2_1_5_1"/>
    <protectedRange sqref="L14 L4 L6 L8:L9" name="Rango1_1_9_1"/>
  </protectedRanges>
  <mergeCells count="4">
    <mergeCell ref="F2:G2"/>
    <mergeCell ref="I2:J2"/>
    <mergeCell ref="B1:C1"/>
    <mergeCell ref="B2:C2"/>
  </mergeCells>
  <conditionalFormatting sqref="J5">
    <cfRule type="dataBar" priority="2">
      <dataBar>
        <cfvo type="min"/>
        <cfvo type="max"/>
        <color rgb="FFFF0000"/>
      </dataBar>
      <extLst>
        <ext xmlns:x14="http://schemas.microsoft.com/office/spreadsheetml/2009/9/main" uri="{B025F937-C7B1-47D3-B67F-A62EFF666E3E}">
          <x14:id>{E746BBC1-1529-4997-B806-FC7A288EABDC}</x14:id>
        </ext>
      </extLst>
    </cfRule>
    <cfRule type="colorScale" priority="3">
      <colorScale>
        <cfvo type="min"/>
        <cfvo type="percentile" val="50"/>
        <cfvo type="max"/>
        <color rgb="FF63BE7B"/>
        <color rgb="FFFFEB84"/>
        <color rgb="FFF8696B"/>
      </colorScale>
    </cfRule>
  </conditionalFormatting>
  <conditionalFormatting sqref="J7">
    <cfRule type="dataBar" priority="29">
      <dataBar>
        <cfvo type="min"/>
        <cfvo type="max"/>
        <color rgb="FFFF0000"/>
      </dataBar>
      <extLst>
        <ext xmlns:x14="http://schemas.microsoft.com/office/spreadsheetml/2009/9/main" uri="{B025F937-C7B1-47D3-B67F-A62EFF666E3E}">
          <x14:id>{C5B5B7C7-98CC-4A76-9A38-B5674092E4B5}</x14:id>
        </ext>
      </extLst>
    </cfRule>
    <cfRule type="colorScale" priority="30">
      <colorScale>
        <cfvo type="min"/>
        <cfvo type="percentile" val="50"/>
        <cfvo type="max"/>
        <color rgb="FF63BE7B"/>
        <color rgb="FFFFEB84"/>
        <color rgb="FFF8696B"/>
      </colorScale>
    </cfRule>
  </conditionalFormatting>
  <conditionalFormatting sqref="J8">
    <cfRule type="dataBar" priority="26">
      <dataBar>
        <cfvo type="min"/>
        <cfvo type="max"/>
        <color rgb="FFFF0000"/>
      </dataBar>
      <extLst>
        <ext xmlns:x14="http://schemas.microsoft.com/office/spreadsheetml/2009/9/main" uri="{B025F937-C7B1-47D3-B67F-A62EFF666E3E}">
          <x14:id>{F2BB1D35-5117-47E6-A6C9-5AAFC25D3138}</x14:id>
        </ext>
      </extLst>
    </cfRule>
    <cfRule type="colorScale" priority="27">
      <colorScale>
        <cfvo type="min"/>
        <cfvo type="percentile" val="50"/>
        <cfvo type="max"/>
        <color rgb="FF63BE7B"/>
        <color rgb="FFFFEB84"/>
        <color rgb="FFF8696B"/>
      </colorScale>
    </cfRule>
  </conditionalFormatting>
  <conditionalFormatting sqref="J9">
    <cfRule type="dataBar" priority="23">
      <dataBar>
        <cfvo type="min"/>
        <cfvo type="max"/>
        <color rgb="FFFF0000"/>
      </dataBar>
      <extLst>
        <ext xmlns:x14="http://schemas.microsoft.com/office/spreadsheetml/2009/9/main" uri="{B025F937-C7B1-47D3-B67F-A62EFF666E3E}">
          <x14:id>{E62F1154-EC41-4605-811C-F7B8ACFD8AAD}</x14:id>
        </ext>
      </extLst>
    </cfRule>
    <cfRule type="colorScale" priority="24">
      <colorScale>
        <cfvo type="min"/>
        <cfvo type="percentile" val="50"/>
        <cfvo type="max"/>
        <color rgb="FF63BE7B"/>
        <color rgb="FFFFEB84"/>
        <color rgb="FFF8696B"/>
      </colorScale>
    </cfRule>
  </conditionalFormatting>
  <conditionalFormatting sqref="J10">
    <cfRule type="dataBar" priority="20">
      <dataBar>
        <cfvo type="min"/>
        <cfvo type="max"/>
        <color rgb="FFFF0000"/>
      </dataBar>
      <extLst>
        <ext xmlns:x14="http://schemas.microsoft.com/office/spreadsheetml/2009/9/main" uri="{B025F937-C7B1-47D3-B67F-A62EFF666E3E}">
          <x14:id>{3932B40F-D089-4D3B-9F38-F2F05D2F118E}</x14:id>
        </ext>
      </extLst>
    </cfRule>
    <cfRule type="colorScale" priority="21">
      <colorScale>
        <cfvo type="min"/>
        <cfvo type="percentile" val="50"/>
        <cfvo type="max"/>
        <color rgb="FF63BE7B"/>
        <color rgb="FFFFEB84"/>
        <color rgb="FFF8696B"/>
      </colorScale>
    </cfRule>
  </conditionalFormatting>
  <conditionalFormatting sqref="J11">
    <cfRule type="dataBar" priority="17">
      <dataBar>
        <cfvo type="min"/>
        <cfvo type="max"/>
        <color rgb="FFFF0000"/>
      </dataBar>
      <extLst>
        <ext xmlns:x14="http://schemas.microsoft.com/office/spreadsheetml/2009/9/main" uri="{B025F937-C7B1-47D3-B67F-A62EFF666E3E}">
          <x14:id>{ED9E7E2E-A264-4D4D-9E4F-806C744E69D7}</x14:id>
        </ext>
      </extLst>
    </cfRule>
    <cfRule type="colorScale" priority="18">
      <colorScale>
        <cfvo type="min"/>
        <cfvo type="percentile" val="50"/>
        <cfvo type="max"/>
        <color rgb="FF63BE7B"/>
        <color rgb="FFFFEB84"/>
        <color rgb="FFF8696B"/>
      </colorScale>
    </cfRule>
  </conditionalFormatting>
  <conditionalFormatting sqref="J12">
    <cfRule type="dataBar" priority="14">
      <dataBar>
        <cfvo type="min"/>
        <cfvo type="max"/>
        <color rgb="FFFF0000"/>
      </dataBar>
      <extLst>
        <ext xmlns:x14="http://schemas.microsoft.com/office/spreadsheetml/2009/9/main" uri="{B025F937-C7B1-47D3-B67F-A62EFF666E3E}">
          <x14:id>{D2E1352C-F6F9-4A74-B695-446921360892}</x14:id>
        </ext>
      </extLst>
    </cfRule>
    <cfRule type="colorScale" priority="15">
      <colorScale>
        <cfvo type="min"/>
        <cfvo type="percentile" val="50"/>
        <cfvo type="max"/>
        <color rgb="FF63BE7B"/>
        <color rgb="FFFFEB84"/>
        <color rgb="FFF8696B"/>
      </colorScale>
    </cfRule>
  </conditionalFormatting>
  <conditionalFormatting sqref="J13">
    <cfRule type="dataBar" priority="11">
      <dataBar>
        <cfvo type="min"/>
        <cfvo type="max"/>
        <color rgb="FFFF0000"/>
      </dataBar>
      <extLst>
        <ext xmlns:x14="http://schemas.microsoft.com/office/spreadsheetml/2009/9/main" uri="{B025F937-C7B1-47D3-B67F-A62EFF666E3E}">
          <x14:id>{F9567C7A-6011-4D3C-AAFE-E5E137AE9FD7}</x14:id>
        </ext>
      </extLst>
    </cfRule>
    <cfRule type="colorScale" priority="12">
      <colorScale>
        <cfvo type="min"/>
        <cfvo type="percentile" val="50"/>
        <cfvo type="max"/>
        <color rgb="FF63BE7B"/>
        <color rgb="FFFFEB84"/>
        <color rgb="FFF8696B"/>
      </colorScale>
    </cfRule>
  </conditionalFormatting>
  <conditionalFormatting sqref="J14">
    <cfRule type="dataBar" priority="8">
      <dataBar>
        <cfvo type="min"/>
        <cfvo type="max"/>
        <color rgb="FFFF0000"/>
      </dataBar>
      <extLst>
        <ext xmlns:x14="http://schemas.microsoft.com/office/spreadsheetml/2009/9/main" uri="{B025F937-C7B1-47D3-B67F-A62EFF666E3E}">
          <x14:id>{4CA22F8B-E9AB-4104-8899-281A3AB7A2BB}</x14:id>
        </ext>
      </extLst>
    </cfRule>
    <cfRule type="colorScale" priority="9">
      <colorScale>
        <cfvo type="min"/>
        <cfvo type="percentile" val="50"/>
        <cfvo type="max"/>
        <color rgb="FF63BE7B"/>
        <color rgb="FFFFEB84"/>
        <color rgb="FFF8696B"/>
      </colorScale>
    </cfRule>
  </conditionalFormatting>
  <conditionalFormatting sqref="J4:K14">
    <cfRule type="expression" dxfId="31" priority="1" stopIfTrue="1">
      <formula>E4="No"</formula>
    </cfRule>
  </conditionalFormatting>
  <conditionalFormatting sqref="K6:K14">
    <cfRule type="dataBar" priority="5">
      <dataBar>
        <cfvo type="min"/>
        <cfvo type="max"/>
        <color rgb="FFFF0000"/>
      </dataBar>
      <extLst>
        <ext xmlns:x14="http://schemas.microsoft.com/office/spreadsheetml/2009/9/main" uri="{B025F937-C7B1-47D3-B67F-A62EFF666E3E}">
          <x14:id>{54FD2E27-DA7A-4C85-8B5A-F9E792B17228}</x14:id>
        </ext>
      </extLst>
    </cfRule>
    <cfRule type="colorScale" priority="6">
      <colorScale>
        <cfvo type="min"/>
        <cfvo type="percentile" val="50"/>
        <cfvo type="max"/>
        <color rgb="FF63BE7B"/>
        <color rgb="FFFFEB84"/>
        <color rgb="FFF8696B"/>
      </colorScale>
    </cfRule>
  </conditionalFormatting>
  <conditionalFormatting sqref="K16:K29 J4:K4 J6 K5">
    <cfRule type="dataBar" priority="151">
      <dataBar>
        <cfvo type="min"/>
        <cfvo type="max"/>
        <color rgb="FFFF0000"/>
      </dataBar>
      <extLst>
        <ext xmlns:x14="http://schemas.microsoft.com/office/spreadsheetml/2009/9/main" uri="{B025F937-C7B1-47D3-B67F-A62EFF666E3E}">
          <x14:id>{803DFD44-A973-4838-9503-D6BD042A8E24}</x14:id>
        </ext>
      </extLst>
    </cfRule>
    <cfRule type="colorScale" priority="152">
      <colorScale>
        <cfvo type="min"/>
        <cfvo type="percentile" val="50"/>
        <cfvo type="max"/>
        <color rgb="FF63BE7B"/>
        <color rgb="FFFFEB84"/>
        <color rgb="FFF8696B"/>
      </colorScale>
    </cfRule>
  </conditionalFormatting>
  <conditionalFormatting sqref="K16:K29">
    <cfRule type="expression" dxfId="30" priority="150" stopIfTrue="1">
      <formula>F16="No"</formula>
    </cfRule>
  </conditionalFormatting>
  <dataValidations count="1">
    <dataValidation type="list" allowBlank="1" showInputMessage="1" showErrorMessage="1" sqref="E4:E14" xr:uid="{00000000-0002-0000-0100-000000000000}">
      <formula1>$J$21:$J$22</formula1>
    </dataValidation>
  </dataValidations>
  <pageMargins left="0.27559055118110237" right="0.15748031496062992" top="0.59055118110236227" bottom="0.39370078740157483" header="0.19685039370078741" footer="0.19685039370078741"/>
  <pageSetup scale="63" fitToHeight="8" orientation="landscape" r:id="rId1"/>
  <headerFooter alignWithMargins="0">
    <oddHeader>&amp;C&amp;"Arial,Negrita"&amp;F / &amp;A</oddHeader>
    <oddFooter>Página &amp;P de &amp;N</oddFooter>
  </headerFooter>
  <ignoredErrors>
    <ignoredError sqref="D1:D2"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E746BBC1-1529-4997-B806-FC7A288EABDC}">
            <x14:dataBar minLength="0" maxLength="100" negativeBarColorSameAsPositive="1" axisPosition="none">
              <x14:cfvo type="min"/>
              <x14:cfvo type="max"/>
            </x14:dataBar>
          </x14:cfRule>
          <xm:sqref>J5</xm:sqref>
        </x14:conditionalFormatting>
        <x14:conditionalFormatting xmlns:xm="http://schemas.microsoft.com/office/excel/2006/main">
          <x14:cfRule type="dataBar" id="{C5B5B7C7-98CC-4A76-9A38-B5674092E4B5}">
            <x14:dataBar minLength="0" maxLength="100" negativeBarColorSameAsPositive="1" axisPosition="none">
              <x14:cfvo type="min"/>
              <x14:cfvo type="max"/>
            </x14:dataBar>
          </x14:cfRule>
          <xm:sqref>J7</xm:sqref>
        </x14:conditionalFormatting>
        <x14:conditionalFormatting xmlns:xm="http://schemas.microsoft.com/office/excel/2006/main">
          <x14:cfRule type="dataBar" id="{F2BB1D35-5117-47E6-A6C9-5AAFC25D3138}">
            <x14:dataBar minLength="0" maxLength="100" negativeBarColorSameAsPositive="1" axisPosition="none">
              <x14:cfvo type="min"/>
              <x14:cfvo type="max"/>
            </x14:dataBar>
          </x14:cfRule>
          <xm:sqref>J8</xm:sqref>
        </x14:conditionalFormatting>
        <x14:conditionalFormatting xmlns:xm="http://schemas.microsoft.com/office/excel/2006/main">
          <x14:cfRule type="dataBar" id="{E62F1154-EC41-4605-811C-F7B8ACFD8AAD}">
            <x14:dataBar minLength="0" maxLength="100" negativeBarColorSameAsPositive="1" axisPosition="none">
              <x14:cfvo type="min"/>
              <x14:cfvo type="max"/>
            </x14:dataBar>
          </x14:cfRule>
          <xm:sqref>J9</xm:sqref>
        </x14:conditionalFormatting>
        <x14:conditionalFormatting xmlns:xm="http://schemas.microsoft.com/office/excel/2006/main">
          <x14:cfRule type="dataBar" id="{3932B40F-D089-4D3B-9F38-F2F05D2F118E}">
            <x14:dataBar minLength="0" maxLength="100" negativeBarColorSameAsPositive="1" axisPosition="none">
              <x14:cfvo type="min"/>
              <x14:cfvo type="max"/>
            </x14:dataBar>
          </x14:cfRule>
          <xm:sqref>J10</xm:sqref>
        </x14:conditionalFormatting>
        <x14:conditionalFormatting xmlns:xm="http://schemas.microsoft.com/office/excel/2006/main">
          <x14:cfRule type="dataBar" id="{ED9E7E2E-A264-4D4D-9E4F-806C744E69D7}">
            <x14:dataBar minLength="0" maxLength="100" negativeBarColorSameAsPositive="1" axisPosition="none">
              <x14:cfvo type="min"/>
              <x14:cfvo type="max"/>
            </x14:dataBar>
          </x14:cfRule>
          <xm:sqref>J11</xm:sqref>
        </x14:conditionalFormatting>
        <x14:conditionalFormatting xmlns:xm="http://schemas.microsoft.com/office/excel/2006/main">
          <x14:cfRule type="dataBar" id="{D2E1352C-F6F9-4A74-B695-446921360892}">
            <x14:dataBar minLength="0" maxLength="100" negativeBarColorSameAsPositive="1" axisPosition="none">
              <x14:cfvo type="min"/>
              <x14:cfvo type="max"/>
            </x14:dataBar>
          </x14:cfRule>
          <xm:sqref>J12</xm:sqref>
        </x14:conditionalFormatting>
        <x14:conditionalFormatting xmlns:xm="http://schemas.microsoft.com/office/excel/2006/main">
          <x14:cfRule type="dataBar" id="{F9567C7A-6011-4D3C-AAFE-E5E137AE9FD7}">
            <x14:dataBar minLength="0" maxLength="100" negativeBarColorSameAsPositive="1" axisPosition="none">
              <x14:cfvo type="min"/>
              <x14:cfvo type="max"/>
            </x14:dataBar>
          </x14:cfRule>
          <xm:sqref>J13</xm:sqref>
        </x14:conditionalFormatting>
        <x14:conditionalFormatting xmlns:xm="http://schemas.microsoft.com/office/excel/2006/main">
          <x14:cfRule type="dataBar" id="{4CA22F8B-E9AB-4104-8899-281A3AB7A2BB}">
            <x14:dataBar minLength="0" maxLength="100" negativeBarColorSameAsPositive="1" axisPosition="none">
              <x14:cfvo type="min"/>
              <x14:cfvo type="max"/>
            </x14:dataBar>
          </x14:cfRule>
          <xm:sqref>J14</xm:sqref>
        </x14:conditionalFormatting>
        <x14:conditionalFormatting xmlns:xm="http://schemas.microsoft.com/office/excel/2006/main">
          <x14:cfRule type="dataBar" id="{54FD2E27-DA7A-4C85-8B5A-F9E792B17228}">
            <x14:dataBar minLength="0" maxLength="100" negativeBarColorSameAsPositive="1" axisPosition="none">
              <x14:cfvo type="min"/>
              <x14:cfvo type="max"/>
            </x14:dataBar>
          </x14:cfRule>
          <xm:sqref>K6:K14</xm:sqref>
        </x14:conditionalFormatting>
        <x14:conditionalFormatting xmlns:xm="http://schemas.microsoft.com/office/excel/2006/main">
          <x14:cfRule type="dataBar" id="{803DFD44-A973-4838-9503-D6BD042A8E24}">
            <x14:dataBar minLength="0" maxLength="100" negativeBarColorSameAsPositive="1" axisPosition="none">
              <x14:cfvo type="min"/>
              <x14:cfvo type="max"/>
            </x14:dataBar>
          </x14:cfRule>
          <xm:sqref>K16:K29 J4:K4 J6 K5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8"/>
  <sheetViews>
    <sheetView view="pageBreakPreview" zoomScale="80" zoomScaleNormal="80" zoomScaleSheetLayoutView="80" workbookViewId="0">
      <pane ySplit="3" topLeftCell="A30" activePane="bottomLeft" state="frozenSplit"/>
      <selection pane="bottomLeft" activeCell="K37" sqref="K37"/>
    </sheetView>
  </sheetViews>
  <sheetFormatPr baseColWidth="10" defaultColWidth="9.1796875" defaultRowHeight="12.5" x14ac:dyDescent="0.25"/>
  <cols>
    <col min="1" max="1" width="4" style="1" customWidth="1"/>
    <col min="2" max="2" width="9" style="4" customWidth="1"/>
    <col min="3" max="3" width="31.7265625" style="6" customWidth="1"/>
    <col min="4" max="4" width="68.81640625" style="11" customWidth="1"/>
    <col min="5" max="5" width="17" style="9" customWidth="1"/>
    <col min="6" max="6" width="15.453125" style="7" hidden="1" customWidth="1"/>
    <col min="7" max="7" width="15.54296875" style="8" hidden="1" customWidth="1"/>
    <col min="8" max="9" width="15.54296875" style="13" hidden="1" customWidth="1"/>
    <col min="10" max="10" width="22.1796875" style="8" customWidth="1"/>
    <col min="11" max="11" width="13.26953125" style="8" customWidth="1"/>
    <col min="12" max="12" width="52.54296875" style="9" customWidth="1"/>
    <col min="13" max="16384" width="9.1796875" style="3"/>
  </cols>
  <sheetData>
    <row r="1" spans="2:12" ht="18" x14ac:dyDescent="0.25">
      <c r="B1" s="188" t="s">
        <v>63</v>
      </c>
      <c r="C1" s="189"/>
      <c r="D1" s="60">
        <f>+'1. Main Charact, Cert &amp; Insp'!$D$1</f>
        <v>0</v>
      </c>
      <c r="E1" s="130"/>
      <c r="F1" s="132"/>
      <c r="G1" s="37"/>
      <c r="H1" s="133"/>
      <c r="I1" s="133"/>
      <c r="J1" s="37"/>
      <c r="K1" s="37"/>
      <c r="L1" s="130"/>
    </row>
    <row r="2" spans="2:12" ht="16.5" customHeight="1" x14ac:dyDescent="0.45">
      <c r="B2" s="190" t="s">
        <v>9</v>
      </c>
      <c r="C2" s="190"/>
      <c r="D2" s="58">
        <f>+'1. Main Charact, Cert &amp; Insp'!$D$2</f>
        <v>46358</v>
      </c>
      <c r="E2" s="121"/>
      <c r="F2" s="184" t="s">
        <v>10</v>
      </c>
      <c r="G2" s="185"/>
      <c r="H2" s="55" t="s">
        <v>11</v>
      </c>
      <c r="I2" s="186" t="s">
        <v>12</v>
      </c>
      <c r="J2" s="187"/>
      <c r="K2" s="46"/>
      <c r="L2" s="40"/>
    </row>
    <row r="3" spans="2:12" ht="74.25" customHeight="1" x14ac:dyDescent="0.25">
      <c r="B3" s="62" t="s">
        <v>13</v>
      </c>
      <c r="C3" s="62" t="s">
        <v>14</v>
      </c>
      <c r="D3" s="63" t="s">
        <v>15</v>
      </c>
      <c r="E3" s="34" t="s">
        <v>16</v>
      </c>
      <c r="F3" s="33" t="s">
        <v>17</v>
      </c>
      <c r="G3" s="33" t="s">
        <v>18</v>
      </c>
      <c r="H3" s="34" t="s">
        <v>19</v>
      </c>
      <c r="I3" s="34" t="s">
        <v>20</v>
      </c>
      <c r="J3" s="35" t="s">
        <v>21</v>
      </c>
      <c r="K3" s="57" t="s">
        <v>22</v>
      </c>
      <c r="L3" s="15" t="s">
        <v>345</v>
      </c>
    </row>
    <row r="4" spans="2:12" ht="129" customHeight="1" x14ac:dyDescent="0.25">
      <c r="B4" s="64">
        <f>+'2. Offices &amp; allocations'!B14+1</f>
        <v>37</v>
      </c>
      <c r="C4" s="65" t="s">
        <v>92</v>
      </c>
      <c r="D4" s="168" t="s">
        <v>355</v>
      </c>
      <c r="E4" s="36" t="s">
        <v>25</v>
      </c>
      <c r="F4" s="122">
        <v>10</v>
      </c>
      <c r="G4" s="123" t="e">
        <f>+F4/#REF!</f>
        <v>#REF!</v>
      </c>
      <c r="H4" s="54">
        <f t="shared" ref="H4:H19" si="0">IF(E4="Yes",F4,0)</f>
        <v>10</v>
      </c>
      <c r="I4" s="52" t="e">
        <f>IF(OR($H$4=0,$H$6=0,$H$8=0,#REF!=0)=FALSE,H4,0)</f>
        <v>#REF!</v>
      </c>
      <c r="J4" s="53" t="str">
        <f>IF(E4="Yes","OK","Did not pass")</f>
        <v>OK</v>
      </c>
      <c r="K4" s="53" t="s">
        <v>26</v>
      </c>
      <c r="L4" s="43"/>
    </row>
    <row r="5" spans="2:12" ht="75" x14ac:dyDescent="0.25">
      <c r="B5" s="64">
        <f>+B4+1</f>
        <v>38</v>
      </c>
      <c r="C5" s="65" t="s">
        <v>93</v>
      </c>
      <c r="D5" s="66" t="s">
        <v>350</v>
      </c>
      <c r="E5" s="36" t="s">
        <v>25</v>
      </c>
      <c r="F5" s="122">
        <v>10</v>
      </c>
      <c r="G5" s="123" t="e">
        <f>+F5/#REF!</f>
        <v>#REF!</v>
      </c>
      <c r="H5" s="54">
        <f t="shared" ref="H5" si="1">IF(E5="Yes",F5,0)</f>
        <v>10</v>
      </c>
      <c r="I5" s="52" t="e">
        <f>IF(OR($H$4=0,$H$6=0,$H$8=0,#REF!=0)=FALSE,H5,0)</f>
        <v>#REF!</v>
      </c>
      <c r="J5" s="53" t="str">
        <f>IF(E5="Yes","OK","Did not pass")</f>
        <v>OK</v>
      </c>
      <c r="K5" s="53" t="s">
        <v>26</v>
      </c>
      <c r="L5" s="43"/>
    </row>
    <row r="6" spans="2:12" ht="37.5" x14ac:dyDescent="0.25">
      <c r="B6" s="64">
        <f t="shared" ref="B6:B39" si="2">+B5+1</f>
        <v>39</v>
      </c>
      <c r="C6" s="65" t="s">
        <v>94</v>
      </c>
      <c r="D6" s="66" t="s">
        <v>95</v>
      </c>
      <c r="E6" s="36" t="s">
        <v>25</v>
      </c>
      <c r="F6" s="122">
        <v>10</v>
      </c>
      <c r="G6" s="123" t="e">
        <f>+F6/#REF!</f>
        <v>#REF!</v>
      </c>
      <c r="H6" s="54">
        <f t="shared" si="0"/>
        <v>10</v>
      </c>
      <c r="I6" s="52" t="e">
        <f>IF(OR($H$4=0,$H$6=0,$H$8=0,#REF!=0)=FALSE,H6,0)</f>
        <v>#REF!</v>
      </c>
      <c r="J6" s="53" t="str">
        <f>IF(E6="Yes","OK"," Pass")</f>
        <v>OK</v>
      </c>
      <c r="K6" s="53" t="str">
        <f>IF(J6="OK","15"," 0")</f>
        <v>15</v>
      </c>
      <c r="L6" s="43"/>
    </row>
    <row r="7" spans="2:12" ht="28.15" customHeight="1" x14ac:dyDescent="0.25">
      <c r="B7" s="64">
        <f t="shared" si="2"/>
        <v>40</v>
      </c>
      <c r="C7" s="170" t="s">
        <v>96</v>
      </c>
      <c r="D7" s="66" t="s">
        <v>97</v>
      </c>
      <c r="E7" s="36" t="s">
        <v>25</v>
      </c>
      <c r="F7" s="122">
        <v>10</v>
      </c>
      <c r="G7" s="123" t="e">
        <f>+F7/#REF!</f>
        <v>#REF!</v>
      </c>
      <c r="H7" s="54">
        <f>IF(E7="Yes",F7,0)</f>
        <v>10</v>
      </c>
      <c r="I7" s="52" t="e">
        <f>IF(OR($H$4=0,$H$6=0,$H$8=0,#REF!=0)=FALSE,H7,0)</f>
        <v>#REF!</v>
      </c>
      <c r="J7" s="53" t="str">
        <f>IF(E7="Yes","OK","Did not pass")</f>
        <v>OK</v>
      </c>
      <c r="K7" s="53" t="s">
        <v>29</v>
      </c>
      <c r="L7" s="43"/>
    </row>
    <row r="8" spans="2:12" ht="27.4" customHeight="1" x14ac:dyDescent="0.25">
      <c r="B8" s="64">
        <f t="shared" si="2"/>
        <v>41</v>
      </c>
      <c r="C8" s="191" t="s">
        <v>98</v>
      </c>
      <c r="D8" s="66" t="s">
        <v>99</v>
      </c>
      <c r="E8" s="36" t="s">
        <v>25</v>
      </c>
      <c r="F8" s="122">
        <v>10</v>
      </c>
      <c r="G8" s="123" t="e">
        <f>+F8/#REF!</f>
        <v>#REF!</v>
      </c>
      <c r="H8" s="54">
        <f t="shared" si="0"/>
        <v>10</v>
      </c>
      <c r="I8" s="52" t="e">
        <f>IF(OR($H$4=0,$H$6=0,$H$8=0,#REF!=0)=FALSE,H8,0)</f>
        <v>#REF!</v>
      </c>
      <c r="J8" s="53" t="str">
        <f>IF(E8="Yes","OK","Did not pass")</f>
        <v>OK</v>
      </c>
      <c r="K8" s="53" t="s">
        <v>29</v>
      </c>
      <c r="L8" s="43"/>
    </row>
    <row r="9" spans="2:12" ht="24.75" customHeight="1" x14ac:dyDescent="0.25">
      <c r="B9" s="64">
        <f t="shared" si="2"/>
        <v>42</v>
      </c>
      <c r="C9" s="192"/>
      <c r="D9" s="66" t="s">
        <v>100</v>
      </c>
      <c r="E9" s="36" t="s">
        <v>25</v>
      </c>
      <c r="F9" s="122">
        <v>10</v>
      </c>
      <c r="G9" s="123" t="e">
        <f>+F9/#REF!</f>
        <v>#REF!</v>
      </c>
      <c r="H9" s="54">
        <f t="shared" si="0"/>
        <v>10</v>
      </c>
      <c r="I9" s="52" t="e">
        <f>IF(OR($H$4=0,$H$6=0,$H$8=0,#REF!=0)=FALSE,H9,0)</f>
        <v>#REF!</v>
      </c>
      <c r="J9" s="53" t="str">
        <f>IF(E9="Yes","OK","Did not pass")</f>
        <v>OK</v>
      </c>
      <c r="K9" s="53" t="s">
        <v>29</v>
      </c>
      <c r="L9" s="162"/>
    </row>
    <row r="10" spans="2:12" ht="75" x14ac:dyDescent="0.25">
      <c r="B10" s="64">
        <f t="shared" si="2"/>
        <v>43</v>
      </c>
      <c r="C10" s="192"/>
      <c r="D10" s="66" t="s">
        <v>101</v>
      </c>
      <c r="E10" s="36" t="s">
        <v>25</v>
      </c>
      <c r="F10" s="122">
        <v>10</v>
      </c>
      <c r="G10" s="123" t="e">
        <f>+F10/#REF!</f>
        <v>#REF!</v>
      </c>
      <c r="H10" s="54">
        <f t="shared" si="0"/>
        <v>10</v>
      </c>
      <c r="I10" s="52" t="e">
        <f>IF(OR($H$4=0,$H$6=0,$H$8=0,#REF!=0)=FALSE,H10,0)</f>
        <v>#REF!</v>
      </c>
      <c r="J10" s="53" t="str">
        <f>IF(E10="Yes","OK","Did not pass")</f>
        <v>OK</v>
      </c>
      <c r="K10" s="161" t="s">
        <v>29</v>
      </c>
      <c r="L10" s="164"/>
    </row>
    <row r="11" spans="2:12" ht="22.15" customHeight="1" x14ac:dyDescent="0.25">
      <c r="B11" s="64">
        <f t="shared" si="2"/>
        <v>44</v>
      </c>
      <c r="C11" s="192"/>
      <c r="D11" s="66" t="s">
        <v>102</v>
      </c>
      <c r="E11" s="36" t="s">
        <v>25</v>
      </c>
      <c r="F11" s="122">
        <v>10</v>
      </c>
      <c r="G11" s="123" t="e">
        <f>+F11/#REF!</f>
        <v>#REF!</v>
      </c>
      <c r="H11" s="54">
        <f t="shared" si="0"/>
        <v>10</v>
      </c>
      <c r="I11" s="52" t="e">
        <f>IF(OR($H$4=0,$H$6=0,$H$8=0,#REF!=0)=FALSE,H11,0)</f>
        <v>#REF!</v>
      </c>
      <c r="J11" s="53" t="str">
        <f>IF(E11="Yes","OK","Did not pass")</f>
        <v>OK</v>
      </c>
      <c r="K11" s="53" t="s">
        <v>29</v>
      </c>
      <c r="L11" s="163"/>
    </row>
    <row r="12" spans="2:12" ht="23.65" customHeight="1" x14ac:dyDescent="0.25">
      <c r="B12" s="64">
        <f t="shared" si="2"/>
        <v>45</v>
      </c>
      <c r="C12" s="192"/>
      <c r="D12" s="66" t="s">
        <v>103</v>
      </c>
      <c r="E12" s="36" t="s">
        <v>25</v>
      </c>
      <c r="F12" s="122">
        <v>10</v>
      </c>
      <c r="G12" s="123" t="e">
        <f>+F12/#REF!</f>
        <v>#REF!</v>
      </c>
      <c r="H12" s="54">
        <f t="shared" si="0"/>
        <v>10</v>
      </c>
      <c r="I12" s="52" t="e">
        <f>IF(OR($H$4=0,$H$6=0,$H$8=0,#REF!=0)=FALSE,H12,0)</f>
        <v>#REF!</v>
      </c>
      <c r="J12" s="53" t="str">
        <f>IF(E12="Yes","OK"," Pass")</f>
        <v>OK</v>
      </c>
      <c r="K12" s="53" t="str">
        <f t="shared" ref="K12:K23" si="3">IF(J12="OK","1"," 0")</f>
        <v>1</v>
      </c>
      <c r="L12" s="43"/>
    </row>
    <row r="13" spans="2:12" ht="22.15" customHeight="1" x14ac:dyDescent="0.25">
      <c r="B13" s="64">
        <f t="shared" si="2"/>
        <v>46</v>
      </c>
      <c r="C13" s="192"/>
      <c r="D13" s="66" t="s">
        <v>104</v>
      </c>
      <c r="E13" s="36" t="s">
        <v>25</v>
      </c>
      <c r="F13" s="122">
        <v>10</v>
      </c>
      <c r="G13" s="123" t="e">
        <f>+F13/#REF!</f>
        <v>#REF!</v>
      </c>
      <c r="H13" s="54">
        <f t="shared" si="0"/>
        <v>10</v>
      </c>
      <c r="I13" s="52" t="e">
        <f>IF(OR($H$4=0,$H$6=0,$H$8=0,#REF!=0)=FALSE,H13,0)</f>
        <v>#REF!</v>
      </c>
      <c r="J13" s="53" t="str">
        <f t="shared" ref="J13:J23" si="4">IF(E13="Yes","OK"," Pass")</f>
        <v>OK</v>
      </c>
      <c r="K13" s="53" t="str">
        <f t="shared" si="3"/>
        <v>1</v>
      </c>
      <c r="L13" s="43"/>
    </row>
    <row r="14" spans="2:12" ht="14" x14ac:dyDescent="0.25">
      <c r="B14" s="64">
        <f t="shared" si="2"/>
        <v>47</v>
      </c>
      <c r="C14" s="192"/>
      <c r="D14" s="66" t="s">
        <v>105</v>
      </c>
      <c r="E14" s="36" t="s">
        <v>25</v>
      </c>
      <c r="F14" s="122">
        <v>10</v>
      </c>
      <c r="G14" s="123" t="e">
        <f>+F14/#REF!</f>
        <v>#REF!</v>
      </c>
      <c r="H14" s="54">
        <f t="shared" si="0"/>
        <v>10</v>
      </c>
      <c r="I14" s="52" t="e">
        <f>IF(OR($H$4=0,$H$6=0,$H$8=0,#REF!=0)=FALSE,H14,0)</f>
        <v>#REF!</v>
      </c>
      <c r="J14" s="53" t="str">
        <f>IF(E14="Yes","OK","Did not pass")</f>
        <v>OK</v>
      </c>
      <c r="K14" s="53" t="s">
        <v>29</v>
      </c>
      <c r="L14" s="140"/>
    </row>
    <row r="15" spans="2:12" ht="14" x14ac:dyDescent="0.25">
      <c r="B15" s="64">
        <f t="shared" si="2"/>
        <v>48</v>
      </c>
      <c r="C15" s="192"/>
      <c r="D15" s="66" t="s">
        <v>106</v>
      </c>
      <c r="E15" s="36" t="s">
        <v>25</v>
      </c>
      <c r="F15" s="122">
        <v>10</v>
      </c>
      <c r="G15" s="123" t="e">
        <f>+F15/#REF!</f>
        <v>#REF!</v>
      </c>
      <c r="H15" s="54">
        <f t="shared" si="0"/>
        <v>10</v>
      </c>
      <c r="I15" s="52" t="e">
        <f>IF(OR($H$4=0,$H$6=0,$H$8=0,#REF!=0)=FALSE,H15,0)</f>
        <v>#REF!</v>
      </c>
      <c r="J15" s="53" t="str">
        <f>IF(E15="Yes","OK","Did not pass")</f>
        <v>OK</v>
      </c>
      <c r="K15" s="53" t="s">
        <v>29</v>
      </c>
      <c r="L15" s="140"/>
    </row>
    <row r="16" spans="2:12" ht="14" x14ac:dyDescent="0.25">
      <c r="B16" s="64">
        <f t="shared" si="2"/>
        <v>49</v>
      </c>
      <c r="C16" s="192"/>
      <c r="D16" s="66" t="s">
        <v>107</v>
      </c>
      <c r="E16" s="36" t="s">
        <v>25</v>
      </c>
      <c r="F16" s="122">
        <v>10</v>
      </c>
      <c r="G16" s="123" t="e">
        <f>+F16/#REF!</f>
        <v>#REF!</v>
      </c>
      <c r="H16" s="54">
        <f t="shared" si="0"/>
        <v>10</v>
      </c>
      <c r="I16" s="52" t="e">
        <f>IF(OR($H$4=0,$H$6=0,$H$8=0,#REF!=0)=FALSE,H16,0)</f>
        <v>#REF!</v>
      </c>
      <c r="J16" s="53" t="str">
        <f>IF(E16="Yes","OK","Did not pass")</f>
        <v>OK</v>
      </c>
      <c r="K16" s="53" t="s">
        <v>29</v>
      </c>
      <c r="L16" s="43"/>
    </row>
    <row r="17" spans="2:12" ht="14" x14ac:dyDescent="0.25">
      <c r="B17" s="64">
        <f t="shared" si="2"/>
        <v>50</v>
      </c>
      <c r="C17" s="192"/>
      <c r="D17" s="66" t="s">
        <v>108</v>
      </c>
      <c r="E17" s="36" t="s">
        <v>25</v>
      </c>
      <c r="F17" s="122">
        <v>10</v>
      </c>
      <c r="G17" s="123" t="e">
        <f>+F17/#REF!</f>
        <v>#REF!</v>
      </c>
      <c r="H17" s="54">
        <f t="shared" si="0"/>
        <v>10</v>
      </c>
      <c r="I17" s="52" t="e">
        <f>IF(OR($H$4=0,$H$6=0,$H$8=0,#REF!=0)=FALSE,H17,0)</f>
        <v>#REF!</v>
      </c>
      <c r="J17" s="53" t="str">
        <f>IF(E17="Yes","OK","Did not pass")</f>
        <v>OK</v>
      </c>
      <c r="K17" s="53" t="s">
        <v>29</v>
      </c>
      <c r="L17" s="43"/>
    </row>
    <row r="18" spans="2:12" ht="14" x14ac:dyDescent="0.25">
      <c r="B18" s="64">
        <f t="shared" si="2"/>
        <v>51</v>
      </c>
      <c r="C18" s="193"/>
      <c r="D18" s="66" t="s">
        <v>109</v>
      </c>
      <c r="E18" s="36" t="s">
        <v>25</v>
      </c>
      <c r="F18" s="122">
        <v>10</v>
      </c>
      <c r="G18" s="123" t="e">
        <f>+F18/#REF!</f>
        <v>#REF!</v>
      </c>
      <c r="H18" s="54">
        <f t="shared" si="0"/>
        <v>10</v>
      </c>
      <c r="I18" s="52" t="e">
        <f>IF(OR($H$4=0,$H$6=0,$H$8=0,#REF!=0)=FALSE,H18,0)</f>
        <v>#REF!</v>
      </c>
      <c r="J18" s="53" t="str">
        <f>IF(E18="Yes","OK","Did not pass")</f>
        <v>OK</v>
      </c>
      <c r="K18" s="53" t="s">
        <v>29</v>
      </c>
      <c r="L18" s="43"/>
    </row>
    <row r="19" spans="2:12" ht="14" x14ac:dyDescent="0.25">
      <c r="B19" s="64">
        <f t="shared" si="2"/>
        <v>52</v>
      </c>
      <c r="C19" s="65" t="s">
        <v>110</v>
      </c>
      <c r="D19" s="66" t="s">
        <v>111</v>
      </c>
      <c r="E19" s="36" t="s">
        <v>25</v>
      </c>
      <c r="F19" s="122">
        <v>10</v>
      </c>
      <c r="G19" s="123" t="e">
        <f>+F19/#REF!</f>
        <v>#REF!</v>
      </c>
      <c r="H19" s="54">
        <f t="shared" si="0"/>
        <v>10</v>
      </c>
      <c r="I19" s="52" t="e">
        <f>IF(OR($H$4=0,$H$6=0,$H$8=0,#REF!=0)=FALSE,H19,0)</f>
        <v>#REF!</v>
      </c>
      <c r="J19" s="53" t="str">
        <f t="shared" si="4"/>
        <v>OK</v>
      </c>
      <c r="K19" s="53" t="str">
        <f t="shared" si="3"/>
        <v>1</v>
      </c>
      <c r="L19" s="43"/>
    </row>
    <row r="20" spans="2:12" ht="14" x14ac:dyDescent="0.25">
      <c r="B20" s="64">
        <f t="shared" si="2"/>
        <v>53</v>
      </c>
      <c r="C20" s="65" t="s">
        <v>110</v>
      </c>
      <c r="D20" s="66" t="s">
        <v>112</v>
      </c>
      <c r="E20" s="36" t="s">
        <v>25</v>
      </c>
      <c r="F20" s="122">
        <v>10</v>
      </c>
      <c r="G20" s="123" t="e">
        <f>+F20/#REF!</f>
        <v>#REF!</v>
      </c>
      <c r="H20" s="54">
        <f t="shared" ref="H20:H25" si="5">IF(E20="Yes",F20,0)</f>
        <v>10</v>
      </c>
      <c r="I20" s="52" t="e">
        <f>IF(OR($H$4=0,$H$6=0,$H$8=0,#REF!=0)=FALSE,H20,0)</f>
        <v>#REF!</v>
      </c>
      <c r="J20" s="53" t="str">
        <f t="shared" si="4"/>
        <v>OK</v>
      </c>
      <c r="K20" s="53" t="str">
        <f t="shared" si="3"/>
        <v>1</v>
      </c>
      <c r="L20" s="43"/>
    </row>
    <row r="21" spans="2:12" ht="14" x14ac:dyDescent="0.25">
      <c r="B21" s="64">
        <f t="shared" si="2"/>
        <v>54</v>
      </c>
      <c r="C21" s="65" t="s">
        <v>110</v>
      </c>
      <c r="D21" s="66" t="s">
        <v>113</v>
      </c>
      <c r="E21" s="36" t="s">
        <v>25</v>
      </c>
      <c r="F21" s="122">
        <v>10</v>
      </c>
      <c r="G21" s="123" t="e">
        <f>+F21/#REF!</f>
        <v>#REF!</v>
      </c>
      <c r="H21" s="54">
        <f t="shared" si="5"/>
        <v>10</v>
      </c>
      <c r="I21" s="52" t="e">
        <f>IF(OR($H$4=0,$H$6=0,$H$8=0,#REF!=0)=FALSE,H21,0)</f>
        <v>#REF!</v>
      </c>
      <c r="J21" s="53" t="str">
        <f t="shared" si="4"/>
        <v>OK</v>
      </c>
      <c r="K21" s="53" t="str">
        <f t="shared" si="3"/>
        <v>1</v>
      </c>
      <c r="L21" s="43"/>
    </row>
    <row r="22" spans="2:12" ht="33.4" customHeight="1" x14ac:dyDescent="0.25">
      <c r="B22" s="64">
        <f t="shared" si="2"/>
        <v>55</v>
      </c>
      <c r="C22" s="65" t="s">
        <v>110</v>
      </c>
      <c r="D22" s="66" t="s">
        <v>114</v>
      </c>
      <c r="E22" s="36" t="s">
        <v>25</v>
      </c>
      <c r="F22" s="122">
        <v>10</v>
      </c>
      <c r="G22" s="123" t="e">
        <f>+F22/#REF!</f>
        <v>#REF!</v>
      </c>
      <c r="H22" s="54">
        <f t="shared" si="5"/>
        <v>10</v>
      </c>
      <c r="I22" s="52" t="e">
        <f>IF(OR($H$4=0,$H$6=0,$H$8=0,#REF!=0)=FALSE,H22,0)</f>
        <v>#REF!</v>
      </c>
      <c r="J22" s="53" t="str">
        <f t="shared" si="4"/>
        <v>OK</v>
      </c>
      <c r="K22" s="53" t="str">
        <f t="shared" si="3"/>
        <v>1</v>
      </c>
      <c r="L22" s="43"/>
    </row>
    <row r="23" spans="2:12" ht="14" x14ac:dyDescent="0.25">
      <c r="B23" s="64">
        <f t="shared" si="2"/>
        <v>56</v>
      </c>
      <c r="C23" s="65" t="s">
        <v>110</v>
      </c>
      <c r="D23" s="66" t="s">
        <v>115</v>
      </c>
      <c r="E23" s="36" t="s">
        <v>25</v>
      </c>
      <c r="F23" s="122">
        <v>10</v>
      </c>
      <c r="G23" s="123" t="e">
        <f>+F23/#REF!</f>
        <v>#REF!</v>
      </c>
      <c r="H23" s="54">
        <f t="shared" si="5"/>
        <v>10</v>
      </c>
      <c r="I23" s="52" t="e">
        <f>IF(OR($H$4=0,$H$6=0,$H$8=0,#REF!=0)=FALSE,H23,0)</f>
        <v>#REF!</v>
      </c>
      <c r="J23" s="53" t="str">
        <f t="shared" si="4"/>
        <v>OK</v>
      </c>
      <c r="K23" s="53" t="str">
        <f t="shared" si="3"/>
        <v>1</v>
      </c>
      <c r="L23" s="43"/>
    </row>
    <row r="24" spans="2:12" ht="28.9" customHeight="1" x14ac:dyDescent="0.25">
      <c r="B24" s="64">
        <f t="shared" si="2"/>
        <v>57</v>
      </c>
      <c r="C24" s="65" t="s">
        <v>116</v>
      </c>
      <c r="D24" s="66" t="s">
        <v>117</v>
      </c>
      <c r="E24" s="36" t="s">
        <v>25</v>
      </c>
      <c r="F24" s="122">
        <v>10</v>
      </c>
      <c r="G24" s="123" t="e">
        <f>+F24/#REF!</f>
        <v>#REF!</v>
      </c>
      <c r="H24" s="54">
        <f t="shared" si="5"/>
        <v>10</v>
      </c>
      <c r="I24" s="52" t="e">
        <f>IF(OR($H$4=0,$H$6=0,$H$8=0,#REF!=0)=FALSE,H24,0)</f>
        <v>#REF!</v>
      </c>
      <c r="J24" s="53" t="str">
        <f t="shared" ref="J24" si="6">IF(E24="Yes","OK","Did not pass")</f>
        <v>OK</v>
      </c>
      <c r="K24" s="53" t="s">
        <v>29</v>
      </c>
      <c r="L24" s="43"/>
    </row>
    <row r="25" spans="2:12" ht="25" x14ac:dyDescent="0.25">
      <c r="B25" s="64">
        <f t="shared" si="2"/>
        <v>58</v>
      </c>
      <c r="C25" s="65" t="s">
        <v>118</v>
      </c>
      <c r="D25" s="66" t="s">
        <v>119</v>
      </c>
      <c r="E25" s="36" t="s">
        <v>25</v>
      </c>
      <c r="F25" s="122">
        <v>10</v>
      </c>
      <c r="G25" s="123" t="e">
        <f>+F25/#REF!</f>
        <v>#REF!</v>
      </c>
      <c r="H25" s="54">
        <f t="shared" si="5"/>
        <v>10</v>
      </c>
      <c r="I25" s="52" t="e">
        <f>IF(OR($H$4=0,$H$6=0,$H$8=0,#REF!=0)=FALSE,H25,0)</f>
        <v>#REF!</v>
      </c>
      <c r="J25" s="53" t="str">
        <f>IF(E25="Yes","OK"," Pass")</f>
        <v>OK</v>
      </c>
      <c r="K25" s="53" t="str">
        <f>IF(J25="OK","10"," 0")</f>
        <v>10</v>
      </c>
      <c r="L25" s="43"/>
    </row>
    <row r="26" spans="2:12" ht="25.15" customHeight="1" x14ac:dyDescent="0.25">
      <c r="B26" s="64">
        <f t="shared" si="2"/>
        <v>59</v>
      </c>
      <c r="C26" s="65" t="s">
        <v>120</v>
      </c>
      <c r="D26" s="66" t="s">
        <v>121</v>
      </c>
      <c r="E26" s="36" t="s">
        <v>25</v>
      </c>
      <c r="F26" s="122">
        <v>10</v>
      </c>
      <c r="G26" s="123" t="e">
        <f>+F26/#REF!</f>
        <v>#REF!</v>
      </c>
      <c r="H26" s="54">
        <f t="shared" ref="H26" si="7">IF(E26="Yes",F26,0)</f>
        <v>10</v>
      </c>
      <c r="I26" s="52" t="e">
        <f>IF(OR($H$4=0,$H$6=0,$H$8=0,#REF!=0)=FALSE,H26,0)</f>
        <v>#REF!</v>
      </c>
      <c r="J26" s="53" t="str">
        <f>IF(E26="Yes","OK"," Pass")</f>
        <v>OK</v>
      </c>
      <c r="K26" s="53" t="str">
        <f>IF(J26="OK","2"," 0")</f>
        <v>2</v>
      </c>
      <c r="L26" s="43"/>
    </row>
    <row r="27" spans="2:12" ht="30" customHeight="1" x14ac:dyDescent="0.25">
      <c r="B27" s="64">
        <f t="shared" si="2"/>
        <v>60</v>
      </c>
      <c r="C27" s="65" t="s">
        <v>122</v>
      </c>
      <c r="D27" s="66" t="s">
        <v>123</v>
      </c>
      <c r="E27" s="36" t="s">
        <v>25</v>
      </c>
      <c r="F27" s="122">
        <v>10</v>
      </c>
      <c r="G27" s="123" t="e">
        <f>+F27/#REF!</f>
        <v>#REF!</v>
      </c>
      <c r="H27" s="54">
        <f t="shared" ref="H27:H38" si="8">IF(E27="Yes",F27,0)</f>
        <v>10</v>
      </c>
      <c r="I27" s="52" t="e">
        <f>IF(OR($H$4=0,$H$6=0,$H$8=0,#REF!=0)=FALSE,H27,0)</f>
        <v>#REF!</v>
      </c>
      <c r="J27" s="53" t="str">
        <f t="shared" ref="J27:J37" si="9">IF(E27="Yes","OK","Did not pass")</f>
        <v>OK</v>
      </c>
      <c r="K27" s="53" t="s">
        <v>29</v>
      </c>
      <c r="L27" s="140"/>
    </row>
    <row r="28" spans="2:12" ht="36" customHeight="1" x14ac:dyDescent="0.25">
      <c r="B28" s="64">
        <f t="shared" si="2"/>
        <v>61</v>
      </c>
      <c r="C28" s="65" t="s">
        <v>124</v>
      </c>
      <c r="D28" s="66" t="s">
        <v>125</v>
      </c>
      <c r="E28" s="36" t="s">
        <v>25</v>
      </c>
      <c r="F28" s="122">
        <v>10</v>
      </c>
      <c r="G28" s="123" t="e">
        <f>+F28/#REF!</f>
        <v>#REF!</v>
      </c>
      <c r="H28" s="54">
        <f t="shared" si="8"/>
        <v>10</v>
      </c>
      <c r="I28" s="52" t="e">
        <f>IF(OR($H$4=0,$H$6=0,$H$8=0,#REF!=0)=FALSE,H28,0)</f>
        <v>#REF!</v>
      </c>
      <c r="J28" s="53" t="str">
        <f t="shared" si="9"/>
        <v>OK</v>
      </c>
      <c r="K28" s="53" t="s">
        <v>29</v>
      </c>
      <c r="L28" s="43"/>
    </row>
    <row r="29" spans="2:12" ht="26" x14ac:dyDescent="0.25">
      <c r="B29" s="64">
        <f t="shared" si="2"/>
        <v>62</v>
      </c>
      <c r="C29" s="65" t="s">
        <v>126</v>
      </c>
      <c r="D29" s="66" t="s">
        <v>127</v>
      </c>
      <c r="E29" s="36" t="s">
        <v>25</v>
      </c>
      <c r="F29" s="122">
        <v>10</v>
      </c>
      <c r="G29" s="123" t="e">
        <f>+F29/#REF!</f>
        <v>#REF!</v>
      </c>
      <c r="H29" s="54">
        <f t="shared" si="8"/>
        <v>10</v>
      </c>
      <c r="I29" s="52" t="e">
        <f>IF(OR($H$4=0,$H$6=0,$H$8=0,#REF!=0)=FALSE,H29,0)</f>
        <v>#REF!</v>
      </c>
      <c r="J29" s="53" t="str">
        <f t="shared" ref="J29" si="10">IF(E29="Yes","OK","Did not pass")</f>
        <v>OK</v>
      </c>
      <c r="K29" s="53" t="s">
        <v>29</v>
      </c>
      <c r="L29" s="43"/>
    </row>
    <row r="30" spans="2:12" ht="60.75" customHeight="1" x14ac:dyDescent="0.25">
      <c r="B30" s="64">
        <f t="shared" si="2"/>
        <v>63</v>
      </c>
      <c r="C30" s="65" t="s">
        <v>128</v>
      </c>
      <c r="D30" s="66" t="s">
        <v>129</v>
      </c>
      <c r="E30" s="36" t="s">
        <v>25</v>
      </c>
      <c r="F30" s="122">
        <v>10</v>
      </c>
      <c r="G30" s="123" t="e">
        <f>+F30/#REF!</f>
        <v>#REF!</v>
      </c>
      <c r="H30" s="54">
        <f t="shared" si="8"/>
        <v>10</v>
      </c>
      <c r="I30" s="52" t="e">
        <f>IF(OR($H$4=0,$H$6=0,$H$8=0,#REF!=0)=FALSE,H30,0)</f>
        <v>#REF!</v>
      </c>
      <c r="J30" s="53" t="str">
        <f t="shared" si="9"/>
        <v>OK</v>
      </c>
      <c r="K30" s="53" t="s">
        <v>29</v>
      </c>
      <c r="L30" s="43"/>
    </row>
    <row r="31" spans="2:12" ht="34.9" customHeight="1" x14ac:dyDescent="0.25">
      <c r="B31" s="64">
        <f t="shared" si="2"/>
        <v>64</v>
      </c>
      <c r="C31" s="65" t="s">
        <v>130</v>
      </c>
      <c r="D31" s="66" t="s">
        <v>131</v>
      </c>
      <c r="E31" s="36" t="s">
        <v>25</v>
      </c>
      <c r="F31" s="122">
        <v>10</v>
      </c>
      <c r="G31" s="123" t="e">
        <f>+F31/#REF!</f>
        <v>#REF!</v>
      </c>
      <c r="H31" s="54">
        <f t="shared" si="8"/>
        <v>10</v>
      </c>
      <c r="I31" s="52" t="e">
        <f>IF(OR($H$4=0,$H$6=0,$H$8=0,#REF!=0)=FALSE,H31,0)</f>
        <v>#REF!</v>
      </c>
      <c r="J31" s="53" t="str">
        <f t="shared" si="9"/>
        <v>OK</v>
      </c>
      <c r="K31" s="53" t="s">
        <v>29</v>
      </c>
      <c r="L31" s="43"/>
    </row>
    <row r="32" spans="2:12" ht="48.75" customHeight="1" x14ac:dyDescent="0.25">
      <c r="B32" s="64">
        <f t="shared" si="2"/>
        <v>65</v>
      </c>
      <c r="C32" s="65" t="s">
        <v>132</v>
      </c>
      <c r="D32" s="66" t="s">
        <v>133</v>
      </c>
      <c r="E32" s="36" t="s">
        <v>25</v>
      </c>
      <c r="F32" s="122">
        <v>10</v>
      </c>
      <c r="G32" s="123" t="e">
        <f>+F32/#REF!</f>
        <v>#REF!</v>
      </c>
      <c r="H32" s="54">
        <f t="shared" si="8"/>
        <v>10</v>
      </c>
      <c r="I32" s="52" t="e">
        <f>IF(OR($H$4=0,$H$6=0,$H$8=0,#REF!=0)=FALSE,H32,0)</f>
        <v>#REF!</v>
      </c>
      <c r="J32" s="53" t="str">
        <f t="shared" si="9"/>
        <v>OK</v>
      </c>
      <c r="K32" s="53" t="s">
        <v>29</v>
      </c>
      <c r="L32" s="43"/>
    </row>
    <row r="33" spans="1:12" ht="30.4" customHeight="1" x14ac:dyDescent="0.25">
      <c r="A33" s="128"/>
      <c r="B33" s="64">
        <f t="shared" si="2"/>
        <v>66</v>
      </c>
      <c r="C33" s="65" t="s">
        <v>134</v>
      </c>
      <c r="D33" s="66" t="s">
        <v>135</v>
      </c>
      <c r="E33" s="36" t="s">
        <v>25</v>
      </c>
      <c r="F33" s="122">
        <v>10</v>
      </c>
      <c r="G33" s="123" t="e">
        <f>+F33/#REF!</f>
        <v>#REF!</v>
      </c>
      <c r="H33" s="54">
        <f t="shared" si="8"/>
        <v>10</v>
      </c>
      <c r="I33" s="52" t="e">
        <f>IF(OR($H$4=0,$H$6=0,$H$8=0,#REF!=0)=FALSE,H33,0)</f>
        <v>#REF!</v>
      </c>
      <c r="J33" s="53" t="str">
        <f t="shared" si="9"/>
        <v>OK</v>
      </c>
      <c r="K33" s="53" t="s">
        <v>29</v>
      </c>
      <c r="L33" s="43"/>
    </row>
    <row r="34" spans="1:12" ht="66.75" customHeight="1" x14ac:dyDescent="0.25">
      <c r="A34" s="128"/>
      <c r="B34" s="64">
        <f t="shared" si="2"/>
        <v>67</v>
      </c>
      <c r="C34" s="65" t="s">
        <v>136</v>
      </c>
      <c r="D34" s="66" t="s">
        <v>137</v>
      </c>
      <c r="E34" s="36" t="s">
        <v>25</v>
      </c>
      <c r="F34" s="122">
        <v>10</v>
      </c>
      <c r="G34" s="123" t="e">
        <f>+F34/#REF!</f>
        <v>#REF!</v>
      </c>
      <c r="H34" s="54">
        <f t="shared" si="8"/>
        <v>10</v>
      </c>
      <c r="I34" s="52" t="e">
        <f>IF(OR($H$4=0,$H$6=0,$H$8=0,#REF!=0)=FALSE,H34,0)</f>
        <v>#REF!</v>
      </c>
      <c r="J34" s="53" t="str">
        <f>IF(E34="Yes","OK"," Pass")</f>
        <v>OK</v>
      </c>
      <c r="K34" s="53" t="str">
        <f>IF(J34="OK","1"," 0")</f>
        <v>1</v>
      </c>
      <c r="L34" s="43"/>
    </row>
    <row r="35" spans="1:12" ht="120.75" customHeight="1" x14ac:dyDescent="0.25">
      <c r="A35" s="128"/>
      <c r="B35" s="64">
        <f t="shared" si="2"/>
        <v>68</v>
      </c>
      <c r="C35" s="65" t="s">
        <v>138</v>
      </c>
      <c r="D35" s="66" t="s">
        <v>139</v>
      </c>
      <c r="E35" s="36" t="s">
        <v>25</v>
      </c>
      <c r="F35" s="122">
        <v>10</v>
      </c>
      <c r="G35" s="123" t="e">
        <f>+F35/#REF!</f>
        <v>#REF!</v>
      </c>
      <c r="H35" s="54">
        <f t="shared" si="8"/>
        <v>10</v>
      </c>
      <c r="I35" s="52" t="e">
        <f>IF(OR($H$4=0,$H$6=0,$H$8=0,#REF!=0)=FALSE,H35,0)</f>
        <v>#REF!</v>
      </c>
      <c r="J35" s="53" t="str">
        <f t="shared" si="9"/>
        <v>OK</v>
      </c>
      <c r="K35" s="53" t="s">
        <v>29</v>
      </c>
      <c r="L35" s="43"/>
    </row>
    <row r="36" spans="1:12" ht="37.5" x14ac:dyDescent="0.25">
      <c r="A36" s="128"/>
      <c r="B36" s="64">
        <f t="shared" si="2"/>
        <v>69</v>
      </c>
      <c r="C36" s="65" t="s">
        <v>140</v>
      </c>
      <c r="D36" s="66" t="s">
        <v>141</v>
      </c>
      <c r="E36" s="36" t="s">
        <v>25</v>
      </c>
      <c r="F36" s="122">
        <v>10</v>
      </c>
      <c r="G36" s="123" t="e">
        <f>+F36/#REF!</f>
        <v>#REF!</v>
      </c>
      <c r="H36" s="54">
        <f t="shared" si="8"/>
        <v>10</v>
      </c>
      <c r="I36" s="52" t="e">
        <f>IF(OR($H$4=0,$H$6=0,$H$8=0,#REF!=0)=FALSE,H36,0)</f>
        <v>#REF!</v>
      </c>
      <c r="J36" s="53" t="str">
        <f>IF(E36="Yes","OK"," Pass")</f>
        <v>OK</v>
      </c>
      <c r="K36" s="53" t="str">
        <f>IF(J36="OK","5"," 0")</f>
        <v>5</v>
      </c>
      <c r="L36" s="43"/>
    </row>
    <row r="37" spans="1:12" ht="45.4" customHeight="1" x14ac:dyDescent="0.25">
      <c r="A37" s="128"/>
      <c r="B37" s="64">
        <f t="shared" si="2"/>
        <v>70</v>
      </c>
      <c r="C37" s="65" t="s">
        <v>142</v>
      </c>
      <c r="D37" s="66" t="s">
        <v>351</v>
      </c>
      <c r="E37" s="36" t="s">
        <v>25</v>
      </c>
      <c r="F37" s="122">
        <v>10</v>
      </c>
      <c r="G37" s="123" t="e">
        <f>+F37/#REF!</f>
        <v>#REF!</v>
      </c>
      <c r="H37" s="54">
        <f t="shared" si="8"/>
        <v>10</v>
      </c>
      <c r="I37" s="52" t="e">
        <f>IF(OR($H$4=0,$H$6=0,$H$8=0,#REF!=0)=FALSE,H37,0)</f>
        <v>#REF!</v>
      </c>
      <c r="J37" s="53" t="str">
        <f t="shared" si="9"/>
        <v>OK</v>
      </c>
      <c r="K37" s="53" t="s">
        <v>29</v>
      </c>
      <c r="L37" s="43"/>
    </row>
    <row r="38" spans="1:12" ht="56.65" customHeight="1" x14ac:dyDescent="0.25">
      <c r="A38" s="128"/>
      <c r="B38" s="64">
        <f t="shared" si="2"/>
        <v>71</v>
      </c>
      <c r="C38" s="65" t="s">
        <v>143</v>
      </c>
      <c r="D38" s="66" t="s">
        <v>144</v>
      </c>
      <c r="E38" s="36" t="s">
        <v>25</v>
      </c>
      <c r="F38" s="122">
        <v>10</v>
      </c>
      <c r="G38" s="123" t="e">
        <f>+F38/#REF!</f>
        <v>#REF!</v>
      </c>
      <c r="H38" s="54">
        <f t="shared" si="8"/>
        <v>10</v>
      </c>
      <c r="I38" s="52" t="e">
        <f>IF(OR($H$4=0,$H$6=0,$H$8=0,#REF!=0)=FALSE,H38,0)</f>
        <v>#REF!</v>
      </c>
      <c r="J38" s="53" t="str">
        <f>IF(E38="Yes","OK"," Pass")</f>
        <v>OK</v>
      </c>
      <c r="K38" s="53" t="str">
        <f>IF(J38="OK","5"," 0")</f>
        <v>5</v>
      </c>
      <c r="L38" s="43"/>
    </row>
    <row r="39" spans="1:12" ht="49.15" customHeight="1" x14ac:dyDescent="0.25">
      <c r="A39" s="128"/>
      <c r="B39" s="64">
        <f t="shared" si="2"/>
        <v>72</v>
      </c>
      <c r="C39" s="65" t="s">
        <v>145</v>
      </c>
      <c r="D39" s="66" t="s">
        <v>146</v>
      </c>
      <c r="E39" s="36" t="s">
        <v>25</v>
      </c>
      <c r="F39" s="122">
        <v>10</v>
      </c>
      <c r="G39" s="123" t="e">
        <f>+F39/#REF!</f>
        <v>#REF!</v>
      </c>
      <c r="H39" s="54">
        <f t="shared" ref="H39" si="11">IF(E39="Yes",F39,0)</f>
        <v>10</v>
      </c>
      <c r="I39" s="52" t="e">
        <f>IF(OR($H$4=0,$H$6=0,$H$8=0,#REF!=0)=FALSE,H39,0)</f>
        <v>#REF!</v>
      </c>
      <c r="J39" s="53" t="str">
        <f t="shared" ref="J39" si="12">IF(E39="Yes","OK","Did not pass")</f>
        <v>OK</v>
      </c>
      <c r="K39" s="53" t="s">
        <v>29</v>
      </c>
      <c r="L39" s="43"/>
    </row>
    <row r="40" spans="1:12" ht="15.5" x14ac:dyDescent="0.35">
      <c r="A40" s="40"/>
      <c r="B40" s="80"/>
      <c r="C40" s="40"/>
      <c r="D40" s="81" t="s">
        <v>86</v>
      </c>
      <c r="E40" s="87"/>
      <c r="F40" s="87"/>
      <c r="G40" s="87"/>
      <c r="H40" s="87"/>
      <c r="I40" s="87"/>
      <c r="J40" s="87"/>
      <c r="K40" s="82">
        <f>+K6+K12+K13+K19+K20+K21+K22+K23+K25+K26+K34+K36+K38</f>
        <v>45</v>
      </c>
      <c r="L40" s="40"/>
    </row>
    <row r="41" spans="1:12" ht="27.75" hidden="1" customHeight="1" x14ac:dyDescent="0.25">
      <c r="A41" s="40"/>
      <c r="B41" s="64" t="s">
        <v>87</v>
      </c>
      <c r="C41" s="65" t="s">
        <v>88</v>
      </c>
      <c r="D41" s="40"/>
      <c r="E41" s="40"/>
      <c r="F41" s="40"/>
      <c r="G41" s="40"/>
      <c r="H41" s="40"/>
      <c r="I41" s="32" t="s">
        <v>147</v>
      </c>
      <c r="J41" s="47" t="str">
        <f>IF(K40&gt;0,"FAILED","Accepted")</f>
        <v>FAILED</v>
      </c>
      <c r="K41" s="40"/>
      <c r="L41" s="40"/>
    </row>
    <row r="42" spans="1:12" ht="28.5" hidden="1" customHeight="1" x14ac:dyDescent="0.25">
      <c r="A42" s="128"/>
      <c r="B42" s="83" t="s">
        <v>87</v>
      </c>
      <c r="C42" s="84" t="s">
        <v>89</v>
      </c>
      <c r="D42" s="131"/>
      <c r="E42" s="130"/>
      <c r="F42" s="132"/>
      <c r="G42" s="37"/>
      <c r="H42" s="88" t="s">
        <v>148</v>
      </c>
      <c r="I42" s="32" t="s">
        <v>148</v>
      </c>
      <c r="J42" s="89">
        <f>IF(J41="FAILED",0,SUM(J4:J38))</f>
        <v>0</v>
      </c>
      <c r="K42" s="40"/>
      <c r="L42" s="130"/>
    </row>
    <row r="43" spans="1:12" hidden="1" x14ac:dyDescent="0.25">
      <c r="A43" s="128"/>
      <c r="B43" s="85"/>
      <c r="C43" s="86"/>
      <c r="D43" s="131"/>
      <c r="E43" s="130"/>
      <c r="F43" s="132"/>
      <c r="G43" s="37"/>
      <c r="H43" s="133"/>
      <c r="I43" s="133"/>
      <c r="J43" s="37"/>
      <c r="K43" s="37"/>
      <c r="L43" s="130"/>
    </row>
    <row r="44" spans="1:12" hidden="1" x14ac:dyDescent="0.25">
      <c r="A44" s="128"/>
      <c r="B44" s="85"/>
      <c r="C44" s="86"/>
      <c r="D44" s="131"/>
      <c r="E44" s="130"/>
      <c r="F44" s="132"/>
      <c r="G44" s="37"/>
      <c r="H44" s="133"/>
      <c r="I44" s="133"/>
      <c r="J44" s="37"/>
      <c r="K44" s="37"/>
      <c r="L44" s="130"/>
    </row>
    <row r="45" spans="1:12" hidden="1" x14ac:dyDescent="0.25">
      <c r="A45" s="128"/>
      <c r="B45" s="85"/>
      <c r="C45" s="37" t="s">
        <v>90</v>
      </c>
      <c r="D45" s="134"/>
      <c r="E45" s="129"/>
      <c r="F45" s="135"/>
      <c r="G45" s="37"/>
      <c r="H45" s="133"/>
      <c r="I45" s="133"/>
      <c r="J45" s="37"/>
      <c r="K45" s="37"/>
      <c r="L45" s="129"/>
    </row>
    <row r="46" spans="1:12" ht="13" hidden="1" x14ac:dyDescent="0.25">
      <c r="A46" s="128"/>
      <c r="B46" s="85"/>
      <c r="C46" s="125" t="s">
        <v>91</v>
      </c>
      <c r="D46" s="126"/>
      <c r="E46" s="119"/>
      <c r="F46" s="67" t="e">
        <f>+#REF!</f>
        <v>#REF!</v>
      </c>
      <c r="G46" s="68">
        <f>I46/2*100</f>
        <v>2.5</v>
      </c>
      <c r="H46" s="69">
        <v>0.1</v>
      </c>
      <c r="I46" s="69">
        <v>0.05</v>
      </c>
      <c r="J46" s="70" t="s">
        <v>25</v>
      </c>
      <c r="K46" s="70"/>
      <c r="L46" s="127" t="e">
        <f t="shared" ref="L46:L53" si="13">D46/$F$54</f>
        <v>#REF!</v>
      </c>
    </row>
    <row r="47" spans="1:12" ht="13" hidden="1" x14ac:dyDescent="0.25">
      <c r="A47" s="128"/>
      <c r="B47" s="85"/>
      <c r="C47" s="125" t="e">
        <f>+#REF!</f>
        <v>#REF!</v>
      </c>
      <c r="D47" s="126"/>
      <c r="E47" s="119"/>
      <c r="F47" s="67" t="e">
        <f>+#REF!</f>
        <v>#REF!</v>
      </c>
      <c r="G47" s="68">
        <f t="shared" ref="G47:G53" si="14">I47/2*100</f>
        <v>2.5</v>
      </c>
      <c r="H47" s="69">
        <v>0.1</v>
      </c>
      <c r="I47" s="69">
        <v>0.05</v>
      </c>
      <c r="J47" s="70" t="s">
        <v>59</v>
      </c>
      <c r="K47" s="70"/>
      <c r="L47" s="127" t="e">
        <f t="shared" si="13"/>
        <v>#REF!</v>
      </c>
    </row>
    <row r="48" spans="1:12" ht="13" hidden="1" x14ac:dyDescent="0.25">
      <c r="A48" s="128"/>
      <c r="B48" s="85"/>
      <c r="C48" s="125" t="e">
        <f>+#REF!</f>
        <v>#REF!</v>
      </c>
      <c r="D48" s="126"/>
      <c r="E48" s="119"/>
      <c r="F48" s="67" t="e">
        <f>+#REF!</f>
        <v>#REF!</v>
      </c>
      <c r="G48" s="68">
        <f t="shared" si="14"/>
        <v>25</v>
      </c>
      <c r="H48" s="69">
        <v>0.2</v>
      </c>
      <c r="I48" s="69">
        <v>0.5</v>
      </c>
      <c r="J48" s="70"/>
      <c r="K48" s="70"/>
      <c r="L48" s="127" t="e">
        <f t="shared" si="13"/>
        <v>#REF!</v>
      </c>
    </row>
    <row r="49" spans="1:12" ht="13" hidden="1" x14ac:dyDescent="0.25">
      <c r="A49" s="128"/>
      <c r="B49" s="85"/>
      <c r="C49" s="125" t="e">
        <f>+#REF!</f>
        <v>#REF!</v>
      </c>
      <c r="D49" s="126"/>
      <c r="E49" s="119"/>
      <c r="F49" s="67" t="e">
        <f>+#REF!</f>
        <v>#REF!</v>
      </c>
      <c r="G49" s="68">
        <f t="shared" si="14"/>
        <v>2.5</v>
      </c>
      <c r="H49" s="69">
        <v>0.1</v>
      </c>
      <c r="I49" s="69">
        <v>0.05</v>
      </c>
      <c r="J49" s="70"/>
      <c r="K49" s="70"/>
      <c r="L49" s="127" t="e">
        <f t="shared" si="13"/>
        <v>#REF!</v>
      </c>
    </row>
    <row r="50" spans="1:12" ht="13" hidden="1" x14ac:dyDescent="0.25">
      <c r="A50" s="128"/>
      <c r="B50" s="85"/>
      <c r="C50" s="125" t="e">
        <f>+#REF!</f>
        <v>#REF!</v>
      </c>
      <c r="D50" s="126"/>
      <c r="E50" s="119"/>
      <c r="F50" s="67" t="e">
        <f>+#REF!</f>
        <v>#REF!</v>
      </c>
      <c r="G50" s="68">
        <f t="shared" si="14"/>
        <v>5</v>
      </c>
      <c r="H50" s="69">
        <v>0.1</v>
      </c>
      <c r="I50" s="69">
        <v>0.1</v>
      </c>
      <c r="J50" s="70"/>
      <c r="K50" s="70"/>
      <c r="L50" s="127" t="e">
        <f t="shared" si="13"/>
        <v>#REF!</v>
      </c>
    </row>
    <row r="51" spans="1:12" ht="13" hidden="1" x14ac:dyDescent="0.25">
      <c r="A51" s="128"/>
      <c r="B51" s="85"/>
      <c r="C51" s="125" t="e">
        <f>+#REF!</f>
        <v>#REF!</v>
      </c>
      <c r="D51" s="126"/>
      <c r="E51" s="119"/>
      <c r="F51" s="67" t="e">
        <f>+#REF!</f>
        <v>#REF!</v>
      </c>
      <c r="G51" s="68">
        <f t="shared" si="14"/>
        <v>10</v>
      </c>
      <c r="H51" s="69">
        <v>0.35</v>
      </c>
      <c r="I51" s="69">
        <v>0.2</v>
      </c>
      <c r="J51" s="70"/>
      <c r="K51" s="70"/>
      <c r="L51" s="127" t="e">
        <f t="shared" si="13"/>
        <v>#REF!</v>
      </c>
    </row>
    <row r="52" spans="1:12" ht="13" hidden="1" x14ac:dyDescent="0.25">
      <c r="A52" s="128"/>
      <c r="B52" s="85"/>
      <c r="C52" s="125" t="e">
        <f>+#REF!</f>
        <v>#REF!</v>
      </c>
      <c r="D52" s="126"/>
      <c r="E52" s="119"/>
      <c r="F52" s="67" t="e">
        <f>+#REF!</f>
        <v>#REF!</v>
      </c>
      <c r="G52" s="68">
        <f t="shared" si="14"/>
        <v>1</v>
      </c>
      <c r="H52" s="69">
        <v>0.02</v>
      </c>
      <c r="I52" s="69">
        <v>0.02</v>
      </c>
      <c r="J52" s="70"/>
      <c r="K52" s="70"/>
      <c r="L52" s="127" t="e">
        <f t="shared" si="13"/>
        <v>#REF!</v>
      </c>
    </row>
    <row r="53" spans="1:12" ht="13" hidden="1" x14ac:dyDescent="0.25">
      <c r="A53" s="128"/>
      <c r="B53" s="85"/>
      <c r="C53" s="125" t="e">
        <f>+#REF!</f>
        <v>#REF!</v>
      </c>
      <c r="D53" s="126"/>
      <c r="E53" s="119"/>
      <c r="F53" s="67" t="e">
        <f>+#REF!</f>
        <v>#REF!</v>
      </c>
      <c r="G53" s="68">
        <f t="shared" si="14"/>
        <v>1.5</v>
      </c>
      <c r="H53" s="69">
        <v>0.03</v>
      </c>
      <c r="I53" s="69">
        <v>0.03</v>
      </c>
      <c r="J53" s="70"/>
      <c r="K53" s="70"/>
      <c r="L53" s="127" t="e">
        <f t="shared" si="13"/>
        <v>#REF!</v>
      </c>
    </row>
    <row r="54" spans="1:12" s="2" customFormat="1" ht="13" hidden="1" x14ac:dyDescent="0.25">
      <c r="A54" s="128"/>
      <c r="B54" s="85"/>
      <c r="C54" s="136" t="s">
        <v>60</v>
      </c>
      <c r="D54" s="137"/>
      <c r="E54" s="138"/>
      <c r="F54" s="71" t="e">
        <f>SUBTOTAL(9,F46:F53)</f>
        <v>#REF!</v>
      </c>
      <c r="G54" s="72">
        <f>SUM(G46:G53)</f>
        <v>50</v>
      </c>
      <c r="H54" s="69">
        <f>SUM(H46:H53)</f>
        <v>1</v>
      </c>
      <c r="I54" s="69">
        <f>SUM(I46:I53)</f>
        <v>1</v>
      </c>
      <c r="J54" s="70"/>
      <c r="K54" s="70"/>
      <c r="L54" s="138"/>
    </row>
    <row r="55" spans="1:12" ht="13" hidden="1" x14ac:dyDescent="0.3">
      <c r="A55" s="128"/>
      <c r="B55" s="85"/>
      <c r="C55" s="86"/>
      <c r="D55" s="12"/>
      <c r="E55" s="10"/>
      <c r="F55" s="132"/>
      <c r="G55" s="37"/>
      <c r="H55" s="133"/>
      <c r="I55" s="133"/>
      <c r="J55" s="70"/>
      <c r="K55" s="70"/>
      <c r="L55" s="10"/>
    </row>
    <row r="56" spans="1:12" hidden="1" x14ac:dyDescent="0.25">
      <c r="A56" s="128"/>
      <c r="B56" s="85"/>
      <c r="C56" s="86"/>
      <c r="D56" s="131"/>
      <c r="E56" s="130"/>
      <c r="F56" s="132"/>
      <c r="G56" s="37"/>
      <c r="H56" s="133"/>
      <c r="I56" s="133"/>
      <c r="J56" s="37"/>
      <c r="K56" s="37"/>
      <c r="L56" s="130"/>
    </row>
    <row r="57" spans="1:12" hidden="1" x14ac:dyDescent="0.25">
      <c r="A57" s="128"/>
      <c r="B57" s="85"/>
      <c r="C57" s="86"/>
      <c r="D57" s="131"/>
      <c r="E57" s="130"/>
      <c r="F57" s="132"/>
      <c r="G57" s="37"/>
      <c r="H57" s="133"/>
      <c r="I57" s="133"/>
      <c r="J57" s="37"/>
      <c r="K57" s="37"/>
      <c r="L57" s="130"/>
    </row>
    <row r="58" spans="1:12" x14ac:dyDescent="0.25">
      <c r="A58" s="128"/>
      <c r="B58" s="85"/>
      <c r="C58" s="86"/>
      <c r="D58" s="131"/>
      <c r="E58" s="130"/>
      <c r="F58" s="132"/>
      <c r="G58" s="37"/>
      <c r="H58" s="133"/>
      <c r="I58" s="133"/>
      <c r="J58" s="37"/>
      <c r="K58" s="37"/>
      <c r="L58" s="130"/>
    </row>
    <row r="59" spans="1:12" x14ac:dyDescent="0.25">
      <c r="A59" s="128"/>
      <c r="B59" s="85"/>
      <c r="C59" s="86"/>
      <c r="D59" s="131"/>
      <c r="E59" s="130"/>
      <c r="F59" s="132"/>
      <c r="G59" s="37"/>
      <c r="H59" s="133"/>
      <c r="I59" s="133"/>
      <c r="J59" s="37"/>
      <c r="K59" s="37"/>
      <c r="L59" s="130"/>
    </row>
    <row r="60" spans="1:12" x14ac:dyDescent="0.25">
      <c r="A60" s="128"/>
      <c r="B60" s="85"/>
      <c r="C60" s="86"/>
      <c r="D60" s="131"/>
      <c r="E60" s="130"/>
      <c r="F60" s="132"/>
      <c r="G60" s="37"/>
      <c r="H60" s="133"/>
      <c r="I60" s="133"/>
      <c r="J60" s="37"/>
      <c r="K60" s="37"/>
      <c r="L60" s="130"/>
    </row>
    <row r="61" spans="1:12" x14ac:dyDescent="0.25">
      <c r="A61" s="128"/>
      <c r="B61" s="85"/>
      <c r="C61" s="86"/>
      <c r="D61" s="131"/>
      <c r="E61" s="130"/>
      <c r="F61" s="132"/>
      <c r="G61" s="37"/>
      <c r="H61" s="133"/>
      <c r="I61" s="133"/>
      <c r="J61" s="37"/>
      <c r="K61" s="37"/>
      <c r="L61" s="130"/>
    </row>
    <row r="62" spans="1:12" x14ac:dyDescent="0.25">
      <c r="A62" s="128"/>
      <c r="B62" s="85"/>
      <c r="C62" s="86"/>
      <c r="D62" s="131"/>
      <c r="E62" s="130"/>
      <c r="F62" s="132"/>
      <c r="G62" s="37"/>
      <c r="H62" s="133"/>
      <c r="I62" s="133"/>
      <c r="J62" s="37"/>
      <c r="K62" s="37"/>
      <c r="L62" s="130"/>
    </row>
    <row r="63" spans="1:12" x14ac:dyDescent="0.25">
      <c r="A63" s="128"/>
      <c r="B63" s="85"/>
      <c r="C63" s="86"/>
      <c r="D63" s="131"/>
      <c r="E63" s="130"/>
      <c r="F63" s="132"/>
      <c r="G63" s="37"/>
      <c r="H63" s="133"/>
      <c r="I63" s="133"/>
      <c r="J63" s="37"/>
      <c r="K63" s="37"/>
      <c r="L63" s="130"/>
    </row>
    <row r="64" spans="1:12" x14ac:dyDescent="0.25">
      <c r="A64" s="128"/>
      <c r="B64" s="85"/>
      <c r="C64" s="86"/>
      <c r="D64" s="131"/>
      <c r="E64" s="130"/>
      <c r="F64" s="132"/>
      <c r="G64" s="37"/>
      <c r="H64" s="133"/>
      <c r="I64" s="133"/>
      <c r="J64" s="37"/>
      <c r="K64" s="37"/>
      <c r="L64" s="130"/>
    </row>
    <row r="65" spans="6:9" x14ac:dyDescent="0.25">
      <c r="F65" s="132"/>
      <c r="G65" s="37"/>
      <c r="H65" s="133"/>
      <c r="I65" s="133"/>
    </row>
    <row r="66" spans="6:9" x14ac:dyDescent="0.25">
      <c r="F66" s="132"/>
      <c r="G66" s="37"/>
      <c r="H66" s="133"/>
      <c r="I66" s="133"/>
    </row>
    <row r="67" spans="6:9" x14ac:dyDescent="0.25">
      <c r="F67" s="132"/>
      <c r="G67" s="37"/>
      <c r="H67" s="133"/>
      <c r="I67" s="133"/>
    </row>
    <row r="68" spans="6:9" x14ac:dyDescent="0.25">
      <c r="F68" s="132"/>
      <c r="G68" s="37"/>
      <c r="H68" s="133"/>
      <c r="I68" s="133"/>
    </row>
    <row r="69" spans="6:9" x14ac:dyDescent="0.25">
      <c r="F69" s="132"/>
      <c r="G69" s="37"/>
      <c r="H69" s="133"/>
      <c r="I69" s="133"/>
    </row>
    <row r="70" spans="6:9" x14ac:dyDescent="0.25">
      <c r="F70" s="132"/>
      <c r="G70" s="37"/>
      <c r="H70" s="133"/>
      <c r="I70" s="133"/>
    </row>
    <row r="71" spans="6:9" x14ac:dyDescent="0.25">
      <c r="F71" s="132"/>
      <c r="G71" s="37"/>
      <c r="H71" s="133"/>
      <c r="I71" s="133"/>
    </row>
    <row r="72" spans="6:9" x14ac:dyDescent="0.25">
      <c r="F72" s="132"/>
      <c r="G72" s="37"/>
      <c r="H72" s="133"/>
      <c r="I72" s="133"/>
    </row>
    <row r="73" spans="6:9" x14ac:dyDescent="0.25">
      <c r="F73" s="132"/>
      <c r="G73" s="37"/>
      <c r="H73" s="133"/>
      <c r="I73" s="133"/>
    </row>
    <row r="74" spans="6:9" x14ac:dyDescent="0.25">
      <c r="F74" s="132"/>
      <c r="G74" s="37"/>
      <c r="H74" s="133"/>
      <c r="I74" s="133"/>
    </row>
    <row r="75" spans="6:9" x14ac:dyDescent="0.25">
      <c r="F75" s="132"/>
      <c r="G75" s="37"/>
      <c r="H75" s="133"/>
      <c r="I75" s="133"/>
    </row>
    <row r="76" spans="6:9" x14ac:dyDescent="0.25">
      <c r="F76" s="132"/>
      <c r="G76" s="37"/>
      <c r="H76" s="133"/>
      <c r="I76" s="133"/>
    </row>
    <row r="77" spans="6:9" x14ac:dyDescent="0.25">
      <c r="F77" s="132"/>
      <c r="G77" s="37"/>
      <c r="H77" s="133"/>
      <c r="I77" s="133"/>
    </row>
    <row r="78" spans="6:9" x14ac:dyDescent="0.25">
      <c r="F78" s="132"/>
      <c r="G78" s="37"/>
      <c r="H78" s="133"/>
      <c r="I78" s="133"/>
    </row>
    <row r="79" spans="6:9" x14ac:dyDescent="0.25">
      <c r="F79" s="132"/>
      <c r="G79" s="37"/>
      <c r="H79" s="133"/>
      <c r="I79" s="133"/>
    </row>
    <row r="80" spans="6:9" x14ac:dyDescent="0.25">
      <c r="F80" s="132"/>
      <c r="G80" s="37"/>
      <c r="H80" s="133"/>
      <c r="I80" s="133"/>
    </row>
    <row r="81" spans="6:9" x14ac:dyDescent="0.25">
      <c r="F81" s="132"/>
      <c r="G81" s="37"/>
      <c r="H81" s="133"/>
      <c r="I81" s="133"/>
    </row>
    <row r="82" spans="6:9" x14ac:dyDescent="0.25">
      <c r="F82" s="132"/>
      <c r="G82" s="37"/>
      <c r="H82" s="133"/>
      <c r="I82" s="133"/>
    </row>
    <row r="83" spans="6:9" x14ac:dyDescent="0.25">
      <c r="F83" s="132"/>
      <c r="G83" s="37"/>
      <c r="H83" s="133"/>
      <c r="I83" s="133"/>
    </row>
    <row r="84" spans="6:9" x14ac:dyDescent="0.25">
      <c r="F84" s="132"/>
      <c r="G84" s="37"/>
      <c r="H84" s="133"/>
      <c r="I84" s="133"/>
    </row>
    <row r="85" spans="6:9" x14ac:dyDescent="0.25">
      <c r="F85" s="132"/>
      <c r="G85" s="37"/>
      <c r="H85" s="133"/>
      <c r="I85" s="133"/>
    </row>
    <row r="86" spans="6:9" x14ac:dyDescent="0.25">
      <c r="F86" s="132"/>
      <c r="G86" s="37"/>
      <c r="H86" s="133"/>
      <c r="I86" s="133"/>
    </row>
    <row r="87" spans="6:9" x14ac:dyDescent="0.25">
      <c r="F87" s="132"/>
      <c r="G87" s="37"/>
      <c r="H87" s="133"/>
      <c r="I87" s="133"/>
    </row>
    <row r="88" spans="6:9" x14ac:dyDescent="0.25">
      <c r="F88" s="132"/>
      <c r="G88" s="37"/>
      <c r="H88" s="133"/>
      <c r="I88" s="133"/>
    </row>
    <row r="89" spans="6:9" x14ac:dyDescent="0.25">
      <c r="F89" s="132"/>
      <c r="G89" s="37"/>
      <c r="H89" s="133"/>
      <c r="I89" s="133"/>
    </row>
    <row r="90" spans="6:9" x14ac:dyDescent="0.25">
      <c r="F90" s="132"/>
      <c r="G90" s="37"/>
      <c r="H90" s="133"/>
      <c r="I90" s="133"/>
    </row>
    <row r="91" spans="6:9" x14ac:dyDescent="0.25">
      <c r="F91" s="132"/>
      <c r="G91" s="37"/>
      <c r="H91" s="133"/>
      <c r="I91" s="133"/>
    </row>
    <row r="92" spans="6:9" x14ac:dyDescent="0.25">
      <c r="F92" s="132"/>
      <c r="G92" s="37"/>
      <c r="H92" s="133"/>
      <c r="I92" s="133"/>
    </row>
    <row r="93" spans="6:9" x14ac:dyDescent="0.25">
      <c r="F93" s="132"/>
      <c r="G93" s="37"/>
      <c r="H93" s="133"/>
      <c r="I93" s="133"/>
    </row>
    <row r="94" spans="6:9" x14ac:dyDescent="0.25">
      <c r="F94" s="132"/>
      <c r="G94" s="37"/>
      <c r="H94" s="133"/>
      <c r="I94" s="133"/>
    </row>
    <row r="95" spans="6:9" x14ac:dyDescent="0.25">
      <c r="F95" s="132"/>
      <c r="G95" s="37"/>
      <c r="H95" s="133"/>
      <c r="I95" s="133"/>
    </row>
    <row r="96" spans="6:9" x14ac:dyDescent="0.25">
      <c r="F96" s="132"/>
      <c r="G96" s="37"/>
      <c r="H96" s="133"/>
      <c r="I96" s="133"/>
    </row>
    <row r="97" spans="6:9" x14ac:dyDescent="0.25">
      <c r="F97" s="132"/>
      <c r="G97" s="37"/>
      <c r="H97" s="133"/>
      <c r="I97" s="133"/>
    </row>
    <row r="98" spans="6:9" x14ac:dyDescent="0.25">
      <c r="F98" s="132"/>
      <c r="G98" s="37"/>
      <c r="H98" s="133"/>
      <c r="I98" s="133"/>
    </row>
    <row r="99" spans="6:9" x14ac:dyDescent="0.25">
      <c r="F99" s="132"/>
      <c r="G99" s="37"/>
      <c r="H99" s="133"/>
      <c r="I99" s="133"/>
    </row>
    <row r="100" spans="6:9" x14ac:dyDescent="0.25">
      <c r="F100" s="132"/>
      <c r="G100" s="37"/>
      <c r="H100" s="133"/>
      <c r="I100" s="133"/>
    </row>
    <row r="101" spans="6:9" x14ac:dyDescent="0.25">
      <c r="F101" s="132"/>
      <c r="G101" s="37"/>
      <c r="H101" s="133"/>
      <c r="I101" s="133"/>
    </row>
    <row r="102" spans="6:9" x14ac:dyDescent="0.25">
      <c r="F102" s="132"/>
      <c r="G102" s="37"/>
      <c r="H102" s="133"/>
      <c r="I102" s="133"/>
    </row>
    <row r="103" spans="6:9" x14ac:dyDescent="0.25">
      <c r="F103" s="132"/>
      <c r="G103" s="37"/>
      <c r="H103" s="133"/>
      <c r="I103" s="133"/>
    </row>
    <row r="104" spans="6:9" x14ac:dyDescent="0.25">
      <c r="F104" s="132"/>
      <c r="G104" s="37"/>
      <c r="H104" s="133"/>
      <c r="I104" s="133"/>
    </row>
    <row r="105" spans="6:9" x14ac:dyDescent="0.25">
      <c r="F105" s="132"/>
      <c r="G105" s="37"/>
      <c r="H105" s="133"/>
      <c r="I105" s="133"/>
    </row>
    <row r="106" spans="6:9" x14ac:dyDescent="0.25">
      <c r="F106" s="132"/>
      <c r="G106" s="37"/>
      <c r="H106" s="133"/>
      <c r="I106" s="133"/>
    </row>
    <row r="107" spans="6:9" x14ac:dyDescent="0.25">
      <c r="F107" s="132"/>
      <c r="G107" s="37"/>
      <c r="H107" s="133"/>
      <c r="I107" s="133"/>
    </row>
    <row r="108" spans="6:9" x14ac:dyDescent="0.25">
      <c r="F108" s="132"/>
      <c r="G108" s="37"/>
      <c r="H108" s="133"/>
      <c r="I108" s="133"/>
    </row>
    <row r="109" spans="6:9" x14ac:dyDescent="0.25">
      <c r="F109" s="132"/>
      <c r="G109" s="37"/>
      <c r="H109" s="133"/>
      <c r="I109" s="133"/>
    </row>
    <row r="110" spans="6:9" x14ac:dyDescent="0.25">
      <c r="F110" s="132"/>
      <c r="G110" s="37"/>
      <c r="H110" s="133"/>
      <c r="I110" s="133"/>
    </row>
    <row r="111" spans="6:9" x14ac:dyDescent="0.25">
      <c r="F111" s="132"/>
      <c r="G111" s="37"/>
      <c r="H111" s="133"/>
      <c r="I111" s="133"/>
    </row>
    <row r="112" spans="6:9" x14ac:dyDescent="0.25">
      <c r="F112" s="132"/>
      <c r="G112" s="37"/>
      <c r="H112" s="133"/>
      <c r="I112" s="133"/>
    </row>
    <row r="113" spans="6:9" x14ac:dyDescent="0.25">
      <c r="F113" s="132"/>
      <c r="G113" s="37"/>
      <c r="H113" s="133"/>
      <c r="I113" s="133"/>
    </row>
    <row r="114" spans="6:9" x14ac:dyDescent="0.25">
      <c r="F114" s="132"/>
      <c r="G114" s="37"/>
      <c r="H114" s="133"/>
      <c r="I114" s="133"/>
    </row>
    <row r="115" spans="6:9" x14ac:dyDescent="0.25">
      <c r="F115" s="132"/>
      <c r="G115" s="37"/>
      <c r="H115" s="133"/>
      <c r="I115" s="133"/>
    </row>
    <row r="116" spans="6:9" x14ac:dyDescent="0.25">
      <c r="F116" s="132"/>
      <c r="G116" s="37"/>
      <c r="H116" s="133"/>
      <c r="I116" s="133"/>
    </row>
    <row r="117" spans="6:9" x14ac:dyDescent="0.25">
      <c r="F117" s="132"/>
      <c r="G117" s="37"/>
      <c r="H117" s="133"/>
      <c r="I117" s="133"/>
    </row>
    <row r="118" spans="6:9" x14ac:dyDescent="0.25">
      <c r="F118" s="132"/>
      <c r="G118" s="37"/>
      <c r="H118" s="133"/>
      <c r="I118" s="133"/>
    </row>
    <row r="119" spans="6:9" x14ac:dyDescent="0.25">
      <c r="F119" s="132"/>
      <c r="G119" s="37"/>
      <c r="H119" s="133"/>
      <c r="I119" s="133"/>
    </row>
    <row r="120" spans="6:9" x14ac:dyDescent="0.25">
      <c r="F120" s="132"/>
      <c r="G120" s="37"/>
      <c r="H120" s="133"/>
      <c r="I120" s="133"/>
    </row>
    <row r="121" spans="6:9" x14ac:dyDescent="0.25">
      <c r="F121" s="132"/>
      <c r="G121" s="37"/>
      <c r="H121" s="133"/>
      <c r="I121" s="133"/>
    </row>
    <row r="122" spans="6:9" x14ac:dyDescent="0.25">
      <c r="F122" s="132"/>
      <c r="G122" s="37"/>
      <c r="H122" s="133"/>
      <c r="I122" s="133"/>
    </row>
    <row r="123" spans="6:9" x14ac:dyDescent="0.25">
      <c r="F123" s="132"/>
      <c r="G123" s="37"/>
      <c r="H123" s="133"/>
      <c r="I123" s="133"/>
    </row>
    <row r="124" spans="6:9" x14ac:dyDescent="0.25">
      <c r="F124" s="132"/>
      <c r="G124" s="37"/>
      <c r="H124" s="133"/>
      <c r="I124" s="133"/>
    </row>
    <row r="125" spans="6:9" x14ac:dyDescent="0.25">
      <c r="F125" s="132"/>
      <c r="G125" s="37"/>
      <c r="H125" s="133"/>
      <c r="I125" s="133"/>
    </row>
    <row r="126" spans="6:9" x14ac:dyDescent="0.25">
      <c r="F126" s="132"/>
      <c r="G126" s="37"/>
      <c r="H126" s="133"/>
      <c r="I126" s="133"/>
    </row>
    <row r="127" spans="6:9" x14ac:dyDescent="0.25">
      <c r="F127" s="132"/>
      <c r="G127" s="37"/>
      <c r="H127" s="133"/>
      <c r="I127" s="133"/>
    </row>
    <row r="128" spans="6:9" x14ac:dyDescent="0.25">
      <c r="F128" s="132"/>
      <c r="G128" s="37"/>
      <c r="H128" s="133"/>
      <c r="I128" s="133"/>
    </row>
    <row r="129" spans="6:9" x14ac:dyDescent="0.25">
      <c r="F129" s="132"/>
      <c r="G129" s="37"/>
      <c r="H129" s="133"/>
      <c r="I129" s="133"/>
    </row>
    <row r="130" spans="6:9" x14ac:dyDescent="0.25">
      <c r="F130" s="132"/>
      <c r="G130" s="37"/>
      <c r="H130" s="133"/>
      <c r="I130" s="133"/>
    </row>
    <row r="131" spans="6:9" x14ac:dyDescent="0.25">
      <c r="F131" s="132"/>
      <c r="G131" s="37"/>
      <c r="H131" s="133"/>
      <c r="I131" s="133"/>
    </row>
    <row r="132" spans="6:9" x14ac:dyDescent="0.25">
      <c r="F132" s="132"/>
      <c r="G132" s="37"/>
      <c r="H132" s="133"/>
      <c r="I132" s="133"/>
    </row>
    <row r="133" spans="6:9" x14ac:dyDescent="0.25">
      <c r="F133" s="132"/>
      <c r="G133" s="37"/>
      <c r="H133" s="133"/>
      <c r="I133" s="133"/>
    </row>
    <row r="134" spans="6:9" x14ac:dyDescent="0.25">
      <c r="F134" s="132"/>
      <c r="G134" s="37"/>
      <c r="H134" s="133"/>
      <c r="I134" s="133"/>
    </row>
    <row r="135" spans="6:9" x14ac:dyDescent="0.25">
      <c r="F135" s="132"/>
      <c r="G135" s="37"/>
      <c r="H135" s="133"/>
      <c r="I135" s="133"/>
    </row>
    <row r="136" spans="6:9" x14ac:dyDescent="0.25">
      <c r="F136" s="132"/>
      <c r="G136" s="37"/>
      <c r="H136" s="133"/>
      <c r="I136" s="133"/>
    </row>
    <row r="137" spans="6:9" x14ac:dyDescent="0.25">
      <c r="F137" s="132"/>
      <c r="G137" s="37"/>
      <c r="H137" s="133"/>
      <c r="I137" s="133"/>
    </row>
    <row r="138" spans="6:9" x14ac:dyDescent="0.25">
      <c r="F138" s="132"/>
      <c r="G138" s="37"/>
      <c r="H138" s="133"/>
      <c r="I138" s="133"/>
    </row>
    <row r="139" spans="6:9" x14ac:dyDescent="0.25">
      <c r="F139" s="132"/>
      <c r="G139" s="37"/>
      <c r="H139" s="133"/>
      <c r="I139" s="133"/>
    </row>
    <row r="140" spans="6:9" x14ac:dyDescent="0.25">
      <c r="F140" s="132"/>
      <c r="G140" s="37"/>
      <c r="H140" s="133"/>
      <c r="I140" s="133"/>
    </row>
    <row r="141" spans="6:9" x14ac:dyDescent="0.25">
      <c r="F141" s="132"/>
      <c r="G141" s="37"/>
      <c r="H141" s="133"/>
      <c r="I141" s="133"/>
    </row>
    <row r="142" spans="6:9" x14ac:dyDescent="0.25">
      <c r="F142" s="132"/>
      <c r="G142" s="37"/>
      <c r="H142" s="133"/>
      <c r="I142" s="133"/>
    </row>
    <row r="143" spans="6:9" x14ac:dyDescent="0.25">
      <c r="F143" s="132"/>
      <c r="G143" s="37"/>
      <c r="H143" s="133"/>
      <c r="I143" s="133"/>
    </row>
    <row r="144" spans="6:9" x14ac:dyDescent="0.25">
      <c r="F144" s="132"/>
      <c r="G144" s="37"/>
      <c r="H144" s="133"/>
      <c r="I144" s="133"/>
    </row>
    <row r="145" spans="6:9" x14ac:dyDescent="0.25">
      <c r="F145" s="132"/>
      <c r="G145" s="37"/>
      <c r="H145" s="133"/>
      <c r="I145" s="133"/>
    </row>
    <row r="146" spans="6:9" x14ac:dyDescent="0.25">
      <c r="F146" s="132"/>
      <c r="G146" s="37"/>
      <c r="H146" s="133"/>
      <c r="I146" s="133"/>
    </row>
    <row r="147" spans="6:9" x14ac:dyDescent="0.25">
      <c r="F147" s="132"/>
      <c r="G147" s="37"/>
      <c r="H147" s="133"/>
      <c r="I147" s="133"/>
    </row>
    <row r="148" spans="6:9" x14ac:dyDescent="0.25">
      <c r="F148" s="132"/>
      <c r="G148" s="37"/>
      <c r="H148" s="133"/>
      <c r="I148" s="133"/>
    </row>
    <row r="149" spans="6:9" x14ac:dyDescent="0.25">
      <c r="F149" s="132"/>
      <c r="G149" s="37"/>
      <c r="H149" s="133"/>
      <c r="I149" s="133"/>
    </row>
    <row r="150" spans="6:9" x14ac:dyDescent="0.25">
      <c r="F150" s="132"/>
      <c r="G150" s="37"/>
      <c r="H150" s="133"/>
      <c r="I150" s="133"/>
    </row>
    <row r="151" spans="6:9" x14ac:dyDescent="0.25">
      <c r="F151" s="132"/>
      <c r="G151" s="37"/>
      <c r="H151" s="133"/>
      <c r="I151" s="133"/>
    </row>
    <row r="152" spans="6:9" x14ac:dyDescent="0.25">
      <c r="F152" s="132"/>
      <c r="G152" s="37"/>
      <c r="H152" s="133"/>
      <c r="I152" s="133"/>
    </row>
    <row r="153" spans="6:9" x14ac:dyDescent="0.25">
      <c r="F153" s="132"/>
      <c r="G153" s="37"/>
      <c r="H153" s="133"/>
      <c r="I153" s="133"/>
    </row>
    <row r="154" spans="6:9" x14ac:dyDescent="0.25">
      <c r="F154" s="132"/>
      <c r="G154" s="37"/>
      <c r="H154" s="133"/>
      <c r="I154" s="133"/>
    </row>
    <row r="155" spans="6:9" x14ac:dyDescent="0.25">
      <c r="F155" s="132"/>
      <c r="G155" s="37"/>
      <c r="H155" s="133"/>
      <c r="I155" s="133"/>
    </row>
    <row r="156" spans="6:9" x14ac:dyDescent="0.25">
      <c r="F156" s="132"/>
      <c r="G156" s="37"/>
      <c r="H156" s="133"/>
      <c r="I156" s="133"/>
    </row>
    <row r="157" spans="6:9" x14ac:dyDescent="0.25">
      <c r="F157" s="132"/>
      <c r="G157" s="37"/>
      <c r="H157" s="133"/>
      <c r="I157" s="133"/>
    </row>
    <row r="158" spans="6:9" x14ac:dyDescent="0.25">
      <c r="F158" s="132"/>
      <c r="G158" s="37"/>
      <c r="H158" s="133"/>
      <c r="I158" s="133"/>
    </row>
    <row r="159" spans="6:9" x14ac:dyDescent="0.25">
      <c r="F159" s="132"/>
      <c r="G159" s="37"/>
      <c r="H159" s="133"/>
      <c r="I159" s="133"/>
    </row>
    <row r="160" spans="6:9" x14ac:dyDescent="0.25">
      <c r="F160" s="132"/>
      <c r="G160" s="37"/>
      <c r="H160" s="133"/>
      <c r="I160" s="133"/>
    </row>
    <row r="161" spans="6:9" x14ac:dyDescent="0.25">
      <c r="F161" s="132"/>
      <c r="G161" s="37"/>
      <c r="H161" s="133"/>
      <c r="I161" s="133"/>
    </row>
    <row r="162" spans="6:9" x14ac:dyDescent="0.25">
      <c r="F162" s="132"/>
      <c r="G162" s="37"/>
      <c r="H162" s="133"/>
      <c r="I162" s="133"/>
    </row>
    <row r="163" spans="6:9" x14ac:dyDescent="0.25">
      <c r="F163" s="132"/>
      <c r="G163" s="37"/>
      <c r="H163" s="133"/>
      <c r="I163" s="133"/>
    </row>
    <row r="164" spans="6:9" x14ac:dyDescent="0.25">
      <c r="F164" s="132"/>
      <c r="G164" s="37"/>
      <c r="H164" s="133"/>
      <c r="I164" s="133"/>
    </row>
    <row r="165" spans="6:9" x14ac:dyDescent="0.25">
      <c r="F165" s="132"/>
      <c r="G165" s="37"/>
      <c r="H165" s="133"/>
      <c r="I165" s="133"/>
    </row>
    <row r="166" spans="6:9" x14ac:dyDescent="0.25">
      <c r="F166" s="132"/>
      <c r="G166" s="37"/>
      <c r="H166" s="133"/>
      <c r="I166" s="133"/>
    </row>
    <row r="167" spans="6:9" x14ac:dyDescent="0.25">
      <c r="F167" s="132"/>
      <c r="G167" s="37"/>
      <c r="H167" s="133"/>
      <c r="I167" s="133"/>
    </row>
    <row r="168" spans="6:9" x14ac:dyDescent="0.25">
      <c r="F168" s="132"/>
      <c r="G168" s="37"/>
      <c r="H168" s="133"/>
      <c r="I168" s="133"/>
    </row>
    <row r="169" spans="6:9" x14ac:dyDescent="0.25">
      <c r="F169" s="132"/>
      <c r="G169" s="37"/>
      <c r="H169" s="133"/>
      <c r="I169" s="133"/>
    </row>
    <row r="170" spans="6:9" x14ac:dyDescent="0.25">
      <c r="F170" s="132"/>
      <c r="G170" s="37"/>
      <c r="H170" s="133"/>
      <c r="I170" s="133"/>
    </row>
    <row r="171" spans="6:9" x14ac:dyDescent="0.25">
      <c r="F171" s="132"/>
      <c r="G171" s="37"/>
      <c r="H171" s="133"/>
      <c r="I171" s="133"/>
    </row>
    <row r="172" spans="6:9" x14ac:dyDescent="0.25">
      <c r="F172" s="132"/>
      <c r="G172" s="37"/>
      <c r="H172" s="133"/>
      <c r="I172" s="133"/>
    </row>
    <row r="173" spans="6:9" x14ac:dyDescent="0.25">
      <c r="F173" s="132"/>
      <c r="G173" s="37"/>
      <c r="H173" s="133"/>
      <c r="I173" s="133"/>
    </row>
    <row r="174" spans="6:9" x14ac:dyDescent="0.25">
      <c r="F174" s="132"/>
      <c r="G174" s="37"/>
      <c r="H174" s="133"/>
      <c r="I174" s="133"/>
    </row>
    <row r="175" spans="6:9" x14ac:dyDescent="0.25">
      <c r="F175" s="132"/>
      <c r="G175" s="37"/>
      <c r="H175" s="133"/>
      <c r="I175" s="133"/>
    </row>
    <row r="176" spans="6:9" x14ac:dyDescent="0.25">
      <c r="F176" s="132"/>
      <c r="G176" s="37"/>
      <c r="H176" s="133"/>
      <c r="I176" s="133"/>
    </row>
    <row r="177" spans="6:9" x14ac:dyDescent="0.25">
      <c r="F177" s="132"/>
      <c r="G177" s="37"/>
      <c r="H177" s="133"/>
      <c r="I177" s="133"/>
    </row>
    <row r="178" spans="6:9" x14ac:dyDescent="0.25">
      <c r="F178" s="132"/>
      <c r="G178" s="37"/>
      <c r="H178" s="133"/>
      <c r="I178" s="133"/>
    </row>
    <row r="179" spans="6:9" x14ac:dyDescent="0.25">
      <c r="F179" s="132"/>
      <c r="G179" s="37"/>
      <c r="H179" s="133"/>
      <c r="I179" s="133"/>
    </row>
    <row r="180" spans="6:9" x14ac:dyDescent="0.25">
      <c r="F180" s="132"/>
      <c r="G180" s="37"/>
      <c r="H180" s="133"/>
      <c r="I180" s="133"/>
    </row>
    <row r="181" spans="6:9" x14ac:dyDescent="0.25">
      <c r="F181" s="132"/>
      <c r="G181" s="37"/>
      <c r="H181" s="133"/>
      <c r="I181" s="133"/>
    </row>
    <row r="182" spans="6:9" x14ac:dyDescent="0.25">
      <c r="F182" s="132"/>
      <c r="G182" s="37"/>
      <c r="H182" s="133"/>
      <c r="I182" s="133"/>
    </row>
    <row r="183" spans="6:9" x14ac:dyDescent="0.25">
      <c r="F183" s="132"/>
      <c r="G183" s="37"/>
      <c r="H183" s="133"/>
      <c r="I183" s="133"/>
    </row>
    <row r="184" spans="6:9" x14ac:dyDescent="0.25">
      <c r="F184" s="132"/>
      <c r="G184" s="37"/>
      <c r="H184" s="133"/>
      <c r="I184" s="133"/>
    </row>
    <row r="185" spans="6:9" x14ac:dyDescent="0.25">
      <c r="F185" s="132"/>
      <c r="G185" s="37"/>
      <c r="H185" s="133"/>
      <c r="I185" s="133"/>
    </row>
    <row r="186" spans="6:9" x14ac:dyDescent="0.25">
      <c r="F186" s="132"/>
      <c r="G186" s="37"/>
      <c r="H186" s="133"/>
      <c r="I186" s="133"/>
    </row>
    <row r="187" spans="6:9" x14ac:dyDescent="0.25">
      <c r="F187" s="132"/>
      <c r="G187" s="37"/>
      <c r="H187" s="133"/>
      <c r="I187" s="133"/>
    </row>
    <row r="188" spans="6:9" x14ac:dyDescent="0.25">
      <c r="F188" s="132"/>
      <c r="G188" s="37"/>
      <c r="H188" s="133"/>
      <c r="I188" s="133"/>
    </row>
    <row r="189" spans="6:9" x14ac:dyDescent="0.25">
      <c r="F189" s="132"/>
      <c r="G189" s="37"/>
      <c r="H189" s="133"/>
      <c r="I189" s="133"/>
    </row>
    <row r="190" spans="6:9" x14ac:dyDescent="0.25">
      <c r="F190" s="132"/>
      <c r="G190" s="37"/>
      <c r="H190" s="133"/>
      <c r="I190" s="133"/>
    </row>
    <row r="191" spans="6:9" x14ac:dyDescent="0.25">
      <c r="F191" s="132"/>
      <c r="G191" s="37"/>
      <c r="H191" s="133"/>
      <c r="I191" s="133"/>
    </row>
    <row r="192" spans="6:9" x14ac:dyDescent="0.25">
      <c r="F192" s="132"/>
      <c r="G192" s="37"/>
      <c r="H192" s="133"/>
      <c r="I192" s="133"/>
    </row>
    <row r="193" spans="6:9" x14ac:dyDescent="0.25">
      <c r="F193" s="132"/>
      <c r="G193" s="37"/>
      <c r="H193" s="133"/>
      <c r="I193" s="133"/>
    </row>
    <row r="194" spans="6:9" x14ac:dyDescent="0.25">
      <c r="F194" s="132"/>
      <c r="G194" s="37"/>
      <c r="H194" s="133"/>
      <c r="I194" s="133"/>
    </row>
    <row r="195" spans="6:9" x14ac:dyDescent="0.25">
      <c r="F195" s="132"/>
      <c r="G195" s="37"/>
      <c r="H195" s="133"/>
      <c r="I195" s="133"/>
    </row>
    <row r="196" spans="6:9" x14ac:dyDescent="0.25">
      <c r="F196" s="132"/>
      <c r="G196" s="37"/>
      <c r="H196" s="133"/>
      <c r="I196" s="133"/>
    </row>
    <row r="197" spans="6:9" x14ac:dyDescent="0.25">
      <c r="F197" s="132"/>
      <c r="G197" s="37"/>
      <c r="H197" s="133"/>
      <c r="I197" s="133"/>
    </row>
    <row r="198" spans="6:9" x14ac:dyDescent="0.25">
      <c r="F198" s="132"/>
      <c r="G198" s="37"/>
      <c r="H198" s="133"/>
      <c r="I198" s="133"/>
    </row>
    <row r="199" spans="6:9" x14ac:dyDescent="0.25">
      <c r="F199" s="132"/>
      <c r="G199" s="37"/>
      <c r="H199" s="133"/>
      <c r="I199" s="133"/>
    </row>
    <row r="200" spans="6:9" x14ac:dyDescent="0.25">
      <c r="F200" s="132"/>
      <c r="G200" s="37"/>
      <c r="H200" s="133"/>
      <c r="I200" s="133"/>
    </row>
    <row r="201" spans="6:9" x14ac:dyDescent="0.25">
      <c r="F201" s="132"/>
      <c r="G201" s="37"/>
      <c r="H201" s="133"/>
      <c r="I201" s="133"/>
    </row>
    <row r="202" spans="6:9" x14ac:dyDescent="0.25">
      <c r="F202" s="132"/>
      <c r="G202" s="37"/>
      <c r="H202" s="133"/>
      <c r="I202" s="133"/>
    </row>
    <row r="203" spans="6:9" x14ac:dyDescent="0.25">
      <c r="F203" s="132"/>
      <c r="G203" s="37"/>
      <c r="H203" s="133"/>
      <c r="I203" s="133"/>
    </row>
    <row r="204" spans="6:9" x14ac:dyDescent="0.25">
      <c r="F204" s="132"/>
      <c r="G204" s="37"/>
      <c r="H204" s="133"/>
      <c r="I204" s="133"/>
    </row>
    <row r="205" spans="6:9" x14ac:dyDescent="0.25">
      <c r="F205" s="132"/>
      <c r="G205" s="37"/>
      <c r="H205" s="133"/>
      <c r="I205" s="133"/>
    </row>
    <row r="206" spans="6:9" x14ac:dyDescent="0.25">
      <c r="F206" s="132"/>
      <c r="G206" s="37"/>
      <c r="H206" s="133"/>
      <c r="I206" s="133"/>
    </row>
    <row r="207" spans="6:9" x14ac:dyDescent="0.25">
      <c r="F207" s="132"/>
      <c r="G207" s="37"/>
      <c r="H207" s="133"/>
      <c r="I207" s="133"/>
    </row>
    <row r="208" spans="6:9" x14ac:dyDescent="0.25">
      <c r="F208" s="132"/>
      <c r="G208" s="37"/>
      <c r="H208" s="133"/>
      <c r="I208" s="133"/>
    </row>
  </sheetData>
  <sheetProtection insertHyperlinks="0"/>
  <protectedRanges>
    <protectedRange sqref="E4:E41 L40:L41" name="Rango1"/>
    <protectedRange sqref="L11 L9 L13:L15" name="Rango1_3_1_2"/>
    <protectedRange sqref="L4:L6" name="Rango1_2_1_1_2"/>
    <protectedRange sqref="L27 L35:L36" name="Rango1_4_1_2"/>
    <protectedRange sqref="L37:L39 L12 L28:L34 L16:L26 L7:L8" name="Rango1_1_9"/>
  </protectedRanges>
  <mergeCells count="5">
    <mergeCell ref="B1:C1"/>
    <mergeCell ref="B2:C2"/>
    <mergeCell ref="C8:C18"/>
    <mergeCell ref="F2:G2"/>
    <mergeCell ref="I2:J2"/>
  </mergeCells>
  <conditionalFormatting sqref="J5">
    <cfRule type="dataBar" priority="37">
      <dataBar>
        <cfvo type="min"/>
        <cfvo type="max"/>
        <color rgb="FFFF0000"/>
      </dataBar>
      <extLst>
        <ext xmlns:x14="http://schemas.microsoft.com/office/spreadsheetml/2009/9/main" uri="{B025F937-C7B1-47D3-B67F-A62EFF666E3E}">
          <x14:id>{8490FF0F-195C-4A05-ACA1-1571E57EC2B1}</x14:id>
        </ext>
      </extLst>
    </cfRule>
    <cfRule type="colorScale" priority="38">
      <colorScale>
        <cfvo type="min"/>
        <cfvo type="percentile" val="50"/>
        <cfvo type="max"/>
        <color rgb="FF63BE7B"/>
        <color rgb="FFFFEB84"/>
        <color rgb="FFF8696B"/>
      </colorScale>
    </cfRule>
  </conditionalFormatting>
  <conditionalFormatting sqref="J6">
    <cfRule type="dataBar" priority="178">
      <dataBar>
        <cfvo type="min"/>
        <cfvo type="max"/>
        <color rgb="FFFF0000"/>
      </dataBar>
      <extLst>
        <ext xmlns:x14="http://schemas.microsoft.com/office/spreadsheetml/2009/9/main" uri="{B025F937-C7B1-47D3-B67F-A62EFF666E3E}">
          <x14:id>{4FF69A01-78E0-46E6-A425-A6FC973FF341}</x14:id>
        </ext>
      </extLst>
    </cfRule>
    <cfRule type="colorScale" priority="179">
      <colorScale>
        <cfvo type="min"/>
        <cfvo type="percentile" val="50"/>
        <cfvo type="max"/>
        <color rgb="FF63BE7B"/>
        <color rgb="FFFFEB84"/>
        <color rgb="FFF8696B"/>
      </colorScale>
    </cfRule>
  </conditionalFormatting>
  <conditionalFormatting sqref="J9:J11">
    <cfRule type="colorScale" priority="295">
      <colorScale>
        <cfvo type="min"/>
        <cfvo type="percentile" val="50"/>
        <cfvo type="max"/>
        <color rgb="FF63BE7B"/>
        <color rgb="FFFFEB84"/>
        <color rgb="FFF8696B"/>
      </colorScale>
    </cfRule>
    <cfRule type="dataBar" priority="294">
      <dataBar>
        <cfvo type="min"/>
        <cfvo type="max"/>
        <color rgb="FFFF0000"/>
      </dataBar>
      <extLst>
        <ext xmlns:x14="http://schemas.microsoft.com/office/spreadsheetml/2009/9/main" uri="{B025F937-C7B1-47D3-B67F-A62EFF666E3E}">
          <x14:id>{9381A65A-9C3D-4EAA-80AC-9B1732DE55E3}</x14:id>
        </ext>
      </extLst>
    </cfRule>
  </conditionalFormatting>
  <conditionalFormatting sqref="J12">
    <cfRule type="colorScale" priority="119">
      <colorScale>
        <cfvo type="min"/>
        <cfvo type="percentile" val="50"/>
        <cfvo type="max"/>
        <color rgb="FF63BE7B"/>
        <color rgb="FFFFEB84"/>
        <color rgb="FFF8696B"/>
      </colorScale>
    </cfRule>
    <cfRule type="dataBar" priority="118">
      <dataBar>
        <cfvo type="min"/>
        <cfvo type="max"/>
        <color rgb="FFFF0000"/>
      </dataBar>
      <extLst>
        <ext xmlns:x14="http://schemas.microsoft.com/office/spreadsheetml/2009/9/main" uri="{B025F937-C7B1-47D3-B67F-A62EFF666E3E}">
          <x14:id>{8221FD8D-D3B2-4076-91AB-436757123696}</x14:id>
        </ext>
      </extLst>
    </cfRule>
  </conditionalFormatting>
  <conditionalFormatting sqref="J14">
    <cfRule type="dataBar" priority="91">
      <dataBar>
        <cfvo type="min"/>
        <cfvo type="max"/>
        <color rgb="FFFF0000"/>
      </dataBar>
      <extLst>
        <ext xmlns:x14="http://schemas.microsoft.com/office/spreadsheetml/2009/9/main" uri="{B025F937-C7B1-47D3-B67F-A62EFF666E3E}">
          <x14:id>{5624EF12-5447-45A6-BB6A-C4607F2D2DFC}</x14:id>
        </ext>
      </extLst>
    </cfRule>
    <cfRule type="colorScale" priority="92">
      <colorScale>
        <cfvo type="min"/>
        <cfvo type="percentile" val="50"/>
        <cfvo type="max"/>
        <color rgb="FF63BE7B"/>
        <color rgb="FFFFEB84"/>
        <color rgb="FFF8696B"/>
      </colorScale>
    </cfRule>
  </conditionalFormatting>
  <conditionalFormatting sqref="J15">
    <cfRule type="dataBar" priority="73">
      <dataBar>
        <cfvo type="min"/>
        <cfvo type="max"/>
        <color rgb="FFFF0000"/>
      </dataBar>
      <extLst>
        <ext xmlns:x14="http://schemas.microsoft.com/office/spreadsheetml/2009/9/main" uri="{B025F937-C7B1-47D3-B67F-A62EFF666E3E}">
          <x14:id>{73E3D334-E6F7-4E4F-BDD1-DA00386AA450}</x14:id>
        </ext>
      </extLst>
    </cfRule>
    <cfRule type="colorScale" priority="74">
      <colorScale>
        <cfvo type="min"/>
        <cfvo type="percentile" val="50"/>
        <cfvo type="max"/>
        <color rgb="FF63BE7B"/>
        <color rgb="FFFFEB84"/>
        <color rgb="FFF8696B"/>
      </colorScale>
    </cfRule>
  </conditionalFormatting>
  <conditionalFormatting sqref="J16">
    <cfRule type="colorScale" priority="86">
      <colorScale>
        <cfvo type="min"/>
        <cfvo type="percentile" val="50"/>
        <cfvo type="max"/>
        <color rgb="FF63BE7B"/>
        <color rgb="FFFFEB84"/>
        <color rgb="FFF8696B"/>
      </colorScale>
    </cfRule>
    <cfRule type="dataBar" priority="85">
      <dataBar>
        <cfvo type="min"/>
        <cfvo type="max"/>
        <color rgb="FFFF0000"/>
      </dataBar>
      <extLst>
        <ext xmlns:x14="http://schemas.microsoft.com/office/spreadsheetml/2009/9/main" uri="{B025F937-C7B1-47D3-B67F-A62EFF666E3E}">
          <x14:id>{8195E81E-AB54-4A0C-8947-486463093ACD}</x14:id>
        </ext>
      </extLst>
    </cfRule>
  </conditionalFormatting>
  <conditionalFormatting sqref="J17">
    <cfRule type="dataBar" priority="67">
      <dataBar>
        <cfvo type="min"/>
        <cfvo type="max"/>
        <color rgb="FFFF0000"/>
      </dataBar>
      <extLst>
        <ext xmlns:x14="http://schemas.microsoft.com/office/spreadsheetml/2009/9/main" uri="{B025F937-C7B1-47D3-B67F-A62EFF666E3E}">
          <x14:id>{9B6AFAA6-F4B3-40D1-89A2-31326F955B35}</x14:id>
        </ext>
      </extLst>
    </cfRule>
    <cfRule type="colorScale" priority="68">
      <colorScale>
        <cfvo type="min"/>
        <cfvo type="percentile" val="50"/>
        <cfvo type="max"/>
        <color rgb="FF63BE7B"/>
        <color rgb="FFFFEB84"/>
        <color rgb="FFF8696B"/>
      </colorScale>
    </cfRule>
  </conditionalFormatting>
  <conditionalFormatting sqref="J18">
    <cfRule type="dataBar" priority="79">
      <dataBar>
        <cfvo type="min"/>
        <cfvo type="max"/>
        <color rgb="FFFF0000"/>
      </dataBar>
      <extLst>
        <ext xmlns:x14="http://schemas.microsoft.com/office/spreadsheetml/2009/9/main" uri="{B025F937-C7B1-47D3-B67F-A62EFF666E3E}">
          <x14:id>{1BF8563E-1ABA-4304-97E8-40E4F8B1C35D}</x14:id>
        </ext>
      </extLst>
    </cfRule>
    <cfRule type="colorScale" priority="80">
      <colorScale>
        <cfvo type="min"/>
        <cfvo type="percentile" val="50"/>
        <cfvo type="max"/>
        <color rgb="FF63BE7B"/>
        <color rgb="FFFFEB84"/>
        <color rgb="FFF8696B"/>
      </colorScale>
    </cfRule>
  </conditionalFormatting>
  <conditionalFormatting sqref="J19:J23 J13">
    <cfRule type="dataBar" priority="115">
      <dataBar>
        <cfvo type="min"/>
        <cfvo type="max"/>
        <color rgb="FFFF0000"/>
      </dataBar>
      <extLst>
        <ext xmlns:x14="http://schemas.microsoft.com/office/spreadsheetml/2009/9/main" uri="{B025F937-C7B1-47D3-B67F-A62EFF666E3E}">
          <x14:id>{A572B5D4-F542-403C-BAF9-D4369A4B081E}</x14:id>
        </ext>
      </extLst>
    </cfRule>
    <cfRule type="colorScale" priority="116">
      <colorScale>
        <cfvo type="min"/>
        <cfvo type="percentile" val="50"/>
        <cfvo type="max"/>
        <color rgb="FF63BE7B"/>
        <color rgb="FFFFEB84"/>
        <color rgb="FFF8696B"/>
      </colorScale>
    </cfRule>
  </conditionalFormatting>
  <conditionalFormatting sqref="J24">
    <cfRule type="colorScale" priority="254">
      <colorScale>
        <cfvo type="min"/>
        <cfvo type="percentile" val="50"/>
        <cfvo type="max"/>
        <color rgb="FF63BE7B"/>
        <color rgb="FFFFEB84"/>
        <color rgb="FFF8696B"/>
      </colorScale>
    </cfRule>
    <cfRule type="dataBar" priority="253">
      <dataBar>
        <cfvo type="min"/>
        <cfvo type="max"/>
        <color rgb="FFFF0000"/>
      </dataBar>
      <extLst>
        <ext xmlns:x14="http://schemas.microsoft.com/office/spreadsheetml/2009/9/main" uri="{B025F937-C7B1-47D3-B67F-A62EFF666E3E}">
          <x14:id>{D099B7BB-D346-46DF-B12F-93E8C917B127}</x14:id>
        </ext>
      </extLst>
    </cfRule>
  </conditionalFormatting>
  <conditionalFormatting sqref="J25">
    <cfRule type="dataBar" priority="28">
      <dataBar>
        <cfvo type="min"/>
        <cfvo type="max"/>
        <color rgb="FFFF0000"/>
      </dataBar>
      <extLst>
        <ext xmlns:x14="http://schemas.microsoft.com/office/spreadsheetml/2009/9/main" uri="{B025F937-C7B1-47D3-B67F-A62EFF666E3E}">
          <x14:id>{408191CD-020C-413F-81FD-F6B326F387A6}</x14:id>
        </ext>
      </extLst>
    </cfRule>
    <cfRule type="colorScale" priority="29">
      <colorScale>
        <cfvo type="min"/>
        <cfvo type="percentile" val="50"/>
        <cfvo type="max"/>
        <color rgb="FF63BE7B"/>
        <color rgb="FFFFEB84"/>
        <color rgb="FFF8696B"/>
      </colorScale>
    </cfRule>
  </conditionalFormatting>
  <conditionalFormatting sqref="J26">
    <cfRule type="dataBar" priority="22">
      <dataBar>
        <cfvo type="min"/>
        <cfvo type="max"/>
        <color rgb="FFFF0000"/>
      </dataBar>
      <extLst>
        <ext xmlns:x14="http://schemas.microsoft.com/office/spreadsheetml/2009/9/main" uri="{B025F937-C7B1-47D3-B67F-A62EFF666E3E}">
          <x14:id>{FB43E04E-5287-4081-9F9C-A10832169099}</x14:id>
        </ext>
      </extLst>
    </cfRule>
    <cfRule type="colorScale" priority="23">
      <colorScale>
        <cfvo type="min"/>
        <cfvo type="percentile" val="50"/>
        <cfvo type="max"/>
        <color rgb="FF63BE7B"/>
        <color rgb="FFFFEB84"/>
        <color rgb="FFF8696B"/>
      </colorScale>
    </cfRule>
  </conditionalFormatting>
  <conditionalFormatting sqref="J27">
    <cfRule type="colorScale" priority="260">
      <colorScale>
        <cfvo type="min"/>
        <cfvo type="percentile" val="50"/>
        <cfvo type="max"/>
        <color rgb="FF63BE7B"/>
        <color rgb="FFFFEB84"/>
        <color rgb="FFF8696B"/>
      </colorScale>
    </cfRule>
    <cfRule type="dataBar" priority="259">
      <dataBar>
        <cfvo type="min"/>
        <cfvo type="max"/>
        <color rgb="FFFF0000"/>
      </dataBar>
      <extLst>
        <ext xmlns:x14="http://schemas.microsoft.com/office/spreadsheetml/2009/9/main" uri="{B025F937-C7B1-47D3-B67F-A62EFF666E3E}">
          <x14:id>{C4F2F7B0-D95D-4FDF-9591-D883E397962B}</x14:id>
        </ext>
      </extLst>
    </cfRule>
  </conditionalFormatting>
  <conditionalFormatting sqref="J28:J29">
    <cfRule type="dataBar" priority="281">
      <dataBar>
        <cfvo type="min"/>
        <cfvo type="max"/>
        <color rgb="FFFF0000"/>
      </dataBar>
      <extLst>
        <ext xmlns:x14="http://schemas.microsoft.com/office/spreadsheetml/2009/9/main" uri="{B025F937-C7B1-47D3-B67F-A62EFF666E3E}">
          <x14:id>{2BA4F315-203A-49E4-8CEE-2B5EE14BBD82}</x14:id>
        </ext>
      </extLst>
    </cfRule>
    <cfRule type="colorScale" priority="282">
      <colorScale>
        <cfvo type="min"/>
        <cfvo type="percentile" val="50"/>
        <cfvo type="max"/>
        <color rgb="FF63BE7B"/>
        <color rgb="FFFFEB84"/>
        <color rgb="FFF8696B"/>
      </colorScale>
    </cfRule>
  </conditionalFormatting>
  <conditionalFormatting sqref="J29">
    <cfRule type="dataBar" priority="112">
      <dataBar>
        <cfvo type="min"/>
        <cfvo type="max"/>
        <color rgb="FFFF0000"/>
      </dataBar>
      <extLst>
        <ext xmlns:x14="http://schemas.microsoft.com/office/spreadsheetml/2009/9/main" uri="{B025F937-C7B1-47D3-B67F-A62EFF666E3E}">
          <x14:id>{A7633A4A-AE03-4044-9CDC-69BD32F1F92F}</x14:id>
        </ext>
      </extLst>
    </cfRule>
    <cfRule type="colorScale" priority="113">
      <colorScale>
        <cfvo type="min"/>
        <cfvo type="percentile" val="50"/>
        <cfvo type="max"/>
        <color rgb="FF63BE7B"/>
        <color rgb="FFFFEB84"/>
        <color rgb="FFF8696B"/>
      </colorScale>
    </cfRule>
  </conditionalFormatting>
  <conditionalFormatting sqref="J30:J32">
    <cfRule type="colorScale" priority="279">
      <colorScale>
        <cfvo type="min"/>
        <cfvo type="percentile" val="50"/>
        <cfvo type="max"/>
        <color rgb="FF63BE7B"/>
        <color rgb="FFFFEB84"/>
        <color rgb="FFF8696B"/>
      </colorScale>
    </cfRule>
    <cfRule type="dataBar" priority="278">
      <dataBar>
        <cfvo type="min"/>
        <cfvo type="max"/>
        <color rgb="FFFF0000"/>
      </dataBar>
      <extLst>
        <ext xmlns:x14="http://schemas.microsoft.com/office/spreadsheetml/2009/9/main" uri="{B025F937-C7B1-47D3-B67F-A62EFF666E3E}">
          <x14:id>{2775BB3C-9C78-4326-9CF9-862EF2DD353A}</x14:id>
        </ext>
      </extLst>
    </cfRule>
  </conditionalFormatting>
  <conditionalFormatting sqref="J33">
    <cfRule type="colorScale" priority="289">
      <colorScale>
        <cfvo type="min"/>
        <cfvo type="percentile" val="50"/>
        <cfvo type="max"/>
        <color rgb="FF63BE7B"/>
        <color rgb="FFFFEB84"/>
        <color rgb="FFF8696B"/>
      </colorScale>
    </cfRule>
    <cfRule type="dataBar" priority="288">
      <dataBar>
        <cfvo type="min"/>
        <cfvo type="max"/>
        <color rgb="FFFF0000"/>
      </dataBar>
      <extLst>
        <ext xmlns:x14="http://schemas.microsoft.com/office/spreadsheetml/2009/9/main" uri="{B025F937-C7B1-47D3-B67F-A62EFF666E3E}">
          <x14:id>{C95F1F1C-1D9B-4EEC-9A02-626D5A7E3F51}</x14:id>
        </ext>
      </extLst>
    </cfRule>
  </conditionalFormatting>
  <conditionalFormatting sqref="J34">
    <cfRule type="dataBar" priority="106">
      <dataBar>
        <cfvo type="min"/>
        <cfvo type="max"/>
        <color rgb="FFFF0000"/>
      </dataBar>
      <extLst>
        <ext xmlns:x14="http://schemas.microsoft.com/office/spreadsheetml/2009/9/main" uri="{B025F937-C7B1-47D3-B67F-A62EFF666E3E}">
          <x14:id>{0652C3C3-6FEF-44CD-86AB-96BDAB6827C9}</x14:id>
        </ext>
      </extLst>
    </cfRule>
    <cfRule type="colorScale" priority="107">
      <colorScale>
        <cfvo type="min"/>
        <cfvo type="percentile" val="50"/>
        <cfvo type="max"/>
        <color rgb="FF63BE7B"/>
        <color rgb="FFFFEB84"/>
        <color rgb="FFF8696B"/>
      </colorScale>
    </cfRule>
  </conditionalFormatting>
  <conditionalFormatting sqref="J35 J37">
    <cfRule type="colorScale" priority="269">
      <colorScale>
        <cfvo type="min"/>
        <cfvo type="percentile" val="50"/>
        <cfvo type="max"/>
        <color rgb="FF63BE7B"/>
        <color rgb="FFFFEB84"/>
        <color rgb="FFF8696B"/>
      </colorScale>
    </cfRule>
    <cfRule type="dataBar" priority="268">
      <dataBar>
        <cfvo type="min"/>
        <cfvo type="max"/>
        <color rgb="FFFF0000"/>
      </dataBar>
      <extLst>
        <ext xmlns:x14="http://schemas.microsoft.com/office/spreadsheetml/2009/9/main" uri="{B025F937-C7B1-47D3-B67F-A62EFF666E3E}">
          <x14:id>{3B776D41-C30F-40A9-8013-959754ED8275}</x14:id>
        </ext>
      </extLst>
    </cfRule>
  </conditionalFormatting>
  <conditionalFormatting sqref="J36">
    <cfRule type="dataBar" priority="100">
      <dataBar>
        <cfvo type="min"/>
        <cfvo type="max"/>
        <color rgb="FFFF0000"/>
      </dataBar>
      <extLst>
        <ext xmlns:x14="http://schemas.microsoft.com/office/spreadsheetml/2009/9/main" uri="{B025F937-C7B1-47D3-B67F-A62EFF666E3E}">
          <x14:id>{1F1D6188-2D33-4013-887A-B0CDFB03C51E}</x14:id>
        </ext>
      </extLst>
    </cfRule>
    <cfRule type="colorScale" priority="101">
      <colorScale>
        <cfvo type="min"/>
        <cfvo type="percentile" val="50"/>
        <cfvo type="max"/>
        <color rgb="FF63BE7B"/>
        <color rgb="FFFFEB84"/>
        <color rgb="FFF8696B"/>
      </colorScale>
    </cfRule>
  </conditionalFormatting>
  <conditionalFormatting sqref="J38">
    <cfRule type="colorScale" priority="98">
      <colorScale>
        <cfvo type="min"/>
        <cfvo type="percentile" val="50"/>
        <cfvo type="max"/>
        <color rgb="FF63BE7B"/>
        <color rgb="FFFFEB84"/>
        <color rgb="FFF8696B"/>
      </colorScale>
    </cfRule>
    <cfRule type="dataBar" priority="97">
      <dataBar>
        <cfvo type="min"/>
        <cfvo type="max"/>
        <color rgb="FFFF0000"/>
      </dataBar>
      <extLst>
        <ext xmlns:x14="http://schemas.microsoft.com/office/spreadsheetml/2009/9/main" uri="{B025F937-C7B1-47D3-B67F-A62EFF666E3E}">
          <x14:id>{533223B5-D89B-4D28-A17E-75DA2F3756CC}</x14:id>
        </ext>
      </extLst>
    </cfRule>
  </conditionalFormatting>
  <conditionalFormatting sqref="J39">
    <cfRule type="dataBar" priority="7">
      <dataBar>
        <cfvo type="min"/>
        <cfvo type="max"/>
        <color rgb="FFFF0000"/>
      </dataBar>
      <extLst>
        <ext xmlns:x14="http://schemas.microsoft.com/office/spreadsheetml/2009/9/main" uri="{B025F937-C7B1-47D3-B67F-A62EFF666E3E}">
          <x14:id>{98316CE5-99AF-4449-9BB6-FED077835C17}</x14:id>
        </ext>
      </extLst>
    </cfRule>
    <cfRule type="colorScale" priority="8">
      <colorScale>
        <cfvo type="min"/>
        <cfvo type="percentile" val="50"/>
        <cfvo type="max"/>
        <color rgb="FF63BE7B"/>
        <color rgb="FFFFEB84"/>
        <color rgb="FFF8696B"/>
      </colorScale>
    </cfRule>
  </conditionalFormatting>
  <conditionalFormatting sqref="J41">
    <cfRule type="colorScale" priority="309">
      <colorScale>
        <cfvo type="min"/>
        <cfvo type="percentile" val="50"/>
        <cfvo type="max"/>
        <color rgb="FF63BE7B"/>
        <color rgb="FFFFEB84"/>
        <color rgb="FFF8696B"/>
      </colorScale>
    </cfRule>
    <cfRule type="dataBar" priority="308">
      <dataBar>
        <cfvo type="min"/>
        <cfvo type="max"/>
        <color rgb="FFFF0000"/>
      </dataBar>
      <extLst>
        <ext xmlns:x14="http://schemas.microsoft.com/office/spreadsheetml/2009/9/main" uri="{B025F937-C7B1-47D3-B67F-A62EFF666E3E}">
          <x14:id>{2B12F3C8-C09C-4B0F-B548-13F0F14724B5}</x14:id>
        </ext>
      </extLst>
    </cfRule>
    <cfRule type="expression" dxfId="29" priority="307" stopIfTrue="1">
      <formula>$K$40&gt;0</formula>
    </cfRule>
    <cfRule type="expression" dxfId="28" priority="306" stopIfTrue="1">
      <formula>$K$40=0</formula>
    </cfRule>
  </conditionalFormatting>
  <conditionalFormatting sqref="J42">
    <cfRule type="containsText" dxfId="27" priority="318" stopIfTrue="1" operator="containsText" text="No">
      <formula>NOT(ISERROR(SEARCH("No",J42)))</formula>
    </cfRule>
    <cfRule type="colorScale" priority="317">
      <colorScale>
        <cfvo type="num" val="0"/>
        <cfvo type="percentile" val="50"/>
        <cfvo type="num" val="#REF!"/>
        <color rgb="FFFF0000"/>
        <color rgb="FFFFFF00"/>
        <color rgb="FF006600"/>
      </colorScale>
    </cfRule>
    <cfRule type="colorScale" priority="316">
      <colorScale>
        <cfvo type="num" val="0"/>
        <cfvo type="formula" val="#REF!/2"/>
        <cfvo type="num" val="#REF!"/>
        <color rgb="FFFF0000"/>
        <color rgb="FFFFFF00"/>
        <color rgb="FF006600"/>
      </colorScale>
    </cfRule>
  </conditionalFormatting>
  <conditionalFormatting sqref="J4:K4 J8">
    <cfRule type="colorScale" priority="298">
      <colorScale>
        <cfvo type="min"/>
        <cfvo type="percentile" val="50"/>
        <cfvo type="max"/>
        <color rgb="FF63BE7B"/>
        <color rgb="FFFFEB84"/>
        <color rgb="FFF8696B"/>
      </colorScale>
    </cfRule>
    <cfRule type="dataBar" priority="297">
      <dataBar>
        <cfvo type="min"/>
        <cfvo type="max"/>
        <color rgb="FFFF0000"/>
      </dataBar>
      <extLst>
        <ext xmlns:x14="http://schemas.microsoft.com/office/spreadsheetml/2009/9/main" uri="{B025F937-C7B1-47D3-B67F-A62EFF666E3E}">
          <x14:id>{E80ECE3E-2F4B-4652-A159-CB83FF8778A5}</x14:id>
        </ext>
      </extLst>
    </cfRule>
  </conditionalFormatting>
  <conditionalFormatting sqref="J4:K39">
    <cfRule type="expression" dxfId="26" priority="3" stopIfTrue="1">
      <formula>E4="No"</formula>
    </cfRule>
  </conditionalFormatting>
  <conditionalFormatting sqref="J7:K7 K8:K11">
    <cfRule type="colorScale" priority="239">
      <colorScale>
        <cfvo type="min"/>
        <cfvo type="percentile" val="50"/>
        <cfvo type="max"/>
        <color rgb="FF63BE7B"/>
        <color rgb="FFFFEB84"/>
        <color rgb="FFF8696B"/>
      </colorScale>
    </cfRule>
    <cfRule type="dataBar" priority="238">
      <dataBar>
        <cfvo type="min"/>
        <cfvo type="max"/>
        <color rgb="FFFF0000"/>
      </dataBar>
      <extLst>
        <ext xmlns:x14="http://schemas.microsoft.com/office/spreadsheetml/2009/9/main" uri="{B025F937-C7B1-47D3-B67F-A62EFF666E3E}">
          <x14:id>{87CF98C1-998E-4022-8B61-4098C08C4BB6}</x14:id>
        </ext>
      </extLst>
    </cfRule>
  </conditionalFormatting>
  <conditionalFormatting sqref="K5">
    <cfRule type="colorScale" priority="35">
      <colorScale>
        <cfvo type="min"/>
        <cfvo type="percentile" val="50"/>
        <cfvo type="max"/>
        <color rgb="FF63BE7B"/>
        <color rgb="FFFFEB84"/>
        <color rgb="FFF8696B"/>
      </colorScale>
    </cfRule>
    <cfRule type="dataBar" priority="34">
      <dataBar>
        <cfvo type="min"/>
        <cfvo type="max"/>
        <color rgb="FFFF0000"/>
      </dataBar>
      <extLst>
        <ext xmlns:x14="http://schemas.microsoft.com/office/spreadsheetml/2009/9/main" uri="{B025F937-C7B1-47D3-B67F-A62EFF666E3E}">
          <x14:id>{76C65338-74D8-42F4-9947-3F0FEC9B2BA0}</x14:id>
        </ext>
      </extLst>
    </cfRule>
  </conditionalFormatting>
  <conditionalFormatting sqref="K6">
    <cfRule type="colorScale" priority="176">
      <colorScale>
        <cfvo type="min"/>
        <cfvo type="percentile" val="50"/>
        <cfvo type="max"/>
        <color rgb="FF63BE7B"/>
        <color rgb="FFFFEB84"/>
        <color rgb="FFF8696B"/>
      </colorScale>
    </cfRule>
    <cfRule type="dataBar" priority="175">
      <dataBar>
        <cfvo type="min"/>
        <cfvo type="max"/>
        <color rgb="FFFF0000"/>
      </dataBar>
      <extLst>
        <ext xmlns:x14="http://schemas.microsoft.com/office/spreadsheetml/2009/9/main" uri="{B025F937-C7B1-47D3-B67F-A62EFF666E3E}">
          <x14:id>{F14D347E-CA5D-447B-A789-3CB5EA0D882D}</x14:id>
        </ext>
      </extLst>
    </cfRule>
  </conditionalFormatting>
  <conditionalFormatting sqref="K12">
    <cfRule type="dataBar" priority="172">
      <dataBar>
        <cfvo type="min"/>
        <cfvo type="max"/>
        <color rgb="FFFF0000"/>
      </dataBar>
      <extLst>
        <ext xmlns:x14="http://schemas.microsoft.com/office/spreadsheetml/2009/9/main" uri="{B025F937-C7B1-47D3-B67F-A62EFF666E3E}">
          <x14:id>{4BF70A73-A026-412D-8C7E-F1B7F7DFCE85}</x14:id>
        </ext>
      </extLst>
    </cfRule>
    <cfRule type="colorScale" priority="173">
      <colorScale>
        <cfvo type="min"/>
        <cfvo type="percentile" val="50"/>
        <cfvo type="max"/>
        <color rgb="FF63BE7B"/>
        <color rgb="FFFFEB84"/>
        <color rgb="FFF8696B"/>
      </colorScale>
    </cfRule>
  </conditionalFormatting>
  <conditionalFormatting sqref="K13">
    <cfRule type="dataBar" priority="169">
      <dataBar>
        <cfvo type="min"/>
        <cfvo type="max"/>
        <color rgb="FFFF0000"/>
      </dataBar>
      <extLst>
        <ext xmlns:x14="http://schemas.microsoft.com/office/spreadsheetml/2009/9/main" uri="{B025F937-C7B1-47D3-B67F-A62EFF666E3E}">
          <x14:id>{EED4E7B7-2FE0-4069-BE88-B0BD188FEA7A}</x14:id>
        </ext>
      </extLst>
    </cfRule>
    <cfRule type="colorScale" priority="170">
      <colorScale>
        <cfvo type="min"/>
        <cfvo type="percentile" val="50"/>
        <cfvo type="max"/>
        <color rgb="FF63BE7B"/>
        <color rgb="FFFFEB84"/>
        <color rgb="FFF8696B"/>
      </colorScale>
    </cfRule>
  </conditionalFormatting>
  <conditionalFormatting sqref="K14:K18">
    <cfRule type="colorScale" priority="65">
      <colorScale>
        <cfvo type="min"/>
        <cfvo type="percentile" val="50"/>
        <cfvo type="max"/>
        <color rgb="FF63BE7B"/>
        <color rgb="FFFFEB84"/>
        <color rgb="FFF8696B"/>
      </colorScale>
    </cfRule>
    <cfRule type="dataBar" priority="64">
      <dataBar>
        <cfvo type="min"/>
        <cfvo type="max"/>
        <color rgb="FFFF0000"/>
      </dataBar>
      <extLst>
        <ext xmlns:x14="http://schemas.microsoft.com/office/spreadsheetml/2009/9/main" uri="{B025F937-C7B1-47D3-B67F-A62EFF666E3E}">
          <x14:id>{78171EEE-885C-4393-94CC-8F7B033E2089}</x14:id>
        </ext>
      </extLst>
    </cfRule>
  </conditionalFormatting>
  <conditionalFormatting sqref="K19">
    <cfRule type="dataBar" priority="151">
      <dataBar>
        <cfvo type="min"/>
        <cfvo type="max"/>
        <color rgb="FFFF0000"/>
      </dataBar>
      <extLst>
        <ext xmlns:x14="http://schemas.microsoft.com/office/spreadsheetml/2009/9/main" uri="{B025F937-C7B1-47D3-B67F-A62EFF666E3E}">
          <x14:id>{93308CE0-DBA5-4832-914D-9B1A9945B93B}</x14:id>
        </ext>
      </extLst>
    </cfRule>
    <cfRule type="colorScale" priority="152">
      <colorScale>
        <cfvo type="min"/>
        <cfvo type="percentile" val="50"/>
        <cfvo type="max"/>
        <color rgb="FF63BE7B"/>
        <color rgb="FFFFEB84"/>
        <color rgb="FFF8696B"/>
      </colorScale>
    </cfRule>
  </conditionalFormatting>
  <conditionalFormatting sqref="K20">
    <cfRule type="colorScale" priority="149">
      <colorScale>
        <cfvo type="min"/>
        <cfvo type="percentile" val="50"/>
        <cfvo type="max"/>
        <color rgb="FF63BE7B"/>
        <color rgb="FFFFEB84"/>
        <color rgb="FFF8696B"/>
      </colorScale>
    </cfRule>
    <cfRule type="dataBar" priority="148">
      <dataBar>
        <cfvo type="min"/>
        <cfvo type="max"/>
        <color rgb="FFFF0000"/>
      </dataBar>
      <extLst>
        <ext xmlns:x14="http://schemas.microsoft.com/office/spreadsheetml/2009/9/main" uri="{B025F937-C7B1-47D3-B67F-A62EFF666E3E}">
          <x14:id>{97EB3FC4-4880-43F2-BD2B-BA148377DCAD}</x14:id>
        </ext>
      </extLst>
    </cfRule>
  </conditionalFormatting>
  <conditionalFormatting sqref="K21">
    <cfRule type="dataBar" priority="145">
      <dataBar>
        <cfvo type="min"/>
        <cfvo type="max"/>
        <color rgb="FFFF0000"/>
      </dataBar>
      <extLst>
        <ext xmlns:x14="http://schemas.microsoft.com/office/spreadsheetml/2009/9/main" uri="{B025F937-C7B1-47D3-B67F-A62EFF666E3E}">
          <x14:id>{45409144-39E7-43A6-8730-EA4841826637}</x14:id>
        </ext>
      </extLst>
    </cfRule>
    <cfRule type="colorScale" priority="146">
      <colorScale>
        <cfvo type="min"/>
        <cfvo type="percentile" val="50"/>
        <cfvo type="max"/>
        <color rgb="FF63BE7B"/>
        <color rgb="FFFFEB84"/>
        <color rgb="FFF8696B"/>
      </colorScale>
    </cfRule>
  </conditionalFormatting>
  <conditionalFormatting sqref="K22">
    <cfRule type="colorScale" priority="143">
      <colorScale>
        <cfvo type="min"/>
        <cfvo type="percentile" val="50"/>
        <cfvo type="max"/>
        <color rgb="FF63BE7B"/>
        <color rgb="FFFFEB84"/>
        <color rgb="FFF8696B"/>
      </colorScale>
    </cfRule>
    <cfRule type="dataBar" priority="142">
      <dataBar>
        <cfvo type="min"/>
        <cfvo type="max"/>
        <color rgb="FFFF0000"/>
      </dataBar>
      <extLst>
        <ext xmlns:x14="http://schemas.microsoft.com/office/spreadsheetml/2009/9/main" uri="{B025F937-C7B1-47D3-B67F-A62EFF666E3E}">
          <x14:id>{D13C6868-5A7D-4604-AAB0-DB73BDB1DA5F}</x14:id>
        </ext>
      </extLst>
    </cfRule>
  </conditionalFormatting>
  <conditionalFormatting sqref="K23">
    <cfRule type="dataBar" priority="139">
      <dataBar>
        <cfvo type="min"/>
        <cfvo type="max"/>
        <color rgb="FFFF0000"/>
      </dataBar>
      <extLst>
        <ext xmlns:x14="http://schemas.microsoft.com/office/spreadsheetml/2009/9/main" uri="{B025F937-C7B1-47D3-B67F-A62EFF666E3E}">
          <x14:id>{1AE7533B-92CD-43E7-A3C5-D7A1781BA162}</x14:id>
        </ext>
      </extLst>
    </cfRule>
    <cfRule type="colorScale" priority="140">
      <colorScale>
        <cfvo type="min"/>
        <cfvo type="percentile" val="50"/>
        <cfvo type="max"/>
        <color rgb="FF63BE7B"/>
        <color rgb="FFFFEB84"/>
        <color rgb="FFF8696B"/>
      </colorScale>
    </cfRule>
  </conditionalFormatting>
  <conditionalFormatting sqref="K25">
    <cfRule type="colorScale" priority="32">
      <colorScale>
        <cfvo type="min"/>
        <cfvo type="percentile" val="50"/>
        <cfvo type="max"/>
        <color rgb="FF63BE7B"/>
        <color rgb="FFFFEB84"/>
        <color rgb="FFF8696B"/>
      </colorScale>
    </cfRule>
    <cfRule type="dataBar" priority="31">
      <dataBar>
        <cfvo type="min"/>
        <cfvo type="max"/>
        <color rgb="FFFF0000"/>
      </dataBar>
      <extLst>
        <ext xmlns:x14="http://schemas.microsoft.com/office/spreadsheetml/2009/9/main" uri="{B025F937-C7B1-47D3-B67F-A62EFF666E3E}">
          <x14:id>{1B6A0A88-42D1-4A81-907B-9DBAF4ADB7FF}</x14:id>
        </ext>
      </extLst>
    </cfRule>
  </conditionalFormatting>
  <conditionalFormatting sqref="K26">
    <cfRule type="dataBar" priority="25">
      <dataBar>
        <cfvo type="min"/>
        <cfvo type="max"/>
        <color rgb="FFFF0000"/>
      </dataBar>
      <extLst>
        <ext xmlns:x14="http://schemas.microsoft.com/office/spreadsheetml/2009/9/main" uri="{B025F937-C7B1-47D3-B67F-A62EFF666E3E}">
          <x14:id>{FEABDA80-ADB9-4095-B9FC-3C5BED7EFE24}</x14:id>
        </ext>
      </extLst>
    </cfRule>
    <cfRule type="colorScale" priority="26">
      <colorScale>
        <cfvo type="min"/>
        <cfvo type="percentile" val="50"/>
        <cfvo type="max"/>
        <color rgb="FF63BE7B"/>
        <color rgb="FFFFEB84"/>
        <color rgb="FFF8696B"/>
      </colorScale>
    </cfRule>
  </conditionalFormatting>
  <conditionalFormatting sqref="K27:K29 K24">
    <cfRule type="colorScale" priority="62">
      <colorScale>
        <cfvo type="min"/>
        <cfvo type="percentile" val="50"/>
        <cfvo type="max"/>
        <color rgb="FF63BE7B"/>
        <color rgb="FFFFEB84"/>
        <color rgb="FFF8696B"/>
      </colorScale>
    </cfRule>
    <cfRule type="dataBar" priority="61">
      <dataBar>
        <cfvo type="min"/>
        <cfvo type="max"/>
        <color rgb="FFFF0000"/>
      </dataBar>
      <extLst>
        <ext xmlns:x14="http://schemas.microsoft.com/office/spreadsheetml/2009/9/main" uri="{B025F937-C7B1-47D3-B67F-A62EFF666E3E}">
          <x14:id>{BA708749-70A6-400A-A38F-AA414931F4F6}</x14:id>
        </ext>
      </extLst>
    </cfRule>
  </conditionalFormatting>
  <conditionalFormatting sqref="K29">
    <cfRule type="colorScale" priority="137">
      <colorScale>
        <cfvo type="min"/>
        <cfvo type="percentile" val="50"/>
        <cfvo type="max"/>
        <color rgb="FF63BE7B"/>
        <color rgb="FFFFEB84"/>
        <color rgb="FFF8696B"/>
      </colorScale>
    </cfRule>
    <cfRule type="dataBar" priority="136">
      <dataBar>
        <cfvo type="min"/>
        <cfvo type="max"/>
        <color rgb="FFFF0000"/>
      </dataBar>
      <extLst>
        <ext xmlns:x14="http://schemas.microsoft.com/office/spreadsheetml/2009/9/main" uri="{B025F937-C7B1-47D3-B67F-A62EFF666E3E}">
          <x14:id>{67CE88B5-431A-4519-8A0D-05338DCDDEE3}</x14:id>
        </ext>
      </extLst>
    </cfRule>
  </conditionalFormatting>
  <conditionalFormatting sqref="K30">
    <cfRule type="colorScale" priority="59">
      <colorScale>
        <cfvo type="min"/>
        <cfvo type="percentile" val="50"/>
        <cfvo type="max"/>
        <color rgb="FF63BE7B"/>
        <color rgb="FFFFEB84"/>
        <color rgb="FFF8696B"/>
      </colorScale>
    </cfRule>
    <cfRule type="dataBar" priority="58">
      <dataBar>
        <cfvo type="min"/>
        <cfvo type="max"/>
        <color rgb="FFFF0000"/>
      </dataBar>
      <extLst>
        <ext xmlns:x14="http://schemas.microsoft.com/office/spreadsheetml/2009/9/main" uri="{B025F937-C7B1-47D3-B67F-A62EFF666E3E}">
          <x14:id>{2FCD6C87-5628-4A9E-99F2-57D80A8A95D1}</x14:id>
        </ext>
      </extLst>
    </cfRule>
  </conditionalFormatting>
  <conditionalFormatting sqref="K31">
    <cfRule type="colorScale" priority="56">
      <colorScale>
        <cfvo type="min"/>
        <cfvo type="percentile" val="50"/>
        <cfvo type="max"/>
        <color rgb="FF63BE7B"/>
        <color rgb="FFFFEB84"/>
        <color rgb="FFF8696B"/>
      </colorScale>
    </cfRule>
    <cfRule type="dataBar" priority="55">
      <dataBar>
        <cfvo type="min"/>
        <cfvo type="max"/>
        <color rgb="FFFF0000"/>
      </dataBar>
      <extLst>
        <ext xmlns:x14="http://schemas.microsoft.com/office/spreadsheetml/2009/9/main" uri="{B025F937-C7B1-47D3-B67F-A62EFF666E3E}">
          <x14:id>{903EE6D9-7EAD-431A-A948-17D62979671D}</x14:id>
        </ext>
      </extLst>
    </cfRule>
  </conditionalFormatting>
  <conditionalFormatting sqref="K32">
    <cfRule type="colorScale" priority="53">
      <colorScale>
        <cfvo type="min"/>
        <cfvo type="percentile" val="50"/>
        <cfvo type="max"/>
        <color rgb="FF63BE7B"/>
        <color rgb="FFFFEB84"/>
        <color rgb="FFF8696B"/>
      </colorScale>
    </cfRule>
    <cfRule type="dataBar" priority="52">
      <dataBar>
        <cfvo type="min"/>
        <cfvo type="max"/>
        <color rgb="FFFF0000"/>
      </dataBar>
      <extLst>
        <ext xmlns:x14="http://schemas.microsoft.com/office/spreadsheetml/2009/9/main" uri="{B025F937-C7B1-47D3-B67F-A62EFF666E3E}">
          <x14:id>{9DEFD24D-7059-4C58-83FF-1F0C62E07A2F}</x14:id>
        </ext>
      </extLst>
    </cfRule>
  </conditionalFormatting>
  <conditionalFormatting sqref="K33">
    <cfRule type="colorScale" priority="50">
      <colorScale>
        <cfvo type="min"/>
        <cfvo type="percentile" val="50"/>
        <cfvo type="max"/>
        <color rgb="FF63BE7B"/>
        <color rgb="FFFFEB84"/>
        <color rgb="FFF8696B"/>
      </colorScale>
    </cfRule>
    <cfRule type="dataBar" priority="49">
      <dataBar>
        <cfvo type="min"/>
        <cfvo type="max"/>
        <color rgb="FFFF0000"/>
      </dataBar>
      <extLst>
        <ext xmlns:x14="http://schemas.microsoft.com/office/spreadsheetml/2009/9/main" uri="{B025F937-C7B1-47D3-B67F-A62EFF666E3E}">
          <x14:id>{123CA12F-F2AE-43B8-B459-FA8CD00AED28}</x14:id>
        </ext>
      </extLst>
    </cfRule>
  </conditionalFormatting>
  <conditionalFormatting sqref="K34">
    <cfRule type="colorScale" priority="131">
      <colorScale>
        <cfvo type="min"/>
        <cfvo type="percentile" val="50"/>
        <cfvo type="max"/>
        <color rgb="FF63BE7B"/>
        <color rgb="FFFFEB84"/>
        <color rgb="FFF8696B"/>
      </colorScale>
    </cfRule>
    <cfRule type="dataBar" priority="130">
      <dataBar>
        <cfvo type="min"/>
        <cfvo type="max"/>
        <color rgb="FFFF0000"/>
      </dataBar>
      <extLst>
        <ext xmlns:x14="http://schemas.microsoft.com/office/spreadsheetml/2009/9/main" uri="{B025F937-C7B1-47D3-B67F-A62EFF666E3E}">
          <x14:id>{30AB4778-5E43-4B72-A687-52FCEBD46A4A}</x14:id>
        </ext>
      </extLst>
    </cfRule>
  </conditionalFormatting>
  <conditionalFormatting sqref="K35">
    <cfRule type="colorScale" priority="47">
      <colorScale>
        <cfvo type="min"/>
        <cfvo type="percentile" val="50"/>
        <cfvo type="max"/>
        <color rgb="FF63BE7B"/>
        <color rgb="FFFFEB84"/>
        <color rgb="FFF8696B"/>
      </colorScale>
    </cfRule>
    <cfRule type="dataBar" priority="46">
      <dataBar>
        <cfvo type="min"/>
        <cfvo type="max"/>
        <color rgb="FFFF0000"/>
      </dataBar>
      <extLst>
        <ext xmlns:x14="http://schemas.microsoft.com/office/spreadsheetml/2009/9/main" uri="{B025F937-C7B1-47D3-B67F-A62EFF666E3E}">
          <x14:id>{959A444F-C57D-401B-9519-CAD4F8E73D83}</x14:id>
        </ext>
      </extLst>
    </cfRule>
  </conditionalFormatting>
  <conditionalFormatting sqref="K36">
    <cfRule type="colorScale" priority="125">
      <colorScale>
        <cfvo type="min"/>
        <cfvo type="percentile" val="50"/>
        <cfvo type="max"/>
        <color rgb="FF63BE7B"/>
        <color rgb="FFFFEB84"/>
        <color rgb="FFF8696B"/>
      </colorScale>
    </cfRule>
    <cfRule type="dataBar" priority="124">
      <dataBar>
        <cfvo type="min"/>
        <cfvo type="max"/>
        <color rgb="FFFF0000"/>
      </dataBar>
      <extLst>
        <ext xmlns:x14="http://schemas.microsoft.com/office/spreadsheetml/2009/9/main" uri="{B025F937-C7B1-47D3-B67F-A62EFF666E3E}">
          <x14:id>{46F328B0-2199-4D92-88B0-43C08B720305}</x14:id>
        </ext>
      </extLst>
    </cfRule>
  </conditionalFormatting>
  <conditionalFormatting sqref="K37">
    <cfRule type="dataBar" priority="43">
      <dataBar>
        <cfvo type="min"/>
        <cfvo type="max"/>
        <color rgb="FFFF0000"/>
      </dataBar>
      <extLst>
        <ext xmlns:x14="http://schemas.microsoft.com/office/spreadsheetml/2009/9/main" uri="{B025F937-C7B1-47D3-B67F-A62EFF666E3E}">
          <x14:id>{46014040-B92C-44EB-B4BF-A2599A51EFB9}</x14:id>
        </ext>
      </extLst>
    </cfRule>
    <cfRule type="colorScale" priority="44">
      <colorScale>
        <cfvo type="min"/>
        <cfvo type="percentile" val="50"/>
        <cfvo type="max"/>
        <color rgb="FF63BE7B"/>
        <color rgb="FFFFEB84"/>
        <color rgb="FFF8696B"/>
      </colorScale>
    </cfRule>
  </conditionalFormatting>
  <conditionalFormatting sqref="K38">
    <cfRule type="colorScale" priority="122">
      <colorScale>
        <cfvo type="min"/>
        <cfvo type="percentile" val="50"/>
        <cfvo type="max"/>
        <color rgb="FF63BE7B"/>
        <color rgb="FFFFEB84"/>
        <color rgb="FFF8696B"/>
      </colorScale>
    </cfRule>
    <cfRule type="dataBar" priority="121">
      <dataBar>
        <cfvo type="min"/>
        <cfvo type="max"/>
        <color rgb="FFFF0000"/>
      </dataBar>
      <extLst>
        <ext xmlns:x14="http://schemas.microsoft.com/office/spreadsheetml/2009/9/main" uri="{B025F937-C7B1-47D3-B67F-A62EFF666E3E}">
          <x14:id>{75EECC7B-9211-4546-B63F-FA49AB7DE0A7}</x14:id>
        </ext>
      </extLst>
    </cfRule>
  </conditionalFormatting>
  <conditionalFormatting sqref="K39">
    <cfRule type="colorScale" priority="5">
      <colorScale>
        <cfvo type="min"/>
        <cfvo type="percentile" val="50"/>
        <cfvo type="max"/>
        <color rgb="FF63BE7B"/>
        <color rgb="FFFFEB84"/>
        <color rgb="FFF8696B"/>
      </colorScale>
    </cfRule>
    <cfRule type="dataBar" priority="4">
      <dataBar>
        <cfvo type="min"/>
        <cfvo type="max"/>
        <color rgb="FFFF0000"/>
      </dataBar>
      <extLst>
        <ext xmlns:x14="http://schemas.microsoft.com/office/spreadsheetml/2009/9/main" uri="{B025F937-C7B1-47D3-B67F-A62EFF666E3E}">
          <x14:id>{E37702EB-0173-4A12-979A-7C994F6C1E4E}</x14:id>
        </ext>
      </extLst>
    </cfRule>
  </conditionalFormatting>
  <conditionalFormatting sqref="J5:K5">
    <cfRule type="dataBar" priority="1">
      <dataBar>
        <cfvo type="min"/>
        <cfvo type="max"/>
        <color rgb="FFFF0000"/>
      </dataBar>
      <extLst>
        <ext xmlns:x14="http://schemas.microsoft.com/office/spreadsheetml/2009/9/main" uri="{B025F937-C7B1-47D3-B67F-A62EFF666E3E}">
          <x14:id>{25F33380-18B0-4020-84E8-C2738AFFCA07}</x14:id>
        </ext>
      </extLst>
    </cfRule>
    <cfRule type="colorScale" priority="2">
      <colorScale>
        <cfvo type="min"/>
        <cfvo type="percentile" val="50"/>
        <cfvo type="max"/>
        <color rgb="FF63BE7B"/>
        <color rgb="FFFFEB84"/>
        <color rgb="FFF8696B"/>
      </colorScale>
    </cfRule>
  </conditionalFormatting>
  <dataValidations count="1">
    <dataValidation type="list" allowBlank="1" showInputMessage="1" showErrorMessage="1" sqref="E4:E39" xr:uid="{00000000-0002-0000-0200-000000000000}">
      <formula1>$J$46:$J$47</formula1>
    </dataValidation>
  </dataValidations>
  <pageMargins left="0.27559055118110237" right="0.15748031496062992" top="0.59055118110236227" bottom="0.39370078740157483" header="0.19685039370078741" footer="0.19685039370078741"/>
  <pageSetup scale="62" fitToHeight="8" orientation="landscape" r:id="rId1"/>
  <headerFooter alignWithMargins="0">
    <oddHeader>&amp;C&amp;"Arial,Negrita"&amp;F / &amp;A</oddHeader>
    <oddFooter>Página &amp;P de &amp;N</oddFooter>
  </headerFooter>
  <ignoredErrors>
    <ignoredError sqref="D1:D2"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8490FF0F-195C-4A05-ACA1-1571E57EC2B1}">
            <x14:dataBar minLength="0" maxLength="100" negativeBarColorSameAsPositive="1" axisPosition="none">
              <x14:cfvo type="min"/>
              <x14:cfvo type="max"/>
            </x14:dataBar>
          </x14:cfRule>
          <xm:sqref>J5</xm:sqref>
        </x14:conditionalFormatting>
        <x14:conditionalFormatting xmlns:xm="http://schemas.microsoft.com/office/excel/2006/main">
          <x14:cfRule type="dataBar" id="{4FF69A01-78E0-46E6-A425-A6FC973FF341}">
            <x14:dataBar minLength="0" maxLength="100" negativeBarColorSameAsPositive="1" axisPosition="none">
              <x14:cfvo type="min"/>
              <x14:cfvo type="max"/>
            </x14:dataBar>
          </x14:cfRule>
          <xm:sqref>J6</xm:sqref>
        </x14:conditionalFormatting>
        <x14:conditionalFormatting xmlns:xm="http://schemas.microsoft.com/office/excel/2006/main">
          <x14:cfRule type="dataBar" id="{9381A65A-9C3D-4EAA-80AC-9B1732DE55E3}">
            <x14:dataBar minLength="0" maxLength="100" negativeBarColorSameAsPositive="1" axisPosition="none">
              <x14:cfvo type="min"/>
              <x14:cfvo type="max"/>
            </x14:dataBar>
          </x14:cfRule>
          <xm:sqref>J9:J11</xm:sqref>
        </x14:conditionalFormatting>
        <x14:conditionalFormatting xmlns:xm="http://schemas.microsoft.com/office/excel/2006/main">
          <x14:cfRule type="dataBar" id="{8221FD8D-D3B2-4076-91AB-436757123696}">
            <x14:dataBar minLength="0" maxLength="100" negativeBarColorSameAsPositive="1" axisPosition="none">
              <x14:cfvo type="min"/>
              <x14:cfvo type="max"/>
            </x14:dataBar>
          </x14:cfRule>
          <xm:sqref>J12</xm:sqref>
        </x14:conditionalFormatting>
        <x14:conditionalFormatting xmlns:xm="http://schemas.microsoft.com/office/excel/2006/main">
          <x14:cfRule type="dataBar" id="{5624EF12-5447-45A6-BB6A-C4607F2D2DFC}">
            <x14:dataBar minLength="0" maxLength="100" negativeBarColorSameAsPositive="1" axisPosition="none">
              <x14:cfvo type="min"/>
              <x14:cfvo type="max"/>
            </x14:dataBar>
          </x14:cfRule>
          <xm:sqref>J14</xm:sqref>
        </x14:conditionalFormatting>
        <x14:conditionalFormatting xmlns:xm="http://schemas.microsoft.com/office/excel/2006/main">
          <x14:cfRule type="dataBar" id="{73E3D334-E6F7-4E4F-BDD1-DA00386AA450}">
            <x14:dataBar minLength="0" maxLength="100" negativeBarColorSameAsPositive="1" axisPosition="none">
              <x14:cfvo type="min"/>
              <x14:cfvo type="max"/>
            </x14:dataBar>
          </x14:cfRule>
          <xm:sqref>J15</xm:sqref>
        </x14:conditionalFormatting>
        <x14:conditionalFormatting xmlns:xm="http://schemas.microsoft.com/office/excel/2006/main">
          <x14:cfRule type="dataBar" id="{8195E81E-AB54-4A0C-8947-486463093ACD}">
            <x14:dataBar minLength="0" maxLength="100" negativeBarColorSameAsPositive="1" axisPosition="none">
              <x14:cfvo type="min"/>
              <x14:cfvo type="max"/>
            </x14:dataBar>
          </x14:cfRule>
          <xm:sqref>J16</xm:sqref>
        </x14:conditionalFormatting>
        <x14:conditionalFormatting xmlns:xm="http://schemas.microsoft.com/office/excel/2006/main">
          <x14:cfRule type="dataBar" id="{9B6AFAA6-F4B3-40D1-89A2-31326F955B35}">
            <x14:dataBar minLength="0" maxLength="100" negativeBarColorSameAsPositive="1" axisPosition="none">
              <x14:cfvo type="min"/>
              <x14:cfvo type="max"/>
            </x14:dataBar>
          </x14:cfRule>
          <xm:sqref>J17</xm:sqref>
        </x14:conditionalFormatting>
        <x14:conditionalFormatting xmlns:xm="http://schemas.microsoft.com/office/excel/2006/main">
          <x14:cfRule type="dataBar" id="{1BF8563E-1ABA-4304-97E8-40E4F8B1C35D}">
            <x14:dataBar minLength="0" maxLength="100" negativeBarColorSameAsPositive="1" axisPosition="none">
              <x14:cfvo type="min"/>
              <x14:cfvo type="max"/>
            </x14:dataBar>
          </x14:cfRule>
          <xm:sqref>J18</xm:sqref>
        </x14:conditionalFormatting>
        <x14:conditionalFormatting xmlns:xm="http://schemas.microsoft.com/office/excel/2006/main">
          <x14:cfRule type="dataBar" id="{A572B5D4-F542-403C-BAF9-D4369A4B081E}">
            <x14:dataBar minLength="0" maxLength="100" negativeBarColorSameAsPositive="1" axisPosition="none">
              <x14:cfvo type="min"/>
              <x14:cfvo type="max"/>
            </x14:dataBar>
          </x14:cfRule>
          <xm:sqref>J19:J23 J13</xm:sqref>
        </x14:conditionalFormatting>
        <x14:conditionalFormatting xmlns:xm="http://schemas.microsoft.com/office/excel/2006/main">
          <x14:cfRule type="dataBar" id="{D099B7BB-D346-46DF-B12F-93E8C917B127}">
            <x14:dataBar minLength="0" maxLength="100" negativeBarColorSameAsPositive="1" axisPosition="none">
              <x14:cfvo type="min"/>
              <x14:cfvo type="max"/>
            </x14:dataBar>
          </x14:cfRule>
          <xm:sqref>J24</xm:sqref>
        </x14:conditionalFormatting>
        <x14:conditionalFormatting xmlns:xm="http://schemas.microsoft.com/office/excel/2006/main">
          <x14:cfRule type="dataBar" id="{408191CD-020C-413F-81FD-F6B326F387A6}">
            <x14:dataBar minLength="0" maxLength="100" negativeBarColorSameAsPositive="1" axisPosition="none">
              <x14:cfvo type="min"/>
              <x14:cfvo type="max"/>
            </x14:dataBar>
          </x14:cfRule>
          <xm:sqref>J25</xm:sqref>
        </x14:conditionalFormatting>
        <x14:conditionalFormatting xmlns:xm="http://schemas.microsoft.com/office/excel/2006/main">
          <x14:cfRule type="dataBar" id="{FB43E04E-5287-4081-9F9C-A10832169099}">
            <x14:dataBar minLength="0" maxLength="100" negativeBarColorSameAsPositive="1" axisPosition="none">
              <x14:cfvo type="min"/>
              <x14:cfvo type="max"/>
            </x14:dataBar>
          </x14:cfRule>
          <xm:sqref>J26</xm:sqref>
        </x14:conditionalFormatting>
        <x14:conditionalFormatting xmlns:xm="http://schemas.microsoft.com/office/excel/2006/main">
          <x14:cfRule type="dataBar" id="{C4F2F7B0-D95D-4FDF-9591-D883E397962B}">
            <x14:dataBar minLength="0" maxLength="100" negativeBarColorSameAsPositive="1" axisPosition="none">
              <x14:cfvo type="min"/>
              <x14:cfvo type="max"/>
            </x14:dataBar>
          </x14:cfRule>
          <xm:sqref>J27</xm:sqref>
        </x14:conditionalFormatting>
        <x14:conditionalFormatting xmlns:xm="http://schemas.microsoft.com/office/excel/2006/main">
          <x14:cfRule type="dataBar" id="{2BA4F315-203A-49E4-8CEE-2B5EE14BBD82}">
            <x14:dataBar minLength="0" maxLength="100" negativeBarColorSameAsPositive="1" axisPosition="none">
              <x14:cfvo type="min"/>
              <x14:cfvo type="max"/>
            </x14:dataBar>
          </x14:cfRule>
          <xm:sqref>J28:J29</xm:sqref>
        </x14:conditionalFormatting>
        <x14:conditionalFormatting xmlns:xm="http://schemas.microsoft.com/office/excel/2006/main">
          <x14:cfRule type="dataBar" id="{A7633A4A-AE03-4044-9CDC-69BD32F1F92F}">
            <x14:dataBar minLength="0" maxLength="100" negativeBarColorSameAsPositive="1" axisPosition="none">
              <x14:cfvo type="min"/>
              <x14:cfvo type="max"/>
            </x14:dataBar>
          </x14:cfRule>
          <xm:sqref>J29</xm:sqref>
        </x14:conditionalFormatting>
        <x14:conditionalFormatting xmlns:xm="http://schemas.microsoft.com/office/excel/2006/main">
          <x14:cfRule type="dataBar" id="{2775BB3C-9C78-4326-9CF9-862EF2DD353A}">
            <x14:dataBar minLength="0" maxLength="100" negativeBarColorSameAsPositive="1" axisPosition="none">
              <x14:cfvo type="min"/>
              <x14:cfvo type="max"/>
            </x14:dataBar>
          </x14:cfRule>
          <xm:sqref>J30:J32</xm:sqref>
        </x14:conditionalFormatting>
        <x14:conditionalFormatting xmlns:xm="http://schemas.microsoft.com/office/excel/2006/main">
          <x14:cfRule type="dataBar" id="{C95F1F1C-1D9B-4EEC-9A02-626D5A7E3F51}">
            <x14:dataBar minLength="0" maxLength="100" negativeBarColorSameAsPositive="1" axisPosition="none">
              <x14:cfvo type="min"/>
              <x14:cfvo type="max"/>
            </x14:dataBar>
          </x14:cfRule>
          <xm:sqref>J33</xm:sqref>
        </x14:conditionalFormatting>
        <x14:conditionalFormatting xmlns:xm="http://schemas.microsoft.com/office/excel/2006/main">
          <x14:cfRule type="dataBar" id="{0652C3C3-6FEF-44CD-86AB-96BDAB6827C9}">
            <x14:dataBar minLength="0" maxLength="100" negativeBarColorSameAsPositive="1" axisPosition="none">
              <x14:cfvo type="min"/>
              <x14:cfvo type="max"/>
            </x14:dataBar>
          </x14:cfRule>
          <xm:sqref>J34</xm:sqref>
        </x14:conditionalFormatting>
        <x14:conditionalFormatting xmlns:xm="http://schemas.microsoft.com/office/excel/2006/main">
          <x14:cfRule type="dataBar" id="{3B776D41-C30F-40A9-8013-959754ED8275}">
            <x14:dataBar minLength="0" maxLength="100" negativeBarColorSameAsPositive="1" axisPosition="none">
              <x14:cfvo type="min"/>
              <x14:cfvo type="max"/>
            </x14:dataBar>
          </x14:cfRule>
          <xm:sqref>J35 J37</xm:sqref>
        </x14:conditionalFormatting>
        <x14:conditionalFormatting xmlns:xm="http://schemas.microsoft.com/office/excel/2006/main">
          <x14:cfRule type="dataBar" id="{1F1D6188-2D33-4013-887A-B0CDFB03C51E}">
            <x14:dataBar minLength="0" maxLength="100" negativeBarColorSameAsPositive="1" axisPosition="none">
              <x14:cfvo type="min"/>
              <x14:cfvo type="max"/>
            </x14:dataBar>
          </x14:cfRule>
          <xm:sqref>J36</xm:sqref>
        </x14:conditionalFormatting>
        <x14:conditionalFormatting xmlns:xm="http://schemas.microsoft.com/office/excel/2006/main">
          <x14:cfRule type="dataBar" id="{533223B5-D89B-4D28-A17E-75DA2F3756CC}">
            <x14:dataBar minLength="0" maxLength="100" negativeBarColorSameAsPositive="1" axisPosition="none">
              <x14:cfvo type="min"/>
              <x14:cfvo type="max"/>
            </x14:dataBar>
          </x14:cfRule>
          <xm:sqref>J38</xm:sqref>
        </x14:conditionalFormatting>
        <x14:conditionalFormatting xmlns:xm="http://schemas.microsoft.com/office/excel/2006/main">
          <x14:cfRule type="dataBar" id="{98316CE5-99AF-4449-9BB6-FED077835C17}">
            <x14:dataBar minLength="0" maxLength="100" negativeBarColorSameAsPositive="1" axisPosition="none">
              <x14:cfvo type="min"/>
              <x14:cfvo type="max"/>
            </x14:dataBar>
          </x14:cfRule>
          <xm:sqref>J39</xm:sqref>
        </x14:conditionalFormatting>
        <x14:conditionalFormatting xmlns:xm="http://schemas.microsoft.com/office/excel/2006/main">
          <x14:cfRule type="dataBar" id="{2B12F3C8-C09C-4B0F-B548-13F0F14724B5}">
            <x14:dataBar minLength="0" maxLength="100" negativeBarColorSameAsPositive="1" axisPosition="none">
              <x14:cfvo type="min"/>
              <x14:cfvo type="max"/>
            </x14:dataBar>
          </x14:cfRule>
          <xm:sqref>J41</xm:sqref>
        </x14:conditionalFormatting>
        <x14:conditionalFormatting xmlns:xm="http://schemas.microsoft.com/office/excel/2006/main">
          <x14:cfRule type="dataBar" id="{E80ECE3E-2F4B-4652-A159-CB83FF8778A5}">
            <x14:dataBar minLength="0" maxLength="100" negativeBarColorSameAsPositive="1" axisPosition="none">
              <x14:cfvo type="min"/>
              <x14:cfvo type="max"/>
            </x14:dataBar>
          </x14:cfRule>
          <xm:sqref>J4:K4 J8</xm:sqref>
        </x14:conditionalFormatting>
        <x14:conditionalFormatting xmlns:xm="http://schemas.microsoft.com/office/excel/2006/main">
          <x14:cfRule type="dataBar" id="{87CF98C1-998E-4022-8B61-4098C08C4BB6}">
            <x14:dataBar minLength="0" maxLength="100" negativeBarColorSameAsPositive="1" axisPosition="none">
              <x14:cfvo type="min"/>
              <x14:cfvo type="max"/>
            </x14:dataBar>
          </x14:cfRule>
          <xm:sqref>J7:K7 K8:K11</xm:sqref>
        </x14:conditionalFormatting>
        <x14:conditionalFormatting xmlns:xm="http://schemas.microsoft.com/office/excel/2006/main">
          <x14:cfRule type="dataBar" id="{76C65338-74D8-42F4-9947-3F0FEC9B2BA0}">
            <x14:dataBar minLength="0" maxLength="100" negativeBarColorSameAsPositive="1" axisPosition="none">
              <x14:cfvo type="min"/>
              <x14:cfvo type="max"/>
            </x14:dataBar>
          </x14:cfRule>
          <xm:sqref>K5</xm:sqref>
        </x14:conditionalFormatting>
        <x14:conditionalFormatting xmlns:xm="http://schemas.microsoft.com/office/excel/2006/main">
          <x14:cfRule type="dataBar" id="{F14D347E-CA5D-447B-A789-3CB5EA0D882D}">
            <x14:dataBar minLength="0" maxLength="100" negativeBarColorSameAsPositive="1" axisPosition="none">
              <x14:cfvo type="min"/>
              <x14:cfvo type="max"/>
            </x14:dataBar>
          </x14:cfRule>
          <xm:sqref>K6</xm:sqref>
        </x14:conditionalFormatting>
        <x14:conditionalFormatting xmlns:xm="http://schemas.microsoft.com/office/excel/2006/main">
          <x14:cfRule type="dataBar" id="{4BF70A73-A026-412D-8C7E-F1B7F7DFCE85}">
            <x14:dataBar minLength="0" maxLength="100" negativeBarColorSameAsPositive="1" axisPosition="none">
              <x14:cfvo type="min"/>
              <x14:cfvo type="max"/>
            </x14:dataBar>
          </x14:cfRule>
          <xm:sqref>K12</xm:sqref>
        </x14:conditionalFormatting>
        <x14:conditionalFormatting xmlns:xm="http://schemas.microsoft.com/office/excel/2006/main">
          <x14:cfRule type="dataBar" id="{EED4E7B7-2FE0-4069-BE88-B0BD188FEA7A}">
            <x14:dataBar minLength="0" maxLength="100" negativeBarColorSameAsPositive="1" axisPosition="none">
              <x14:cfvo type="min"/>
              <x14:cfvo type="max"/>
            </x14:dataBar>
          </x14:cfRule>
          <xm:sqref>K13</xm:sqref>
        </x14:conditionalFormatting>
        <x14:conditionalFormatting xmlns:xm="http://schemas.microsoft.com/office/excel/2006/main">
          <x14:cfRule type="dataBar" id="{78171EEE-885C-4393-94CC-8F7B033E2089}">
            <x14:dataBar minLength="0" maxLength="100" negativeBarColorSameAsPositive="1" axisPosition="none">
              <x14:cfvo type="min"/>
              <x14:cfvo type="max"/>
            </x14:dataBar>
          </x14:cfRule>
          <xm:sqref>K14:K18</xm:sqref>
        </x14:conditionalFormatting>
        <x14:conditionalFormatting xmlns:xm="http://schemas.microsoft.com/office/excel/2006/main">
          <x14:cfRule type="dataBar" id="{93308CE0-DBA5-4832-914D-9B1A9945B93B}">
            <x14:dataBar minLength="0" maxLength="100" negativeBarColorSameAsPositive="1" axisPosition="none">
              <x14:cfvo type="min"/>
              <x14:cfvo type="max"/>
            </x14:dataBar>
          </x14:cfRule>
          <xm:sqref>K19</xm:sqref>
        </x14:conditionalFormatting>
        <x14:conditionalFormatting xmlns:xm="http://schemas.microsoft.com/office/excel/2006/main">
          <x14:cfRule type="dataBar" id="{97EB3FC4-4880-43F2-BD2B-BA148377DCAD}">
            <x14:dataBar minLength="0" maxLength="100" negativeBarColorSameAsPositive="1" axisPosition="none">
              <x14:cfvo type="min"/>
              <x14:cfvo type="max"/>
            </x14:dataBar>
          </x14:cfRule>
          <xm:sqref>K20</xm:sqref>
        </x14:conditionalFormatting>
        <x14:conditionalFormatting xmlns:xm="http://schemas.microsoft.com/office/excel/2006/main">
          <x14:cfRule type="dataBar" id="{45409144-39E7-43A6-8730-EA4841826637}">
            <x14:dataBar minLength="0" maxLength="100" negativeBarColorSameAsPositive="1" axisPosition="none">
              <x14:cfvo type="min"/>
              <x14:cfvo type="max"/>
            </x14:dataBar>
          </x14:cfRule>
          <xm:sqref>K21</xm:sqref>
        </x14:conditionalFormatting>
        <x14:conditionalFormatting xmlns:xm="http://schemas.microsoft.com/office/excel/2006/main">
          <x14:cfRule type="dataBar" id="{D13C6868-5A7D-4604-AAB0-DB73BDB1DA5F}">
            <x14:dataBar minLength="0" maxLength="100" negativeBarColorSameAsPositive="1" axisPosition="none">
              <x14:cfvo type="min"/>
              <x14:cfvo type="max"/>
            </x14:dataBar>
          </x14:cfRule>
          <xm:sqref>K22</xm:sqref>
        </x14:conditionalFormatting>
        <x14:conditionalFormatting xmlns:xm="http://schemas.microsoft.com/office/excel/2006/main">
          <x14:cfRule type="dataBar" id="{1AE7533B-92CD-43E7-A3C5-D7A1781BA162}">
            <x14:dataBar minLength="0" maxLength="100" negativeBarColorSameAsPositive="1" axisPosition="none">
              <x14:cfvo type="min"/>
              <x14:cfvo type="max"/>
            </x14:dataBar>
          </x14:cfRule>
          <xm:sqref>K23</xm:sqref>
        </x14:conditionalFormatting>
        <x14:conditionalFormatting xmlns:xm="http://schemas.microsoft.com/office/excel/2006/main">
          <x14:cfRule type="dataBar" id="{1B6A0A88-42D1-4A81-907B-9DBAF4ADB7FF}">
            <x14:dataBar minLength="0" maxLength="100" negativeBarColorSameAsPositive="1" axisPosition="none">
              <x14:cfvo type="min"/>
              <x14:cfvo type="max"/>
            </x14:dataBar>
          </x14:cfRule>
          <xm:sqref>K25</xm:sqref>
        </x14:conditionalFormatting>
        <x14:conditionalFormatting xmlns:xm="http://schemas.microsoft.com/office/excel/2006/main">
          <x14:cfRule type="dataBar" id="{FEABDA80-ADB9-4095-B9FC-3C5BED7EFE24}">
            <x14:dataBar minLength="0" maxLength="100" negativeBarColorSameAsPositive="1" axisPosition="none">
              <x14:cfvo type="min"/>
              <x14:cfvo type="max"/>
            </x14:dataBar>
          </x14:cfRule>
          <xm:sqref>K26</xm:sqref>
        </x14:conditionalFormatting>
        <x14:conditionalFormatting xmlns:xm="http://schemas.microsoft.com/office/excel/2006/main">
          <x14:cfRule type="dataBar" id="{BA708749-70A6-400A-A38F-AA414931F4F6}">
            <x14:dataBar minLength="0" maxLength="100" negativeBarColorSameAsPositive="1" axisPosition="none">
              <x14:cfvo type="min"/>
              <x14:cfvo type="max"/>
            </x14:dataBar>
          </x14:cfRule>
          <xm:sqref>K27:K29 K24</xm:sqref>
        </x14:conditionalFormatting>
        <x14:conditionalFormatting xmlns:xm="http://schemas.microsoft.com/office/excel/2006/main">
          <x14:cfRule type="dataBar" id="{67CE88B5-431A-4519-8A0D-05338DCDDEE3}">
            <x14:dataBar minLength="0" maxLength="100" negativeBarColorSameAsPositive="1" axisPosition="none">
              <x14:cfvo type="min"/>
              <x14:cfvo type="max"/>
            </x14:dataBar>
          </x14:cfRule>
          <xm:sqref>K29</xm:sqref>
        </x14:conditionalFormatting>
        <x14:conditionalFormatting xmlns:xm="http://schemas.microsoft.com/office/excel/2006/main">
          <x14:cfRule type="dataBar" id="{2FCD6C87-5628-4A9E-99F2-57D80A8A95D1}">
            <x14:dataBar minLength="0" maxLength="100" negativeBarColorSameAsPositive="1" axisPosition="none">
              <x14:cfvo type="min"/>
              <x14:cfvo type="max"/>
            </x14:dataBar>
          </x14:cfRule>
          <xm:sqref>K30</xm:sqref>
        </x14:conditionalFormatting>
        <x14:conditionalFormatting xmlns:xm="http://schemas.microsoft.com/office/excel/2006/main">
          <x14:cfRule type="dataBar" id="{903EE6D9-7EAD-431A-A948-17D62979671D}">
            <x14:dataBar minLength="0" maxLength="100" negativeBarColorSameAsPositive="1" axisPosition="none">
              <x14:cfvo type="min"/>
              <x14:cfvo type="max"/>
            </x14:dataBar>
          </x14:cfRule>
          <xm:sqref>K31</xm:sqref>
        </x14:conditionalFormatting>
        <x14:conditionalFormatting xmlns:xm="http://schemas.microsoft.com/office/excel/2006/main">
          <x14:cfRule type="dataBar" id="{9DEFD24D-7059-4C58-83FF-1F0C62E07A2F}">
            <x14:dataBar minLength="0" maxLength="100" negativeBarColorSameAsPositive="1" axisPosition="none">
              <x14:cfvo type="min"/>
              <x14:cfvo type="max"/>
            </x14:dataBar>
          </x14:cfRule>
          <xm:sqref>K32</xm:sqref>
        </x14:conditionalFormatting>
        <x14:conditionalFormatting xmlns:xm="http://schemas.microsoft.com/office/excel/2006/main">
          <x14:cfRule type="dataBar" id="{123CA12F-F2AE-43B8-B459-FA8CD00AED28}">
            <x14:dataBar minLength="0" maxLength="100" negativeBarColorSameAsPositive="1" axisPosition="none">
              <x14:cfvo type="min"/>
              <x14:cfvo type="max"/>
            </x14:dataBar>
          </x14:cfRule>
          <xm:sqref>K33</xm:sqref>
        </x14:conditionalFormatting>
        <x14:conditionalFormatting xmlns:xm="http://schemas.microsoft.com/office/excel/2006/main">
          <x14:cfRule type="dataBar" id="{30AB4778-5E43-4B72-A687-52FCEBD46A4A}">
            <x14:dataBar minLength="0" maxLength="100" negativeBarColorSameAsPositive="1" axisPosition="none">
              <x14:cfvo type="min"/>
              <x14:cfvo type="max"/>
            </x14:dataBar>
          </x14:cfRule>
          <xm:sqref>K34</xm:sqref>
        </x14:conditionalFormatting>
        <x14:conditionalFormatting xmlns:xm="http://schemas.microsoft.com/office/excel/2006/main">
          <x14:cfRule type="dataBar" id="{959A444F-C57D-401B-9519-CAD4F8E73D83}">
            <x14:dataBar minLength="0" maxLength="100" negativeBarColorSameAsPositive="1" axisPosition="none">
              <x14:cfvo type="min"/>
              <x14:cfvo type="max"/>
            </x14:dataBar>
          </x14:cfRule>
          <xm:sqref>K35</xm:sqref>
        </x14:conditionalFormatting>
        <x14:conditionalFormatting xmlns:xm="http://schemas.microsoft.com/office/excel/2006/main">
          <x14:cfRule type="dataBar" id="{46F328B0-2199-4D92-88B0-43C08B720305}">
            <x14:dataBar minLength="0" maxLength="100" negativeBarColorSameAsPositive="1" axisPosition="none">
              <x14:cfvo type="min"/>
              <x14:cfvo type="max"/>
            </x14:dataBar>
          </x14:cfRule>
          <xm:sqref>K36</xm:sqref>
        </x14:conditionalFormatting>
        <x14:conditionalFormatting xmlns:xm="http://schemas.microsoft.com/office/excel/2006/main">
          <x14:cfRule type="dataBar" id="{46014040-B92C-44EB-B4BF-A2599A51EFB9}">
            <x14:dataBar minLength="0" maxLength="100" negativeBarColorSameAsPositive="1" axisPosition="none">
              <x14:cfvo type="min"/>
              <x14:cfvo type="max"/>
            </x14:dataBar>
          </x14:cfRule>
          <xm:sqref>K37</xm:sqref>
        </x14:conditionalFormatting>
        <x14:conditionalFormatting xmlns:xm="http://schemas.microsoft.com/office/excel/2006/main">
          <x14:cfRule type="dataBar" id="{75EECC7B-9211-4546-B63F-FA49AB7DE0A7}">
            <x14:dataBar minLength="0" maxLength="100" negativeBarColorSameAsPositive="1" axisPosition="none">
              <x14:cfvo type="min"/>
              <x14:cfvo type="max"/>
            </x14:dataBar>
          </x14:cfRule>
          <xm:sqref>K38</xm:sqref>
        </x14:conditionalFormatting>
        <x14:conditionalFormatting xmlns:xm="http://schemas.microsoft.com/office/excel/2006/main">
          <x14:cfRule type="dataBar" id="{E37702EB-0173-4A12-979A-7C994F6C1E4E}">
            <x14:dataBar minLength="0" maxLength="100" negativeBarColorSameAsPositive="1" axisPosition="none">
              <x14:cfvo type="min"/>
              <x14:cfvo type="max"/>
            </x14:dataBar>
          </x14:cfRule>
          <xm:sqref>K39</xm:sqref>
        </x14:conditionalFormatting>
        <x14:conditionalFormatting xmlns:xm="http://schemas.microsoft.com/office/excel/2006/main">
          <x14:cfRule type="dataBar" id="{25F33380-18B0-4020-84E8-C2738AFFCA07}">
            <x14:dataBar minLength="0" maxLength="100" negativeBarColorSameAsPositive="1" axisPosition="none">
              <x14:cfvo type="min"/>
              <x14:cfvo type="max"/>
            </x14:dataBar>
          </x14:cfRule>
          <xm:sqref>J5:K5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7"/>
  <sheetViews>
    <sheetView view="pageBreakPreview" zoomScaleNormal="90" zoomScaleSheetLayoutView="100" workbookViewId="0">
      <pane ySplit="3" topLeftCell="A4" activePane="bottomLeft" state="frozenSplit"/>
      <selection pane="bottomLeft" activeCell="K10" sqref="K10"/>
    </sheetView>
  </sheetViews>
  <sheetFormatPr baseColWidth="10" defaultColWidth="9.1796875" defaultRowHeight="12.5" x14ac:dyDescent="0.25"/>
  <cols>
    <col min="1" max="1" width="4" style="1" customWidth="1"/>
    <col min="2" max="2" width="9" style="4" customWidth="1"/>
    <col min="3" max="3" width="31.7265625" style="6" customWidth="1"/>
    <col min="4" max="4" width="68.81640625" style="11" customWidth="1"/>
    <col min="5" max="5" width="17" style="9" customWidth="1"/>
    <col min="6" max="6" width="15.453125" style="7" hidden="1" customWidth="1"/>
    <col min="7" max="7" width="15.54296875" style="8" hidden="1" customWidth="1"/>
    <col min="8" max="9" width="15.54296875" style="13" hidden="1" customWidth="1"/>
    <col min="10" max="10" width="24.26953125" style="8" customWidth="1"/>
    <col min="11" max="11" width="11.7265625" style="8" customWidth="1"/>
    <col min="12" max="12" width="40.453125" style="9" customWidth="1"/>
    <col min="13" max="13" width="52.7265625" style="9" customWidth="1"/>
    <col min="14" max="16384" width="9.1796875" style="3"/>
  </cols>
  <sheetData>
    <row r="1" spans="2:12" ht="18" x14ac:dyDescent="0.25">
      <c r="B1" s="188" t="s">
        <v>63</v>
      </c>
      <c r="C1" s="189"/>
      <c r="D1" s="60">
        <f>+'1. Main Charact, Cert &amp; Insp'!$D$1</f>
        <v>0</v>
      </c>
      <c r="E1" s="130"/>
      <c r="F1" s="132"/>
      <c r="G1" s="37"/>
      <c r="H1" s="133"/>
      <c r="I1" s="133"/>
      <c r="J1" s="37"/>
      <c r="K1" s="37"/>
      <c r="L1" s="130"/>
    </row>
    <row r="2" spans="2:12" ht="16.5" customHeight="1" x14ac:dyDescent="0.45">
      <c r="B2" s="190" t="s">
        <v>9</v>
      </c>
      <c r="C2" s="190"/>
      <c r="D2" s="58">
        <f>+'1. Main Charact, Cert &amp; Insp'!$D$2</f>
        <v>46358</v>
      </c>
      <c r="E2" s="121"/>
      <c r="F2" s="184" t="s">
        <v>10</v>
      </c>
      <c r="G2" s="185"/>
      <c r="H2" s="55" t="s">
        <v>11</v>
      </c>
      <c r="I2" s="186" t="s">
        <v>12</v>
      </c>
      <c r="J2" s="187"/>
      <c r="K2" s="46"/>
      <c r="L2" s="40"/>
    </row>
    <row r="3" spans="2:12" ht="74.25" customHeight="1" x14ac:dyDescent="0.25">
      <c r="B3" s="62" t="s">
        <v>13</v>
      </c>
      <c r="C3" s="62" t="s">
        <v>14</v>
      </c>
      <c r="D3" s="63" t="s">
        <v>15</v>
      </c>
      <c r="E3" s="34" t="s">
        <v>16</v>
      </c>
      <c r="F3" s="33" t="s">
        <v>17</v>
      </c>
      <c r="G3" s="33" t="s">
        <v>18</v>
      </c>
      <c r="H3" s="34" t="s">
        <v>19</v>
      </c>
      <c r="I3" s="34" t="s">
        <v>20</v>
      </c>
      <c r="J3" s="35" t="s">
        <v>21</v>
      </c>
      <c r="K3" s="57" t="s">
        <v>22</v>
      </c>
      <c r="L3" s="15" t="s">
        <v>345</v>
      </c>
    </row>
    <row r="4" spans="2:12" ht="21.75" customHeight="1" x14ac:dyDescent="0.25">
      <c r="B4" s="64">
        <f>+'3.Drilling Equipm. &amp; Capacities'!B39+1</f>
        <v>73</v>
      </c>
      <c r="C4" s="65" t="s">
        <v>149</v>
      </c>
      <c r="D4" s="66" t="s">
        <v>150</v>
      </c>
      <c r="E4" s="36" t="s">
        <v>25</v>
      </c>
      <c r="F4" s="122">
        <v>10</v>
      </c>
      <c r="G4" s="123" t="e">
        <f>+F4/#REF!</f>
        <v>#REF!</v>
      </c>
      <c r="H4" s="54">
        <f t="shared" ref="H4:H16" si="0">IF(E4="Yes",F4,0)</f>
        <v>10</v>
      </c>
      <c r="I4" s="52" t="e">
        <f>IF(OR($H$4=0,$H$5=0,$H$6=0,#REF!=0)=FALSE,H4,0)</f>
        <v>#REF!</v>
      </c>
      <c r="J4" s="53" t="str">
        <f>IF(E4="Yes","OK"," Pass")</f>
        <v>OK</v>
      </c>
      <c r="K4" s="53" t="str">
        <f>IF(J4="OK","1"," 0")</f>
        <v>1</v>
      </c>
      <c r="L4" s="43"/>
    </row>
    <row r="5" spans="2:12" ht="28.9" customHeight="1" x14ac:dyDescent="0.25">
      <c r="B5" s="64">
        <f>+B4+1</f>
        <v>74</v>
      </c>
      <c r="C5" s="65" t="s">
        <v>151</v>
      </c>
      <c r="D5" s="66" t="s">
        <v>152</v>
      </c>
      <c r="E5" s="36" t="s">
        <v>25</v>
      </c>
      <c r="F5" s="122">
        <v>10</v>
      </c>
      <c r="G5" s="123" t="e">
        <f>+F5/#REF!</f>
        <v>#REF!</v>
      </c>
      <c r="H5" s="54">
        <f t="shared" si="0"/>
        <v>10</v>
      </c>
      <c r="I5" s="52" t="e">
        <f>IF(OR($H$4=0,$H$5=0,$H$6=0,#REF!=0)=FALSE,H5,0)</f>
        <v>#REF!</v>
      </c>
      <c r="J5" s="53" t="str">
        <f t="shared" ref="J5:J15" si="1">IF(E5="Yes","OK"," Pass")</f>
        <v>OK</v>
      </c>
      <c r="K5" s="53" t="str">
        <f>IF(J5="OK","1"," 0")</f>
        <v>1</v>
      </c>
      <c r="L5" s="43"/>
    </row>
    <row r="6" spans="2:12" ht="37.5" x14ac:dyDescent="0.25">
      <c r="B6" s="64">
        <f t="shared" ref="B6:B17" si="2">+B5+1</f>
        <v>75</v>
      </c>
      <c r="C6" s="65" t="s">
        <v>153</v>
      </c>
      <c r="D6" s="66" t="s">
        <v>154</v>
      </c>
      <c r="E6" s="36" t="s">
        <v>25</v>
      </c>
      <c r="F6" s="122">
        <v>10</v>
      </c>
      <c r="G6" s="123" t="e">
        <f>+F6/#REF!</f>
        <v>#REF!</v>
      </c>
      <c r="H6" s="54">
        <f t="shared" si="0"/>
        <v>10</v>
      </c>
      <c r="I6" s="52" t="e">
        <f>IF(OR($H$4=0,$H$5=0,$H$6=0,#REF!=0)=FALSE,H6,0)</f>
        <v>#REF!</v>
      </c>
      <c r="J6" s="53" t="str">
        <f>IF(E6="Yes","OK","Did not pass")</f>
        <v>OK</v>
      </c>
      <c r="K6" s="53" t="s">
        <v>26</v>
      </c>
      <c r="L6" s="43"/>
    </row>
    <row r="7" spans="2:12" ht="14" x14ac:dyDescent="0.25">
      <c r="B7" s="64">
        <f t="shared" si="2"/>
        <v>76</v>
      </c>
      <c r="C7" s="65" t="s">
        <v>155</v>
      </c>
      <c r="D7" s="66" t="s">
        <v>156</v>
      </c>
      <c r="E7" s="36" t="s">
        <v>25</v>
      </c>
      <c r="F7" s="122">
        <v>10</v>
      </c>
      <c r="G7" s="123" t="e">
        <f>+F7/#REF!</f>
        <v>#REF!</v>
      </c>
      <c r="H7" s="54">
        <f t="shared" si="0"/>
        <v>10</v>
      </c>
      <c r="I7" s="52" t="e">
        <f>IF(OR($H$4=0,$H$5=0,$H$6=0,#REF!=0)=FALSE,H7,0)</f>
        <v>#REF!</v>
      </c>
      <c r="J7" s="53" t="str">
        <f t="shared" si="1"/>
        <v>OK</v>
      </c>
      <c r="K7" s="53" t="str">
        <f>IF(J7="OK","10"," 0")</f>
        <v>10</v>
      </c>
      <c r="L7" s="43"/>
    </row>
    <row r="8" spans="2:12" ht="25" x14ac:dyDescent="0.25">
      <c r="B8" s="64">
        <f t="shared" si="2"/>
        <v>77</v>
      </c>
      <c r="C8" s="65" t="s">
        <v>157</v>
      </c>
      <c r="D8" s="66" t="s">
        <v>158</v>
      </c>
      <c r="E8" s="36" t="s">
        <v>25</v>
      </c>
      <c r="F8" s="122">
        <v>10</v>
      </c>
      <c r="G8" s="123" t="e">
        <f>+F8/#REF!</f>
        <v>#REF!</v>
      </c>
      <c r="H8" s="54">
        <f t="shared" ref="H8" si="3">IF(E8="Yes",F8,0)</f>
        <v>10</v>
      </c>
      <c r="I8" s="52" t="e">
        <f>IF(OR($H$4=0,$H$5=0,$H$6=0,#REF!=0)=FALSE,H8,0)</f>
        <v>#REF!</v>
      </c>
      <c r="J8" s="53" t="str">
        <f t="shared" ref="J8" si="4">IF(E8="Yes","OK"," Pass")</f>
        <v>OK</v>
      </c>
      <c r="K8" s="53" t="str">
        <f>IF(J8="OK","5"," 0")</f>
        <v>5</v>
      </c>
      <c r="L8" s="43"/>
    </row>
    <row r="9" spans="2:12" ht="25" x14ac:dyDescent="0.25">
      <c r="B9" s="64">
        <f t="shared" si="2"/>
        <v>78</v>
      </c>
      <c r="C9" s="65" t="s">
        <v>159</v>
      </c>
      <c r="D9" s="145" t="s">
        <v>160</v>
      </c>
      <c r="E9" s="36" t="s">
        <v>25</v>
      </c>
      <c r="F9" s="122">
        <v>10</v>
      </c>
      <c r="G9" s="123" t="e">
        <f>+F9/#REF!</f>
        <v>#REF!</v>
      </c>
      <c r="H9" s="54">
        <f t="shared" ref="H9" si="5">IF(E9="Yes",F9,0)</f>
        <v>10</v>
      </c>
      <c r="I9" s="52" t="e">
        <f>IF(OR($H$4=0,$H$5=0,$H$6=0,#REF!=0)=FALSE,H9,0)</f>
        <v>#REF!</v>
      </c>
      <c r="J9" s="53" t="str">
        <f t="shared" ref="J9" si="6">IF(E9="Yes","OK"," Pass")</f>
        <v>OK</v>
      </c>
      <c r="K9" s="53" t="str">
        <f>IF(J9="OK","5"," 0")</f>
        <v>5</v>
      </c>
      <c r="L9" s="43"/>
    </row>
    <row r="10" spans="2:12" ht="25" x14ac:dyDescent="0.25">
      <c r="B10" s="64">
        <f t="shared" si="2"/>
        <v>79</v>
      </c>
      <c r="C10" s="65" t="s">
        <v>161</v>
      </c>
      <c r="D10" s="66" t="s">
        <v>162</v>
      </c>
      <c r="E10" s="36" t="s">
        <v>25</v>
      </c>
      <c r="F10" s="122">
        <v>10</v>
      </c>
      <c r="G10" s="123" t="e">
        <f>+F10/#REF!</f>
        <v>#REF!</v>
      </c>
      <c r="H10" s="54">
        <f t="shared" si="0"/>
        <v>10</v>
      </c>
      <c r="I10" s="52" t="e">
        <f>IF(OR($H$4=0,$H$5=0,$H$6=0,#REF!=0)=FALSE,H10,0)</f>
        <v>#REF!</v>
      </c>
      <c r="J10" s="53" t="str">
        <f t="shared" si="1"/>
        <v>OK</v>
      </c>
      <c r="K10" s="53" t="str">
        <f>IF(J10="OK","4"," 0")</f>
        <v>4</v>
      </c>
      <c r="L10" s="43"/>
    </row>
    <row r="11" spans="2:12" ht="25" x14ac:dyDescent="0.25">
      <c r="B11" s="64">
        <f t="shared" si="2"/>
        <v>80</v>
      </c>
      <c r="C11" s="65" t="s">
        <v>163</v>
      </c>
      <c r="D11" s="66" t="s">
        <v>164</v>
      </c>
      <c r="E11" s="36" t="s">
        <v>25</v>
      </c>
      <c r="F11" s="122">
        <v>10</v>
      </c>
      <c r="G11" s="123" t="e">
        <f>+F11/#REF!</f>
        <v>#REF!</v>
      </c>
      <c r="H11" s="54">
        <f t="shared" si="0"/>
        <v>10</v>
      </c>
      <c r="I11" s="52" t="e">
        <f>IF(OR($H$4=0,$H$5=0,$H$6=0,#REF!=0)=FALSE,H11,0)</f>
        <v>#REF!</v>
      </c>
      <c r="J11" s="53" t="str">
        <f>IF(E11="Yes","OK","Did not pass")</f>
        <v>OK</v>
      </c>
      <c r="K11" s="53" t="s">
        <v>29</v>
      </c>
      <c r="L11" s="43"/>
    </row>
    <row r="12" spans="2:12" ht="14" x14ac:dyDescent="0.25">
      <c r="B12" s="64">
        <f t="shared" si="2"/>
        <v>81</v>
      </c>
      <c r="C12" s="65" t="s">
        <v>353</v>
      </c>
      <c r="D12" s="66" t="s">
        <v>165</v>
      </c>
      <c r="E12" s="36" t="s">
        <v>25</v>
      </c>
      <c r="F12" s="122">
        <v>10</v>
      </c>
      <c r="G12" s="123" t="e">
        <f>+F12/#REF!</f>
        <v>#REF!</v>
      </c>
      <c r="H12" s="54">
        <f t="shared" ref="H12" si="7">IF(E12="Yes",F12,0)</f>
        <v>10</v>
      </c>
      <c r="I12" s="52" t="e">
        <f>IF(OR($H$4=0,$H$5=0,$H$6=0,#REF!=0)=FALSE,H12,0)</f>
        <v>#REF!</v>
      </c>
      <c r="J12" s="53" t="str">
        <f>IF(E12="Yes","OK","Did not pass")</f>
        <v>OK</v>
      </c>
      <c r="K12" s="53" t="s">
        <v>29</v>
      </c>
      <c r="L12" s="43"/>
    </row>
    <row r="13" spans="2:12" ht="39" x14ac:dyDescent="0.25">
      <c r="B13" s="64">
        <f t="shared" si="2"/>
        <v>82</v>
      </c>
      <c r="C13" s="65" t="s">
        <v>166</v>
      </c>
      <c r="D13" s="66" t="s">
        <v>167</v>
      </c>
      <c r="E13" s="36" t="s">
        <v>25</v>
      </c>
      <c r="F13" s="122">
        <v>10</v>
      </c>
      <c r="G13" s="123" t="e">
        <f>+F13/#REF!</f>
        <v>#REF!</v>
      </c>
      <c r="H13" s="54">
        <f t="shared" si="0"/>
        <v>10</v>
      </c>
      <c r="I13" s="52" t="e">
        <f>IF(OR($H$4=0,$H$5=0,$H$6=0,#REF!=0)=FALSE,H13,0)</f>
        <v>#REF!</v>
      </c>
      <c r="J13" s="53" t="str">
        <f t="shared" si="1"/>
        <v>OK</v>
      </c>
      <c r="K13" s="53" t="str">
        <f t="shared" ref="K13:K15" si="8">IF(J13="OK","1"," 0")</f>
        <v>1</v>
      </c>
      <c r="L13" s="43"/>
    </row>
    <row r="14" spans="2:12" ht="14" x14ac:dyDescent="0.25">
      <c r="B14" s="64">
        <f t="shared" si="2"/>
        <v>83</v>
      </c>
      <c r="C14" s="65" t="s">
        <v>168</v>
      </c>
      <c r="D14" s="66" t="s">
        <v>169</v>
      </c>
      <c r="E14" s="36" t="s">
        <v>25</v>
      </c>
      <c r="F14" s="122">
        <v>10</v>
      </c>
      <c r="G14" s="123" t="e">
        <f>+F14/#REF!</f>
        <v>#REF!</v>
      </c>
      <c r="H14" s="54">
        <f t="shared" si="0"/>
        <v>10</v>
      </c>
      <c r="I14" s="52" t="e">
        <f>IF(OR($H$4=0,$H$5=0,$H$6=0,#REF!=0)=FALSE,H14,0)</f>
        <v>#REF!</v>
      </c>
      <c r="J14" s="53" t="str">
        <f t="shared" si="1"/>
        <v>OK</v>
      </c>
      <c r="K14" s="53" t="str">
        <f>IF(J14="OK","1"," 0")</f>
        <v>1</v>
      </c>
      <c r="L14" s="140"/>
    </row>
    <row r="15" spans="2:12" ht="29.65" customHeight="1" x14ac:dyDescent="0.25">
      <c r="B15" s="64">
        <f t="shared" si="2"/>
        <v>84</v>
      </c>
      <c r="C15" s="65" t="s">
        <v>170</v>
      </c>
      <c r="D15" s="66" t="s">
        <v>171</v>
      </c>
      <c r="E15" s="36" t="s">
        <v>25</v>
      </c>
      <c r="F15" s="122">
        <v>10</v>
      </c>
      <c r="G15" s="123" t="e">
        <f>+F15/#REF!</f>
        <v>#REF!</v>
      </c>
      <c r="H15" s="54">
        <f t="shared" si="0"/>
        <v>10</v>
      </c>
      <c r="I15" s="52" t="e">
        <f>IF(OR($H$4=0,$H$5=0,$H$6=0,#REF!=0)=FALSE,H15,0)</f>
        <v>#REF!</v>
      </c>
      <c r="J15" s="53" t="str">
        <f t="shared" si="1"/>
        <v>OK</v>
      </c>
      <c r="K15" s="53" t="str">
        <f t="shared" si="8"/>
        <v>1</v>
      </c>
      <c r="L15" s="140"/>
    </row>
    <row r="16" spans="2:12" ht="37.5" x14ac:dyDescent="0.25">
      <c r="B16" s="64">
        <f t="shared" si="2"/>
        <v>85</v>
      </c>
      <c r="C16" s="65" t="s">
        <v>172</v>
      </c>
      <c r="D16" s="66" t="s">
        <v>173</v>
      </c>
      <c r="E16" s="36" t="s">
        <v>25</v>
      </c>
      <c r="F16" s="122">
        <v>10</v>
      </c>
      <c r="G16" s="123" t="e">
        <f>+F16/#REF!</f>
        <v>#REF!</v>
      </c>
      <c r="H16" s="54">
        <f t="shared" si="0"/>
        <v>10</v>
      </c>
      <c r="I16" s="52" t="e">
        <f>IF(OR($H$4=0,$H$5=0,$H$6=0,#REF!=0)=FALSE,H16,0)</f>
        <v>#REF!</v>
      </c>
      <c r="J16" s="53" t="str">
        <f>IF(E16="Yes","OK","Did not pass")</f>
        <v>OK</v>
      </c>
      <c r="K16" s="53" t="s">
        <v>29</v>
      </c>
      <c r="L16" s="43"/>
    </row>
    <row r="17" spans="1:13" ht="14" x14ac:dyDescent="0.25">
      <c r="A17" s="128"/>
      <c r="B17" s="64">
        <f t="shared" si="2"/>
        <v>86</v>
      </c>
      <c r="C17" s="65" t="s">
        <v>174</v>
      </c>
      <c r="D17" s="66" t="s">
        <v>175</v>
      </c>
      <c r="E17" s="36" t="s">
        <v>25</v>
      </c>
      <c r="F17" s="122">
        <v>10</v>
      </c>
      <c r="G17" s="123" t="e">
        <f>+F17/#REF!</f>
        <v>#REF!</v>
      </c>
      <c r="H17" s="54">
        <f>IF(E17="Yes",F17,0)</f>
        <v>10</v>
      </c>
      <c r="I17" s="52" t="e">
        <f>IF(OR($H$4=0,$H$5=0,$H$6=0,#REF!=0)=FALSE,H17,0)</f>
        <v>#REF!</v>
      </c>
      <c r="J17" s="53" t="str">
        <f>IF(E17="Yes","OK","Did not pass")</f>
        <v>OK</v>
      </c>
      <c r="K17" s="53" t="s">
        <v>29</v>
      </c>
      <c r="L17" s="43"/>
    </row>
    <row r="18" spans="1:13" ht="15.5" x14ac:dyDescent="0.35">
      <c r="A18" s="40"/>
      <c r="B18" s="40"/>
      <c r="C18" s="40"/>
      <c r="D18" s="90" t="s">
        <v>86</v>
      </c>
      <c r="E18" s="87"/>
      <c r="F18" s="87"/>
      <c r="G18" s="87"/>
      <c r="H18" s="87"/>
      <c r="I18" s="87"/>
      <c r="J18" s="87"/>
      <c r="K18" s="82">
        <f>+K15+K14+K13+K10+K9+K8+K7+K5+K4</f>
        <v>29</v>
      </c>
      <c r="L18" s="40"/>
    </row>
    <row r="19" spans="1:13" ht="13" x14ac:dyDescent="0.3">
      <c r="A19" s="40"/>
      <c r="B19" s="80"/>
      <c r="C19" s="40"/>
      <c r="D19" s="40"/>
      <c r="E19" s="40"/>
      <c r="F19" s="40"/>
      <c r="G19" s="40"/>
      <c r="H19" s="40"/>
      <c r="I19" s="40"/>
      <c r="J19" s="40"/>
      <c r="K19" s="40"/>
      <c r="L19" s="40"/>
      <c r="M19" s="40"/>
    </row>
    <row r="20" spans="1:13" ht="27.75" hidden="1" customHeight="1" x14ac:dyDescent="0.25">
      <c r="A20" s="40"/>
      <c r="B20" s="64" t="s">
        <v>87</v>
      </c>
      <c r="C20" s="65" t="s">
        <v>88</v>
      </c>
      <c r="D20" s="40"/>
      <c r="E20" s="40"/>
      <c r="F20" s="40"/>
      <c r="G20" s="40"/>
      <c r="H20" s="40"/>
      <c r="I20" s="32" t="s">
        <v>147</v>
      </c>
      <c r="J20" s="47" t="str">
        <f>IF(K19&gt;0,"FAILED","Accepted")</f>
        <v>Accepted</v>
      </c>
      <c r="K20" s="40"/>
      <c r="L20" s="40"/>
      <c r="M20" s="40"/>
    </row>
    <row r="21" spans="1:13" ht="28.5" hidden="1" customHeight="1" x14ac:dyDescent="0.25">
      <c r="A21" s="128"/>
      <c r="B21" s="83" t="s">
        <v>87</v>
      </c>
      <c r="C21" s="84" t="s">
        <v>89</v>
      </c>
      <c r="D21" s="131"/>
      <c r="E21" s="130"/>
      <c r="F21" s="132"/>
      <c r="G21" s="37"/>
      <c r="H21" s="88" t="s">
        <v>148</v>
      </c>
      <c r="I21" s="32" t="s">
        <v>148</v>
      </c>
      <c r="J21" s="89">
        <f>IF(J20="FAILED",0,SUM(J4:J17))</f>
        <v>0</v>
      </c>
      <c r="K21" s="40"/>
      <c r="L21" s="130"/>
      <c r="M21" s="130"/>
    </row>
    <row r="22" spans="1:13" hidden="1" x14ac:dyDescent="0.25">
      <c r="A22" s="128"/>
      <c r="B22" s="85"/>
      <c r="C22" s="86"/>
      <c r="D22" s="131"/>
      <c r="E22" s="130"/>
      <c r="F22" s="132"/>
      <c r="G22" s="37"/>
      <c r="H22" s="133"/>
      <c r="I22" s="133"/>
      <c r="J22" s="37"/>
      <c r="K22" s="37"/>
      <c r="L22" s="130"/>
      <c r="M22" s="130"/>
    </row>
    <row r="23" spans="1:13" hidden="1" x14ac:dyDescent="0.25">
      <c r="A23" s="128"/>
      <c r="B23" s="85"/>
      <c r="C23" s="86"/>
      <c r="D23" s="131"/>
      <c r="E23" s="130"/>
      <c r="F23" s="132"/>
      <c r="G23" s="37"/>
      <c r="H23" s="133"/>
      <c r="I23" s="133"/>
      <c r="J23" s="37"/>
      <c r="K23" s="37"/>
      <c r="L23" s="130"/>
      <c r="M23" s="130"/>
    </row>
    <row r="24" spans="1:13" hidden="1" x14ac:dyDescent="0.25">
      <c r="A24" s="128"/>
      <c r="B24" s="85"/>
      <c r="C24" s="37" t="s">
        <v>90</v>
      </c>
      <c r="D24" s="134"/>
      <c r="E24" s="129"/>
      <c r="F24" s="135"/>
      <c r="G24" s="37"/>
      <c r="H24" s="133"/>
      <c r="I24" s="133"/>
      <c r="J24" s="37"/>
      <c r="K24" s="37"/>
      <c r="L24" s="129"/>
      <c r="M24" s="129"/>
    </row>
    <row r="25" spans="1:13" ht="13" hidden="1" x14ac:dyDescent="0.25">
      <c r="A25" s="128"/>
      <c r="B25" s="85"/>
      <c r="C25" s="125" t="s">
        <v>91</v>
      </c>
      <c r="D25" s="126"/>
      <c r="E25" s="119"/>
      <c r="F25" s="67" t="e">
        <f>+#REF!</f>
        <v>#REF!</v>
      </c>
      <c r="G25" s="68">
        <f>I25/2*100</f>
        <v>2.5</v>
      </c>
      <c r="H25" s="69">
        <v>0.1</v>
      </c>
      <c r="I25" s="69">
        <v>0.05</v>
      </c>
      <c r="J25" s="70" t="s">
        <v>25</v>
      </c>
      <c r="K25" s="70"/>
      <c r="L25" s="127"/>
      <c r="M25" s="127" t="e">
        <f>F25/$F$33</f>
        <v>#REF!</v>
      </c>
    </row>
    <row r="26" spans="1:13" ht="13" hidden="1" x14ac:dyDescent="0.25">
      <c r="A26" s="128"/>
      <c r="B26" s="85"/>
      <c r="C26" s="125" t="e">
        <f>+#REF!</f>
        <v>#REF!</v>
      </c>
      <c r="D26" s="126"/>
      <c r="E26" s="119"/>
      <c r="F26" s="67" t="e">
        <f>+#REF!</f>
        <v>#REF!</v>
      </c>
      <c r="G26" s="68">
        <f t="shared" ref="G26:G32" si="9">I26/2*100</f>
        <v>2.5</v>
      </c>
      <c r="H26" s="69">
        <v>0.1</v>
      </c>
      <c r="I26" s="69">
        <v>0.05</v>
      </c>
      <c r="J26" s="70" t="s">
        <v>59</v>
      </c>
      <c r="K26" s="70"/>
      <c r="L26" s="127"/>
      <c r="M26" s="127" t="e">
        <f t="shared" ref="M26:M32" si="10">F26/$F$33</f>
        <v>#REF!</v>
      </c>
    </row>
    <row r="27" spans="1:13" ht="13" hidden="1" x14ac:dyDescent="0.25">
      <c r="A27" s="128"/>
      <c r="B27" s="85"/>
      <c r="C27" s="125" t="e">
        <f>+#REF!</f>
        <v>#REF!</v>
      </c>
      <c r="D27" s="126"/>
      <c r="E27" s="119"/>
      <c r="F27" s="67" t="e">
        <f>+#REF!</f>
        <v>#REF!</v>
      </c>
      <c r="G27" s="68">
        <f t="shared" si="9"/>
        <v>25</v>
      </c>
      <c r="H27" s="69">
        <v>0.2</v>
      </c>
      <c r="I27" s="69">
        <v>0.5</v>
      </c>
      <c r="J27" s="70"/>
      <c r="K27" s="70"/>
      <c r="L27" s="127"/>
      <c r="M27" s="127" t="e">
        <f t="shared" si="10"/>
        <v>#REF!</v>
      </c>
    </row>
    <row r="28" spans="1:13" ht="13" hidden="1" x14ac:dyDescent="0.25">
      <c r="A28" s="128"/>
      <c r="B28" s="85"/>
      <c r="C28" s="125" t="e">
        <f>+#REF!</f>
        <v>#REF!</v>
      </c>
      <c r="D28" s="126"/>
      <c r="E28" s="119"/>
      <c r="F28" s="67" t="e">
        <f>+#REF!</f>
        <v>#REF!</v>
      </c>
      <c r="G28" s="68">
        <f t="shared" si="9"/>
        <v>2.5</v>
      </c>
      <c r="H28" s="69">
        <v>0.1</v>
      </c>
      <c r="I28" s="69">
        <v>0.05</v>
      </c>
      <c r="J28" s="70"/>
      <c r="K28" s="70"/>
      <c r="L28" s="127"/>
      <c r="M28" s="127" t="e">
        <f t="shared" si="10"/>
        <v>#REF!</v>
      </c>
    </row>
    <row r="29" spans="1:13" ht="13" hidden="1" x14ac:dyDescent="0.25">
      <c r="A29" s="128"/>
      <c r="B29" s="85"/>
      <c r="C29" s="125" t="e">
        <f>+#REF!</f>
        <v>#REF!</v>
      </c>
      <c r="D29" s="126"/>
      <c r="E29" s="119"/>
      <c r="F29" s="67" t="e">
        <f>+#REF!</f>
        <v>#REF!</v>
      </c>
      <c r="G29" s="68">
        <f t="shared" si="9"/>
        <v>5</v>
      </c>
      <c r="H29" s="69">
        <v>0.1</v>
      </c>
      <c r="I29" s="69">
        <v>0.1</v>
      </c>
      <c r="J29" s="70"/>
      <c r="K29" s="70"/>
      <c r="L29" s="127"/>
      <c r="M29" s="127" t="e">
        <f t="shared" si="10"/>
        <v>#REF!</v>
      </c>
    </row>
    <row r="30" spans="1:13" ht="13" hidden="1" x14ac:dyDescent="0.25">
      <c r="A30" s="128"/>
      <c r="B30" s="85"/>
      <c r="C30" s="125" t="e">
        <f>+#REF!</f>
        <v>#REF!</v>
      </c>
      <c r="D30" s="126"/>
      <c r="E30" s="119"/>
      <c r="F30" s="67" t="e">
        <f>+#REF!</f>
        <v>#REF!</v>
      </c>
      <c r="G30" s="68">
        <f t="shared" si="9"/>
        <v>10</v>
      </c>
      <c r="H30" s="69">
        <v>0.35</v>
      </c>
      <c r="I30" s="69">
        <v>0.2</v>
      </c>
      <c r="J30" s="70"/>
      <c r="K30" s="70"/>
      <c r="L30" s="127"/>
      <c r="M30" s="127" t="e">
        <f t="shared" si="10"/>
        <v>#REF!</v>
      </c>
    </row>
    <row r="31" spans="1:13" ht="13" hidden="1" x14ac:dyDescent="0.25">
      <c r="A31" s="128"/>
      <c r="B31" s="85"/>
      <c r="C31" s="125" t="e">
        <f>+#REF!</f>
        <v>#REF!</v>
      </c>
      <c r="D31" s="126"/>
      <c r="E31" s="119"/>
      <c r="F31" s="67" t="e">
        <f>+#REF!</f>
        <v>#REF!</v>
      </c>
      <c r="G31" s="68">
        <f t="shared" si="9"/>
        <v>1</v>
      </c>
      <c r="H31" s="69">
        <v>0.02</v>
      </c>
      <c r="I31" s="69">
        <v>0.02</v>
      </c>
      <c r="J31" s="70"/>
      <c r="K31" s="70"/>
      <c r="L31" s="127"/>
      <c r="M31" s="127" t="e">
        <f t="shared" si="10"/>
        <v>#REF!</v>
      </c>
    </row>
    <row r="32" spans="1:13" ht="13" hidden="1" x14ac:dyDescent="0.25">
      <c r="A32" s="128"/>
      <c r="B32" s="85"/>
      <c r="C32" s="125" t="e">
        <f>+#REF!</f>
        <v>#REF!</v>
      </c>
      <c r="D32" s="126"/>
      <c r="E32" s="119"/>
      <c r="F32" s="67" t="e">
        <f>+#REF!</f>
        <v>#REF!</v>
      </c>
      <c r="G32" s="68">
        <f t="shared" si="9"/>
        <v>1.5</v>
      </c>
      <c r="H32" s="69">
        <v>0.03</v>
      </c>
      <c r="I32" s="69">
        <v>0.03</v>
      </c>
      <c r="J32" s="70"/>
      <c r="K32" s="70"/>
      <c r="L32" s="127"/>
      <c r="M32" s="127" t="e">
        <f t="shared" si="10"/>
        <v>#REF!</v>
      </c>
    </row>
    <row r="33" spans="1:13" s="2" customFormat="1" ht="13" hidden="1" x14ac:dyDescent="0.25">
      <c r="A33" s="128"/>
      <c r="B33" s="85"/>
      <c r="C33" s="136" t="s">
        <v>60</v>
      </c>
      <c r="D33" s="137"/>
      <c r="E33" s="138"/>
      <c r="F33" s="71" t="e">
        <f>SUBTOTAL(9,F25:F32)</f>
        <v>#REF!</v>
      </c>
      <c r="G33" s="72">
        <f>SUM(G25:G32)</f>
        <v>50</v>
      </c>
      <c r="H33" s="69">
        <f>SUM(H25:H32)</f>
        <v>1</v>
      </c>
      <c r="I33" s="69">
        <f>SUM(I25:I32)</f>
        <v>1</v>
      </c>
      <c r="J33" s="70"/>
      <c r="K33" s="70"/>
      <c r="L33" s="138"/>
      <c r="M33" s="138"/>
    </row>
    <row r="34" spans="1:13" ht="13" hidden="1" x14ac:dyDescent="0.3">
      <c r="A34" s="128"/>
      <c r="B34" s="85"/>
      <c r="C34" s="86"/>
      <c r="D34" s="12"/>
      <c r="E34" s="10"/>
      <c r="F34" s="132"/>
      <c r="G34" s="37"/>
      <c r="H34" s="133"/>
      <c r="I34" s="133"/>
      <c r="J34" s="70"/>
      <c r="K34" s="70"/>
      <c r="L34" s="10"/>
      <c r="M34" s="10"/>
    </row>
    <row r="35" spans="1:13" hidden="1" x14ac:dyDescent="0.25">
      <c r="A35" s="128"/>
      <c r="B35" s="85"/>
      <c r="C35" s="86"/>
      <c r="D35" s="131"/>
      <c r="E35" s="130"/>
      <c r="F35" s="132"/>
      <c r="G35" s="37"/>
      <c r="H35" s="133"/>
      <c r="I35" s="133"/>
      <c r="J35" s="37"/>
      <c r="K35" s="37"/>
      <c r="L35" s="130"/>
      <c r="M35" s="130"/>
    </row>
    <row r="36" spans="1:13" hidden="1" x14ac:dyDescent="0.25">
      <c r="A36" s="128"/>
      <c r="B36" s="85"/>
      <c r="C36" s="86"/>
      <c r="D36" s="131"/>
      <c r="E36" s="130"/>
      <c r="F36" s="132"/>
      <c r="G36" s="37"/>
      <c r="H36" s="133"/>
      <c r="I36" s="133"/>
      <c r="J36" s="37"/>
      <c r="K36" s="37"/>
      <c r="L36" s="130"/>
      <c r="M36" s="130"/>
    </row>
    <row r="37" spans="1:13" hidden="1" x14ac:dyDescent="0.25">
      <c r="A37" s="128"/>
      <c r="B37" s="85"/>
      <c r="C37" s="86"/>
      <c r="D37" s="131"/>
      <c r="E37" s="130"/>
      <c r="F37" s="132"/>
      <c r="G37" s="37"/>
      <c r="H37" s="133"/>
      <c r="I37" s="133"/>
      <c r="J37" s="37"/>
      <c r="K37" s="37"/>
      <c r="L37" s="130"/>
      <c r="M37" s="130"/>
    </row>
    <row r="38" spans="1:13" hidden="1" x14ac:dyDescent="0.25">
      <c r="A38" s="128"/>
      <c r="B38" s="85"/>
      <c r="C38" s="86"/>
      <c r="D38" s="131"/>
      <c r="E38" s="130"/>
      <c r="F38" s="132"/>
      <c r="G38" s="37"/>
      <c r="H38" s="133"/>
      <c r="I38" s="133"/>
      <c r="J38" s="37"/>
      <c r="K38" s="37"/>
      <c r="L38" s="130"/>
      <c r="M38" s="130"/>
    </row>
    <row r="39" spans="1:13" hidden="1" x14ac:dyDescent="0.25">
      <c r="A39" s="128"/>
      <c r="B39" s="85"/>
      <c r="C39" s="86"/>
      <c r="D39" s="131"/>
      <c r="E39" s="130"/>
      <c r="F39" s="132"/>
      <c r="G39" s="37"/>
      <c r="H39" s="133"/>
      <c r="I39" s="133"/>
      <c r="J39" s="37"/>
      <c r="K39" s="37"/>
      <c r="L39" s="130"/>
      <c r="M39" s="130"/>
    </row>
    <row r="40" spans="1:13" x14ac:dyDescent="0.25">
      <c r="A40" s="128"/>
      <c r="B40" s="85"/>
      <c r="C40" s="86"/>
      <c r="D40" s="131"/>
      <c r="E40" s="130"/>
      <c r="F40" s="132"/>
      <c r="G40" s="37"/>
      <c r="H40" s="133"/>
      <c r="I40" s="133"/>
      <c r="J40" s="37"/>
      <c r="K40" s="37"/>
      <c r="L40" s="130"/>
      <c r="M40" s="130"/>
    </row>
    <row r="41" spans="1:13" x14ac:dyDescent="0.25">
      <c r="A41" s="128"/>
      <c r="B41" s="85"/>
      <c r="C41" s="86"/>
      <c r="D41" s="131"/>
      <c r="E41" s="130"/>
      <c r="F41" s="132"/>
      <c r="G41" s="37"/>
      <c r="H41" s="133"/>
      <c r="I41" s="133"/>
      <c r="J41" s="37"/>
      <c r="K41" s="37"/>
      <c r="L41" s="130"/>
      <c r="M41" s="130"/>
    </row>
    <row r="42" spans="1:13" x14ac:dyDescent="0.25">
      <c r="A42" s="128"/>
      <c r="B42" s="85"/>
      <c r="C42" s="86"/>
      <c r="D42" s="131"/>
      <c r="E42" s="130"/>
      <c r="F42" s="132"/>
      <c r="G42" s="37"/>
      <c r="H42" s="133"/>
      <c r="I42" s="133"/>
      <c r="J42" s="37"/>
      <c r="K42" s="37"/>
      <c r="L42" s="130"/>
      <c r="M42" s="130"/>
    </row>
    <row r="43" spans="1:13" x14ac:dyDescent="0.25">
      <c r="A43" s="128"/>
      <c r="B43" s="85"/>
      <c r="C43" s="86"/>
      <c r="D43" s="131"/>
      <c r="E43" s="130"/>
      <c r="F43" s="132"/>
      <c r="G43" s="37"/>
      <c r="H43" s="133"/>
      <c r="I43" s="133"/>
      <c r="J43" s="37"/>
      <c r="K43" s="37"/>
      <c r="L43" s="130"/>
      <c r="M43" s="130"/>
    </row>
    <row r="44" spans="1:13" x14ac:dyDescent="0.25">
      <c r="A44" s="128"/>
      <c r="B44" s="85"/>
      <c r="C44" s="86"/>
      <c r="D44" s="131"/>
      <c r="E44" s="130"/>
      <c r="F44" s="132"/>
      <c r="G44" s="37"/>
      <c r="H44" s="133"/>
      <c r="I44" s="133"/>
      <c r="J44" s="37"/>
      <c r="K44" s="37"/>
      <c r="L44" s="130"/>
      <c r="M44" s="130"/>
    </row>
    <row r="45" spans="1:13" x14ac:dyDescent="0.25">
      <c r="A45" s="128"/>
      <c r="B45" s="85"/>
      <c r="C45" s="86"/>
      <c r="D45" s="131"/>
      <c r="E45" s="130"/>
      <c r="F45" s="132"/>
      <c r="G45" s="37"/>
      <c r="H45" s="133"/>
      <c r="I45" s="133"/>
      <c r="J45" s="37"/>
      <c r="K45" s="37"/>
      <c r="L45" s="130"/>
      <c r="M45" s="130"/>
    </row>
    <row r="46" spans="1:13" x14ac:dyDescent="0.25">
      <c r="A46" s="128"/>
      <c r="B46" s="85"/>
      <c r="C46" s="86"/>
      <c r="D46" s="131"/>
      <c r="E46" s="130"/>
      <c r="F46" s="132"/>
      <c r="G46" s="37"/>
      <c r="H46" s="133"/>
      <c r="I46" s="133"/>
      <c r="J46" s="37"/>
      <c r="K46" s="37"/>
      <c r="L46" s="130"/>
      <c r="M46" s="130"/>
    </row>
    <row r="47" spans="1:13" x14ac:dyDescent="0.25">
      <c r="A47" s="128"/>
      <c r="B47" s="85"/>
      <c r="C47" s="86"/>
      <c r="D47" s="131"/>
      <c r="E47" s="130"/>
      <c r="F47" s="132"/>
      <c r="G47" s="37"/>
      <c r="H47" s="133"/>
      <c r="I47" s="133"/>
      <c r="J47" s="37"/>
      <c r="K47" s="37"/>
      <c r="L47" s="130"/>
      <c r="M47" s="130"/>
    </row>
    <row r="48" spans="1:13" x14ac:dyDescent="0.25">
      <c r="A48" s="128"/>
      <c r="B48" s="85"/>
      <c r="C48" s="86"/>
      <c r="D48" s="131"/>
      <c r="E48" s="130"/>
      <c r="F48" s="132"/>
      <c r="G48" s="37"/>
      <c r="H48" s="133"/>
      <c r="I48" s="133"/>
      <c r="J48" s="37"/>
      <c r="K48" s="37"/>
      <c r="L48" s="130"/>
      <c r="M48" s="130"/>
    </row>
    <row r="49" spans="6:9" x14ac:dyDescent="0.25">
      <c r="F49" s="132"/>
      <c r="G49" s="37"/>
      <c r="H49" s="133"/>
      <c r="I49" s="133"/>
    </row>
    <row r="50" spans="6:9" x14ac:dyDescent="0.25">
      <c r="F50" s="132"/>
      <c r="G50" s="37"/>
      <c r="H50" s="133"/>
      <c r="I50" s="133"/>
    </row>
    <row r="51" spans="6:9" x14ac:dyDescent="0.25">
      <c r="F51" s="132"/>
      <c r="G51" s="37"/>
      <c r="H51" s="133"/>
      <c r="I51" s="133"/>
    </row>
    <row r="52" spans="6:9" x14ac:dyDescent="0.25">
      <c r="F52" s="132"/>
      <c r="G52" s="37"/>
      <c r="H52" s="133"/>
      <c r="I52" s="133"/>
    </row>
    <row r="53" spans="6:9" x14ac:dyDescent="0.25">
      <c r="F53" s="132"/>
      <c r="G53" s="37"/>
      <c r="H53" s="133"/>
      <c r="I53" s="133"/>
    </row>
    <row r="54" spans="6:9" x14ac:dyDescent="0.25">
      <c r="F54" s="132"/>
      <c r="G54" s="37"/>
      <c r="H54" s="133"/>
      <c r="I54" s="133"/>
    </row>
    <row r="55" spans="6:9" x14ac:dyDescent="0.25">
      <c r="F55" s="132"/>
      <c r="G55" s="37"/>
      <c r="H55" s="133"/>
      <c r="I55" s="133"/>
    </row>
    <row r="56" spans="6:9" x14ac:dyDescent="0.25">
      <c r="F56" s="132"/>
      <c r="G56" s="37"/>
      <c r="H56" s="133"/>
      <c r="I56" s="133"/>
    </row>
    <row r="57" spans="6:9" x14ac:dyDescent="0.25">
      <c r="F57" s="132"/>
      <c r="G57" s="37"/>
      <c r="H57" s="133"/>
      <c r="I57" s="133"/>
    </row>
    <row r="58" spans="6:9" x14ac:dyDescent="0.25">
      <c r="F58" s="132"/>
      <c r="G58" s="37"/>
      <c r="H58" s="133"/>
      <c r="I58" s="133"/>
    </row>
    <row r="59" spans="6:9" x14ac:dyDescent="0.25">
      <c r="F59" s="132"/>
      <c r="G59" s="37"/>
      <c r="H59" s="133"/>
      <c r="I59" s="133"/>
    </row>
    <row r="60" spans="6:9" x14ac:dyDescent="0.25">
      <c r="F60" s="132"/>
      <c r="G60" s="37"/>
      <c r="H60" s="133"/>
      <c r="I60" s="133"/>
    </row>
    <row r="61" spans="6:9" x14ac:dyDescent="0.25">
      <c r="F61" s="132"/>
      <c r="G61" s="37"/>
      <c r="H61" s="133"/>
      <c r="I61" s="133"/>
    </row>
    <row r="62" spans="6:9" x14ac:dyDescent="0.25">
      <c r="F62" s="132"/>
      <c r="G62" s="37"/>
      <c r="H62" s="133"/>
      <c r="I62" s="133"/>
    </row>
    <row r="63" spans="6:9" x14ac:dyDescent="0.25">
      <c r="F63" s="132"/>
      <c r="G63" s="37"/>
      <c r="H63" s="133"/>
      <c r="I63" s="133"/>
    </row>
    <row r="64" spans="6:9" x14ac:dyDescent="0.25">
      <c r="F64" s="132"/>
      <c r="G64" s="37"/>
      <c r="H64" s="133"/>
      <c r="I64" s="133"/>
    </row>
    <row r="65" spans="6:9" x14ac:dyDescent="0.25">
      <c r="F65" s="132"/>
      <c r="G65" s="37"/>
      <c r="H65" s="133"/>
      <c r="I65" s="133"/>
    </row>
    <row r="66" spans="6:9" x14ac:dyDescent="0.25">
      <c r="F66" s="132"/>
      <c r="G66" s="37"/>
      <c r="H66" s="133"/>
      <c r="I66" s="133"/>
    </row>
    <row r="67" spans="6:9" x14ac:dyDescent="0.25">
      <c r="F67" s="132"/>
      <c r="G67" s="37"/>
      <c r="H67" s="133"/>
      <c r="I67" s="133"/>
    </row>
  </sheetData>
  <sheetProtection insertHyperlinks="0"/>
  <protectedRanges>
    <protectedRange sqref="E19:E20 M19:M20 E4:E17 L18:L20" name="Rango1"/>
    <protectedRange sqref="E18" name="Rango1_2"/>
    <protectedRange sqref="L8:L15" name="Rango1_3_1"/>
    <protectedRange sqref="L16:L17 L4:L7" name="Rango1_1_9"/>
  </protectedRanges>
  <mergeCells count="4">
    <mergeCell ref="B1:C1"/>
    <mergeCell ref="F2:G2"/>
    <mergeCell ref="I2:J2"/>
    <mergeCell ref="B2:C2"/>
  </mergeCells>
  <conditionalFormatting sqref="J4">
    <cfRule type="colorScale" priority="168">
      <colorScale>
        <cfvo type="min"/>
        <cfvo type="percentile" val="50"/>
        <cfvo type="max"/>
        <color rgb="FF63BE7B"/>
        <color rgb="FFFFEB84"/>
        <color rgb="FFF8696B"/>
      </colorScale>
    </cfRule>
    <cfRule type="dataBar" priority="167">
      <dataBar>
        <cfvo type="min"/>
        <cfvo type="max"/>
        <color rgb="FFFF0000"/>
      </dataBar>
      <extLst>
        <ext xmlns:x14="http://schemas.microsoft.com/office/spreadsheetml/2009/9/main" uri="{B025F937-C7B1-47D3-B67F-A62EFF666E3E}">
          <x14:id>{8573DB12-0CDE-4668-9397-7EAD3168B3A3}</x14:id>
        </ext>
      </extLst>
    </cfRule>
  </conditionalFormatting>
  <conditionalFormatting sqref="J5">
    <cfRule type="colorScale" priority="158">
      <colorScale>
        <cfvo type="min"/>
        <cfvo type="percentile" val="50"/>
        <cfvo type="max"/>
        <color rgb="FF63BE7B"/>
        <color rgb="FFFFEB84"/>
        <color rgb="FFF8696B"/>
      </colorScale>
    </cfRule>
    <cfRule type="dataBar" priority="157">
      <dataBar>
        <cfvo type="min"/>
        <cfvo type="max"/>
        <color rgb="FFFF0000"/>
      </dataBar>
      <extLst>
        <ext xmlns:x14="http://schemas.microsoft.com/office/spreadsheetml/2009/9/main" uri="{B025F937-C7B1-47D3-B67F-A62EFF666E3E}">
          <x14:id>{6EB3E7F0-2F06-42F3-9076-20A7C6ACE0D9}</x14:id>
        </ext>
      </extLst>
    </cfRule>
  </conditionalFormatting>
  <conditionalFormatting sqref="J6">
    <cfRule type="dataBar" priority="28">
      <dataBar>
        <cfvo type="min"/>
        <cfvo type="max"/>
        <color rgb="FFFF0000"/>
      </dataBar>
      <extLst>
        <ext xmlns:x14="http://schemas.microsoft.com/office/spreadsheetml/2009/9/main" uri="{B025F937-C7B1-47D3-B67F-A62EFF666E3E}">
          <x14:id>{F2F618ED-8D30-4184-8EA1-A7A875523B77}</x14:id>
        </ext>
      </extLst>
    </cfRule>
    <cfRule type="colorScale" priority="29">
      <colorScale>
        <cfvo type="min"/>
        <cfvo type="percentile" val="50"/>
        <cfvo type="max"/>
        <color rgb="FF63BE7B"/>
        <color rgb="FFFFEB84"/>
        <color rgb="FFF8696B"/>
      </colorScale>
    </cfRule>
  </conditionalFormatting>
  <conditionalFormatting sqref="J7">
    <cfRule type="dataBar" priority="145">
      <dataBar>
        <cfvo type="min"/>
        <cfvo type="max"/>
        <color rgb="FFFF0000"/>
      </dataBar>
      <extLst>
        <ext xmlns:x14="http://schemas.microsoft.com/office/spreadsheetml/2009/9/main" uri="{B025F937-C7B1-47D3-B67F-A62EFF666E3E}">
          <x14:id>{2B020C42-AFB6-4770-8D14-413C4EEC5D6D}</x14:id>
        </ext>
      </extLst>
    </cfRule>
    <cfRule type="colorScale" priority="146">
      <colorScale>
        <cfvo type="min"/>
        <cfvo type="percentile" val="50"/>
        <cfvo type="max"/>
        <color rgb="FF63BE7B"/>
        <color rgb="FFFFEB84"/>
        <color rgb="FFF8696B"/>
      </colorScale>
    </cfRule>
  </conditionalFormatting>
  <conditionalFormatting sqref="J8:J9">
    <cfRule type="colorScale" priority="11">
      <colorScale>
        <cfvo type="min"/>
        <cfvo type="percentile" val="50"/>
        <cfvo type="max"/>
        <color rgb="FF63BE7B"/>
        <color rgb="FFFFEB84"/>
        <color rgb="FFF8696B"/>
      </colorScale>
    </cfRule>
    <cfRule type="dataBar" priority="10">
      <dataBar>
        <cfvo type="min"/>
        <cfvo type="max"/>
        <color rgb="FFFF0000"/>
      </dataBar>
      <extLst>
        <ext xmlns:x14="http://schemas.microsoft.com/office/spreadsheetml/2009/9/main" uri="{B025F937-C7B1-47D3-B67F-A62EFF666E3E}">
          <x14:id>{AB04929F-7E3D-43F2-AEFE-0CA743FA0587}</x14:id>
        </ext>
      </extLst>
    </cfRule>
  </conditionalFormatting>
  <conditionalFormatting sqref="J10">
    <cfRule type="dataBar" priority="121">
      <dataBar>
        <cfvo type="min"/>
        <cfvo type="max"/>
        <color rgb="FFFF0000"/>
      </dataBar>
      <extLst>
        <ext xmlns:x14="http://schemas.microsoft.com/office/spreadsheetml/2009/9/main" uri="{B025F937-C7B1-47D3-B67F-A62EFF666E3E}">
          <x14:id>{EC341E95-46C1-4795-9A2F-4AD0A4335A04}</x14:id>
        </ext>
      </extLst>
    </cfRule>
    <cfRule type="colorScale" priority="122">
      <colorScale>
        <cfvo type="min"/>
        <cfvo type="percentile" val="50"/>
        <cfvo type="max"/>
        <color rgb="FF63BE7B"/>
        <color rgb="FFFFEB84"/>
        <color rgb="FFF8696B"/>
      </colorScale>
    </cfRule>
  </conditionalFormatting>
  <conditionalFormatting sqref="J11:J12">
    <cfRule type="dataBar" priority="16">
      <dataBar>
        <cfvo type="min"/>
        <cfvo type="max"/>
        <color rgb="FFFF0000"/>
      </dataBar>
      <extLst>
        <ext xmlns:x14="http://schemas.microsoft.com/office/spreadsheetml/2009/9/main" uri="{B025F937-C7B1-47D3-B67F-A62EFF666E3E}">
          <x14:id>{B60B9125-8D30-4778-8078-92353874FC23}</x14:id>
        </ext>
      </extLst>
    </cfRule>
    <cfRule type="colorScale" priority="17">
      <colorScale>
        <cfvo type="min"/>
        <cfvo type="percentile" val="50"/>
        <cfvo type="max"/>
        <color rgb="FF63BE7B"/>
        <color rgb="FFFFEB84"/>
        <color rgb="FFF8696B"/>
      </colorScale>
    </cfRule>
  </conditionalFormatting>
  <conditionalFormatting sqref="J13">
    <cfRule type="dataBar" priority="103">
      <dataBar>
        <cfvo type="min"/>
        <cfvo type="max"/>
        <color rgb="FFFF0000"/>
      </dataBar>
      <extLst>
        <ext xmlns:x14="http://schemas.microsoft.com/office/spreadsheetml/2009/9/main" uri="{B025F937-C7B1-47D3-B67F-A62EFF666E3E}">
          <x14:id>{28AC57E9-184F-471D-BD30-62AC342E4950}</x14:id>
        </ext>
      </extLst>
    </cfRule>
    <cfRule type="colorScale" priority="104">
      <colorScale>
        <cfvo type="min"/>
        <cfvo type="percentile" val="50"/>
        <cfvo type="max"/>
        <color rgb="FF63BE7B"/>
        <color rgb="FFFFEB84"/>
        <color rgb="FFF8696B"/>
      </colorScale>
    </cfRule>
  </conditionalFormatting>
  <conditionalFormatting sqref="J14">
    <cfRule type="colorScale" priority="98">
      <colorScale>
        <cfvo type="min"/>
        <cfvo type="percentile" val="50"/>
        <cfvo type="max"/>
        <color rgb="FF63BE7B"/>
        <color rgb="FFFFEB84"/>
        <color rgb="FFF8696B"/>
      </colorScale>
    </cfRule>
    <cfRule type="dataBar" priority="97">
      <dataBar>
        <cfvo type="min"/>
        <cfvo type="max"/>
        <color rgb="FFFF0000"/>
      </dataBar>
      <extLst>
        <ext xmlns:x14="http://schemas.microsoft.com/office/spreadsheetml/2009/9/main" uri="{B025F937-C7B1-47D3-B67F-A62EFF666E3E}">
          <x14:id>{CF454367-B805-41B6-814A-D96B283119B0}</x14:id>
        </ext>
      </extLst>
    </cfRule>
  </conditionalFormatting>
  <conditionalFormatting sqref="J15">
    <cfRule type="dataBar" priority="91">
      <dataBar>
        <cfvo type="min"/>
        <cfvo type="max"/>
        <color rgb="FFFF0000"/>
      </dataBar>
      <extLst>
        <ext xmlns:x14="http://schemas.microsoft.com/office/spreadsheetml/2009/9/main" uri="{B025F937-C7B1-47D3-B67F-A62EFF666E3E}">
          <x14:id>{0178F447-87C2-4B2E-91CA-139E42EA5A97}</x14:id>
        </ext>
      </extLst>
    </cfRule>
    <cfRule type="colorScale" priority="92">
      <colorScale>
        <cfvo type="min"/>
        <cfvo type="percentile" val="50"/>
        <cfvo type="max"/>
        <color rgb="FF63BE7B"/>
        <color rgb="FFFFEB84"/>
        <color rgb="FFF8696B"/>
      </colorScale>
    </cfRule>
  </conditionalFormatting>
  <conditionalFormatting sqref="J16:J17">
    <cfRule type="dataBar" priority="13">
      <dataBar>
        <cfvo type="min"/>
        <cfvo type="max"/>
        <color rgb="FFFF0000"/>
      </dataBar>
      <extLst>
        <ext xmlns:x14="http://schemas.microsoft.com/office/spreadsheetml/2009/9/main" uri="{B025F937-C7B1-47D3-B67F-A62EFF666E3E}">
          <x14:id>{BAD042E8-08DE-4EB5-B4DA-12D7224634D1}</x14:id>
        </ext>
      </extLst>
    </cfRule>
    <cfRule type="colorScale" priority="14">
      <colorScale>
        <cfvo type="min"/>
        <cfvo type="percentile" val="50"/>
        <cfvo type="max"/>
        <color rgb="FF63BE7B"/>
        <color rgb="FFFFEB84"/>
        <color rgb="FFF8696B"/>
      </colorScale>
    </cfRule>
  </conditionalFormatting>
  <conditionalFormatting sqref="J20">
    <cfRule type="expression" dxfId="25" priority="216" stopIfTrue="1">
      <formula>$K$19=0</formula>
    </cfRule>
    <cfRule type="expression" dxfId="24" priority="217" stopIfTrue="1">
      <formula>$K$19&gt;0</formula>
    </cfRule>
    <cfRule type="dataBar" priority="218">
      <dataBar>
        <cfvo type="min"/>
        <cfvo type="max"/>
        <color rgb="FFFF0000"/>
      </dataBar>
      <extLst>
        <ext xmlns:x14="http://schemas.microsoft.com/office/spreadsheetml/2009/9/main" uri="{B025F937-C7B1-47D3-B67F-A62EFF666E3E}">
          <x14:id>{320805CF-5A13-4B72-9766-742C61786A50}</x14:id>
        </ext>
      </extLst>
    </cfRule>
    <cfRule type="colorScale" priority="219">
      <colorScale>
        <cfvo type="min"/>
        <cfvo type="percentile" val="50"/>
        <cfvo type="max"/>
        <color rgb="FF63BE7B"/>
        <color rgb="FFFFEB84"/>
        <color rgb="FFF8696B"/>
      </colorScale>
    </cfRule>
  </conditionalFormatting>
  <conditionalFormatting sqref="J21">
    <cfRule type="colorScale" priority="226">
      <colorScale>
        <cfvo type="num" val="0"/>
        <cfvo type="formula" val="#REF!/2"/>
        <cfvo type="num" val="#REF!"/>
        <color rgb="FFFF0000"/>
        <color rgb="FFFFFF00"/>
        <color rgb="FF006600"/>
      </colorScale>
    </cfRule>
    <cfRule type="colorScale" priority="227">
      <colorScale>
        <cfvo type="num" val="0"/>
        <cfvo type="percentile" val="50"/>
        <cfvo type="num" val="#REF!"/>
        <color rgb="FFFF0000"/>
        <color rgb="FFFFFF00"/>
        <color rgb="FF006600"/>
      </colorScale>
    </cfRule>
    <cfRule type="containsText" dxfId="23" priority="228" stopIfTrue="1" operator="containsText" text="No">
      <formula>NOT(ISERROR(SEARCH("No",J21)))</formula>
    </cfRule>
  </conditionalFormatting>
  <conditionalFormatting sqref="J4:K17">
    <cfRule type="expression" dxfId="22" priority="12" stopIfTrue="1">
      <formula>E4="No"</formula>
    </cfRule>
  </conditionalFormatting>
  <conditionalFormatting sqref="K4">
    <cfRule type="dataBar" priority="164">
      <dataBar>
        <cfvo type="min"/>
        <cfvo type="max"/>
        <color rgb="FFFF0000"/>
      </dataBar>
      <extLst>
        <ext xmlns:x14="http://schemas.microsoft.com/office/spreadsheetml/2009/9/main" uri="{B025F937-C7B1-47D3-B67F-A62EFF666E3E}">
          <x14:id>{BA6D49C8-A914-4D26-81FC-FD1576A69E93}</x14:id>
        </ext>
      </extLst>
    </cfRule>
    <cfRule type="colorScale" priority="165">
      <colorScale>
        <cfvo type="min"/>
        <cfvo type="percentile" val="50"/>
        <cfvo type="max"/>
        <color rgb="FF63BE7B"/>
        <color rgb="FFFFEB84"/>
        <color rgb="FFF8696B"/>
      </colorScale>
    </cfRule>
  </conditionalFormatting>
  <conditionalFormatting sqref="K5">
    <cfRule type="dataBar" priority="154">
      <dataBar>
        <cfvo type="min"/>
        <cfvo type="max"/>
        <color rgb="FFFF0000"/>
      </dataBar>
      <extLst>
        <ext xmlns:x14="http://schemas.microsoft.com/office/spreadsheetml/2009/9/main" uri="{B025F937-C7B1-47D3-B67F-A62EFF666E3E}">
          <x14:id>{2CBDE6D0-FDEC-4925-B40E-9E76194C9230}</x14:id>
        </ext>
      </extLst>
    </cfRule>
    <cfRule type="colorScale" priority="155">
      <colorScale>
        <cfvo type="min"/>
        <cfvo type="percentile" val="50"/>
        <cfvo type="max"/>
        <color rgb="FF63BE7B"/>
        <color rgb="FFFFEB84"/>
        <color rgb="FFF8696B"/>
      </colorScale>
    </cfRule>
  </conditionalFormatting>
  <conditionalFormatting sqref="K6">
    <cfRule type="colorScale" priority="32">
      <colorScale>
        <cfvo type="min"/>
        <cfvo type="percentile" val="50"/>
        <cfvo type="max"/>
        <color rgb="FF63BE7B"/>
        <color rgb="FFFFEB84"/>
        <color rgb="FFF8696B"/>
      </colorScale>
    </cfRule>
    <cfRule type="dataBar" priority="31">
      <dataBar>
        <cfvo type="min"/>
        <cfvo type="max"/>
        <color rgb="FFFF0000"/>
      </dataBar>
      <extLst>
        <ext xmlns:x14="http://schemas.microsoft.com/office/spreadsheetml/2009/9/main" uri="{B025F937-C7B1-47D3-B67F-A62EFF666E3E}">
          <x14:id>{61E58959-EE07-46FA-9D88-9E0DBD76029A}</x14:id>
        </ext>
      </extLst>
    </cfRule>
  </conditionalFormatting>
  <conditionalFormatting sqref="K7">
    <cfRule type="colorScale" priority="143">
      <colorScale>
        <cfvo type="min"/>
        <cfvo type="percentile" val="50"/>
        <cfvo type="max"/>
        <color rgb="FF63BE7B"/>
        <color rgb="FFFFEB84"/>
        <color rgb="FFF8696B"/>
      </colorScale>
    </cfRule>
    <cfRule type="dataBar" priority="142">
      <dataBar>
        <cfvo type="min"/>
        <cfvo type="max"/>
        <color rgb="FFFF0000"/>
      </dataBar>
      <extLst>
        <ext xmlns:x14="http://schemas.microsoft.com/office/spreadsheetml/2009/9/main" uri="{B025F937-C7B1-47D3-B67F-A62EFF666E3E}">
          <x14:id>{3DE431A3-E22C-4DEF-AB0C-A6FD8C3B56DA}</x14:id>
        </ext>
      </extLst>
    </cfRule>
  </conditionalFormatting>
  <conditionalFormatting sqref="K8:K9">
    <cfRule type="dataBar" priority="8">
      <dataBar>
        <cfvo type="min"/>
        <cfvo type="max"/>
        <color rgb="FFFF0000"/>
      </dataBar>
      <extLst>
        <ext xmlns:x14="http://schemas.microsoft.com/office/spreadsheetml/2009/9/main" uri="{B025F937-C7B1-47D3-B67F-A62EFF666E3E}">
          <x14:id>{E9171BD3-0826-4A1C-AA62-8C628E20BD5A}</x14:id>
        </ext>
      </extLst>
    </cfRule>
    <cfRule type="colorScale" priority="9">
      <colorScale>
        <cfvo type="min"/>
        <cfvo type="percentile" val="50"/>
        <cfvo type="max"/>
        <color rgb="FF63BE7B"/>
        <color rgb="FFFFEB84"/>
        <color rgb="FFF8696B"/>
      </colorScale>
    </cfRule>
  </conditionalFormatting>
  <conditionalFormatting sqref="K10">
    <cfRule type="dataBar" priority="118">
      <dataBar>
        <cfvo type="min"/>
        <cfvo type="max"/>
        <color rgb="FFFF0000"/>
      </dataBar>
      <extLst>
        <ext xmlns:x14="http://schemas.microsoft.com/office/spreadsheetml/2009/9/main" uri="{B025F937-C7B1-47D3-B67F-A62EFF666E3E}">
          <x14:id>{9DACE2B8-3AA6-47DF-9A46-BF22C8060AD1}</x14:id>
        </ext>
      </extLst>
    </cfRule>
    <cfRule type="colorScale" priority="119">
      <colorScale>
        <cfvo type="min"/>
        <cfvo type="percentile" val="50"/>
        <cfvo type="max"/>
        <color rgb="FF63BE7B"/>
        <color rgb="FFFFEB84"/>
        <color rgb="FFF8696B"/>
      </colorScale>
    </cfRule>
  </conditionalFormatting>
  <conditionalFormatting sqref="K11:K12">
    <cfRule type="dataBar" priority="19">
      <dataBar>
        <cfvo type="min"/>
        <cfvo type="max"/>
        <color rgb="FFFF0000"/>
      </dataBar>
      <extLst>
        <ext xmlns:x14="http://schemas.microsoft.com/office/spreadsheetml/2009/9/main" uri="{B025F937-C7B1-47D3-B67F-A62EFF666E3E}">
          <x14:id>{BF5ABAEF-2BF3-49D7-AF3D-F4BCD4451C9A}</x14:id>
        </ext>
      </extLst>
    </cfRule>
    <cfRule type="colorScale" priority="20">
      <colorScale>
        <cfvo type="min"/>
        <cfvo type="percentile" val="50"/>
        <cfvo type="max"/>
        <color rgb="FF63BE7B"/>
        <color rgb="FFFFEB84"/>
        <color rgb="FFF8696B"/>
      </colorScale>
    </cfRule>
  </conditionalFormatting>
  <conditionalFormatting sqref="K13">
    <cfRule type="colorScale" priority="101">
      <colorScale>
        <cfvo type="min"/>
        <cfvo type="percentile" val="50"/>
        <cfvo type="max"/>
        <color rgb="FF63BE7B"/>
        <color rgb="FFFFEB84"/>
        <color rgb="FFF8696B"/>
      </colorScale>
    </cfRule>
    <cfRule type="dataBar" priority="100">
      <dataBar>
        <cfvo type="min"/>
        <cfvo type="max"/>
        <color rgb="FFFF0000"/>
      </dataBar>
      <extLst>
        <ext xmlns:x14="http://schemas.microsoft.com/office/spreadsheetml/2009/9/main" uri="{B025F937-C7B1-47D3-B67F-A62EFF666E3E}">
          <x14:id>{3CDE2622-F93E-415C-8747-2212E6BBDE3C}</x14:id>
        </ext>
      </extLst>
    </cfRule>
  </conditionalFormatting>
  <conditionalFormatting sqref="K14">
    <cfRule type="dataBar" priority="2">
      <dataBar>
        <cfvo type="min"/>
        <cfvo type="max"/>
        <color rgb="FFFF0000"/>
      </dataBar>
      <extLst>
        <ext xmlns:x14="http://schemas.microsoft.com/office/spreadsheetml/2009/9/main" uri="{B025F937-C7B1-47D3-B67F-A62EFF666E3E}">
          <x14:id>{789E0C46-E7B1-4F72-8CAA-9A126E0016DC}</x14:id>
        </ext>
      </extLst>
    </cfRule>
    <cfRule type="colorScale" priority="3">
      <colorScale>
        <cfvo type="min"/>
        <cfvo type="percentile" val="50"/>
        <cfvo type="max"/>
        <color rgb="FF63BE7B"/>
        <color rgb="FFFFEB84"/>
        <color rgb="FFF8696B"/>
      </colorScale>
    </cfRule>
  </conditionalFormatting>
  <conditionalFormatting sqref="K15">
    <cfRule type="colorScale" priority="89">
      <colorScale>
        <cfvo type="min"/>
        <cfvo type="percentile" val="50"/>
        <cfvo type="max"/>
        <color rgb="FF63BE7B"/>
        <color rgb="FFFFEB84"/>
        <color rgb="FFF8696B"/>
      </colorScale>
    </cfRule>
    <cfRule type="dataBar" priority="88">
      <dataBar>
        <cfvo type="min"/>
        <cfvo type="max"/>
        <color rgb="FFFF0000"/>
      </dataBar>
      <extLst>
        <ext xmlns:x14="http://schemas.microsoft.com/office/spreadsheetml/2009/9/main" uri="{B025F937-C7B1-47D3-B67F-A62EFF666E3E}">
          <x14:id>{95B47C55-B73A-4637-ACC7-4E0ABCE67048}</x14:id>
        </ext>
      </extLst>
    </cfRule>
  </conditionalFormatting>
  <conditionalFormatting sqref="K16">
    <cfRule type="colorScale" priority="83">
      <colorScale>
        <cfvo type="min"/>
        <cfvo type="percentile" val="50"/>
        <cfvo type="max"/>
        <color rgb="FF63BE7B"/>
        <color rgb="FFFFEB84"/>
        <color rgb="FFF8696B"/>
      </colorScale>
    </cfRule>
    <cfRule type="dataBar" priority="82">
      <dataBar>
        <cfvo type="min"/>
        <cfvo type="max"/>
        <color rgb="FFFF0000"/>
      </dataBar>
      <extLst>
        <ext xmlns:x14="http://schemas.microsoft.com/office/spreadsheetml/2009/9/main" uri="{B025F937-C7B1-47D3-B67F-A62EFF666E3E}">
          <x14:id>{3BDD8B05-583D-49C2-8467-66BABBF6A6FF}</x14:id>
        </ext>
      </extLst>
    </cfRule>
  </conditionalFormatting>
  <conditionalFormatting sqref="K17">
    <cfRule type="colorScale" priority="59">
      <colorScale>
        <cfvo type="min"/>
        <cfvo type="percentile" val="50"/>
        <cfvo type="max"/>
        <color rgb="FF63BE7B"/>
        <color rgb="FFFFEB84"/>
        <color rgb="FFF8696B"/>
      </colorScale>
    </cfRule>
    <cfRule type="dataBar" priority="58">
      <dataBar>
        <cfvo type="min"/>
        <cfvo type="max"/>
        <color rgb="FFFF0000"/>
      </dataBar>
      <extLst>
        <ext xmlns:x14="http://schemas.microsoft.com/office/spreadsheetml/2009/9/main" uri="{B025F937-C7B1-47D3-B67F-A62EFF666E3E}">
          <x14:id>{A63E9B6D-7B52-4AD9-8997-17480A2C6186}</x14:id>
        </ext>
      </extLst>
    </cfRule>
  </conditionalFormatting>
  <dataValidations count="1">
    <dataValidation type="list" allowBlank="1" showInputMessage="1" showErrorMessage="1" sqref="E4:E17" xr:uid="{00000000-0002-0000-0300-000000000000}">
      <formula1>$J$25:$J$26</formula1>
    </dataValidation>
  </dataValidations>
  <pageMargins left="0.27559055118110237" right="0.15748031496062992" top="0.59055118110236227" bottom="0.39370078740157483" header="0.19685039370078741" footer="0.19685039370078741"/>
  <pageSetup scale="66" fitToHeight="8" orientation="landscape" r:id="rId1"/>
  <headerFooter alignWithMargins="0">
    <oddHeader>&amp;C&amp;"Arial,Negrita"&amp;F / &amp;A</oddHeader>
    <oddFooter>Página &amp;P de &amp;N</oddFooter>
  </headerFooter>
  <ignoredErrors>
    <ignoredError sqref="D1:D2" unlockedFormula="1"/>
    <ignoredError sqref="J17" formula="1"/>
  </ignoredErrors>
  <drawing r:id="rId2"/>
  <extLst>
    <ext xmlns:x14="http://schemas.microsoft.com/office/spreadsheetml/2009/9/main" uri="{78C0D931-6437-407d-A8EE-F0AAD7539E65}">
      <x14:conditionalFormattings>
        <x14:conditionalFormatting xmlns:xm="http://schemas.microsoft.com/office/excel/2006/main">
          <x14:cfRule type="dataBar" id="{8573DB12-0CDE-4668-9397-7EAD3168B3A3}">
            <x14:dataBar minLength="0" maxLength="100" negativeBarColorSameAsPositive="1" axisPosition="none">
              <x14:cfvo type="min"/>
              <x14:cfvo type="max"/>
            </x14:dataBar>
          </x14:cfRule>
          <xm:sqref>J4</xm:sqref>
        </x14:conditionalFormatting>
        <x14:conditionalFormatting xmlns:xm="http://schemas.microsoft.com/office/excel/2006/main">
          <x14:cfRule type="dataBar" id="{6EB3E7F0-2F06-42F3-9076-20A7C6ACE0D9}">
            <x14:dataBar minLength="0" maxLength="100" negativeBarColorSameAsPositive="1" axisPosition="none">
              <x14:cfvo type="min"/>
              <x14:cfvo type="max"/>
            </x14:dataBar>
          </x14:cfRule>
          <xm:sqref>J5</xm:sqref>
        </x14:conditionalFormatting>
        <x14:conditionalFormatting xmlns:xm="http://schemas.microsoft.com/office/excel/2006/main">
          <x14:cfRule type="dataBar" id="{F2F618ED-8D30-4184-8EA1-A7A875523B77}">
            <x14:dataBar minLength="0" maxLength="100" negativeBarColorSameAsPositive="1" axisPosition="none">
              <x14:cfvo type="min"/>
              <x14:cfvo type="max"/>
            </x14:dataBar>
          </x14:cfRule>
          <xm:sqref>J6</xm:sqref>
        </x14:conditionalFormatting>
        <x14:conditionalFormatting xmlns:xm="http://schemas.microsoft.com/office/excel/2006/main">
          <x14:cfRule type="dataBar" id="{2B020C42-AFB6-4770-8D14-413C4EEC5D6D}">
            <x14:dataBar minLength="0" maxLength="100" negativeBarColorSameAsPositive="1" axisPosition="none">
              <x14:cfvo type="min"/>
              <x14:cfvo type="max"/>
            </x14:dataBar>
          </x14:cfRule>
          <xm:sqref>J7</xm:sqref>
        </x14:conditionalFormatting>
        <x14:conditionalFormatting xmlns:xm="http://schemas.microsoft.com/office/excel/2006/main">
          <x14:cfRule type="dataBar" id="{AB04929F-7E3D-43F2-AEFE-0CA743FA0587}">
            <x14:dataBar minLength="0" maxLength="100" negativeBarColorSameAsPositive="1" axisPosition="none">
              <x14:cfvo type="min"/>
              <x14:cfvo type="max"/>
            </x14:dataBar>
          </x14:cfRule>
          <xm:sqref>J8:J9</xm:sqref>
        </x14:conditionalFormatting>
        <x14:conditionalFormatting xmlns:xm="http://schemas.microsoft.com/office/excel/2006/main">
          <x14:cfRule type="dataBar" id="{EC341E95-46C1-4795-9A2F-4AD0A4335A04}">
            <x14:dataBar minLength="0" maxLength="100" negativeBarColorSameAsPositive="1" axisPosition="none">
              <x14:cfvo type="min"/>
              <x14:cfvo type="max"/>
            </x14:dataBar>
          </x14:cfRule>
          <xm:sqref>J10</xm:sqref>
        </x14:conditionalFormatting>
        <x14:conditionalFormatting xmlns:xm="http://schemas.microsoft.com/office/excel/2006/main">
          <x14:cfRule type="dataBar" id="{B60B9125-8D30-4778-8078-92353874FC23}">
            <x14:dataBar minLength="0" maxLength="100" negativeBarColorSameAsPositive="1" axisPosition="none">
              <x14:cfvo type="min"/>
              <x14:cfvo type="max"/>
            </x14:dataBar>
          </x14:cfRule>
          <xm:sqref>J11:J12</xm:sqref>
        </x14:conditionalFormatting>
        <x14:conditionalFormatting xmlns:xm="http://schemas.microsoft.com/office/excel/2006/main">
          <x14:cfRule type="dataBar" id="{28AC57E9-184F-471D-BD30-62AC342E4950}">
            <x14:dataBar minLength="0" maxLength="100" negativeBarColorSameAsPositive="1" axisPosition="none">
              <x14:cfvo type="min"/>
              <x14:cfvo type="max"/>
            </x14:dataBar>
          </x14:cfRule>
          <xm:sqref>J13</xm:sqref>
        </x14:conditionalFormatting>
        <x14:conditionalFormatting xmlns:xm="http://schemas.microsoft.com/office/excel/2006/main">
          <x14:cfRule type="dataBar" id="{CF454367-B805-41B6-814A-D96B283119B0}">
            <x14:dataBar minLength="0" maxLength="100" negativeBarColorSameAsPositive="1" axisPosition="none">
              <x14:cfvo type="min"/>
              <x14:cfvo type="max"/>
            </x14:dataBar>
          </x14:cfRule>
          <xm:sqref>J14</xm:sqref>
        </x14:conditionalFormatting>
        <x14:conditionalFormatting xmlns:xm="http://schemas.microsoft.com/office/excel/2006/main">
          <x14:cfRule type="dataBar" id="{0178F447-87C2-4B2E-91CA-139E42EA5A97}">
            <x14:dataBar minLength="0" maxLength="100" negativeBarColorSameAsPositive="1" axisPosition="none">
              <x14:cfvo type="min"/>
              <x14:cfvo type="max"/>
            </x14:dataBar>
          </x14:cfRule>
          <xm:sqref>J15</xm:sqref>
        </x14:conditionalFormatting>
        <x14:conditionalFormatting xmlns:xm="http://schemas.microsoft.com/office/excel/2006/main">
          <x14:cfRule type="dataBar" id="{BAD042E8-08DE-4EB5-B4DA-12D7224634D1}">
            <x14:dataBar minLength="0" maxLength="100" negativeBarColorSameAsPositive="1" axisPosition="none">
              <x14:cfvo type="min"/>
              <x14:cfvo type="max"/>
            </x14:dataBar>
          </x14:cfRule>
          <xm:sqref>J16:J17</xm:sqref>
        </x14:conditionalFormatting>
        <x14:conditionalFormatting xmlns:xm="http://schemas.microsoft.com/office/excel/2006/main">
          <x14:cfRule type="dataBar" id="{320805CF-5A13-4B72-9766-742C61786A50}">
            <x14:dataBar minLength="0" maxLength="100" negativeBarColorSameAsPositive="1" axisPosition="none">
              <x14:cfvo type="min"/>
              <x14:cfvo type="max"/>
            </x14:dataBar>
          </x14:cfRule>
          <xm:sqref>J20</xm:sqref>
        </x14:conditionalFormatting>
        <x14:conditionalFormatting xmlns:xm="http://schemas.microsoft.com/office/excel/2006/main">
          <x14:cfRule type="dataBar" id="{BA6D49C8-A914-4D26-81FC-FD1576A69E93}">
            <x14:dataBar minLength="0" maxLength="100" negativeBarColorSameAsPositive="1" axisPosition="none">
              <x14:cfvo type="min"/>
              <x14:cfvo type="max"/>
            </x14:dataBar>
          </x14:cfRule>
          <xm:sqref>K4</xm:sqref>
        </x14:conditionalFormatting>
        <x14:conditionalFormatting xmlns:xm="http://schemas.microsoft.com/office/excel/2006/main">
          <x14:cfRule type="dataBar" id="{2CBDE6D0-FDEC-4925-B40E-9E76194C9230}">
            <x14:dataBar minLength="0" maxLength="100" negativeBarColorSameAsPositive="1" axisPosition="none">
              <x14:cfvo type="min"/>
              <x14:cfvo type="max"/>
            </x14:dataBar>
          </x14:cfRule>
          <xm:sqref>K5</xm:sqref>
        </x14:conditionalFormatting>
        <x14:conditionalFormatting xmlns:xm="http://schemas.microsoft.com/office/excel/2006/main">
          <x14:cfRule type="dataBar" id="{61E58959-EE07-46FA-9D88-9E0DBD76029A}">
            <x14:dataBar minLength="0" maxLength="100" negativeBarColorSameAsPositive="1" axisPosition="none">
              <x14:cfvo type="min"/>
              <x14:cfvo type="max"/>
            </x14:dataBar>
          </x14:cfRule>
          <xm:sqref>K6</xm:sqref>
        </x14:conditionalFormatting>
        <x14:conditionalFormatting xmlns:xm="http://schemas.microsoft.com/office/excel/2006/main">
          <x14:cfRule type="dataBar" id="{3DE431A3-E22C-4DEF-AB0C-A6FD8C3B56DA}">
            <x14:dataBar minLength="0" maxLength="100" negativeBarColorSameAsPositive="1" axisPosition="none">
              <x14:cfvo type="min"/>
              <x14:cfvo type="max"/>
            </x14:dataBar>
          </x14:cfRule>
          <xm:sqref>K7</xm:sqref>
        </x14:conditionalFormatting>
        <x14:conditionalFormatting xmlns:xm="http://schemas.microsoft.com/office/excel/2006/main">
          <x14:cfRule type="dataBar" id="{E9171BD3-0826-4A1C-AA62-8C628E20BD5A}">
            <x14:dataBar minLength="0" maxLength="100" negativeBarColorSameAsPositive="1" axisPosition="none">
              <x14:cfvo type="min"/>
              <x14:cfvo type="max"/>
            </x14:dataBar>
          </x14:cfRule>
          <xm:sqref>K8:K9</xm:sqref>
        </x14:conditionalFormatting>
        <x14:conditionalFormatting xmlns:xm="http://schemas.microsoft.com/office/excel/2006/main">
          <x14:cfRule type="dataBar" id="{9DACE2B8-3AA6-47DF-9A46-BF22C8060AD1}">
            <x14:dataBar minLength="0" maxLength="100" negativeBarColorSameAsPositive="1" axisPosition="none">
              <x14:cfvo type="min"/>
              <x14:cfvo type="max"/>
            </x14:dataBar>
          </x14:cfRule>
          <xm:sqref>K10</xm:sqref>
        </x14:conditionalFormatting>
        <x14:conditionalFormatting xmlns:xm="http://schemas.microsoft.com/office/excel/2006/main">
          <x14:cfRule type="dataBar" id="{BF5ABAEF-2BF3-49D7-AF3D-F4BCD4451C9A}">
            <x14:dataBar minLength="0" maxLength="100" negativeBarColorSameAsPositive="1" axisPosition="none">
              <x14:cfvo type="min"/>
              <x14:cfvo type="max"/>
            </x14:dataBar>
          </x14:cfRule>
          <xm:sqref>K11:K12</xm:sqref>
        </x14:conditionalFormatting>
        <x14:conditionalFormatting xmlns:xm="http://schemas.microsoft.com/office/excel/2006/main">
          <x14:cfRule type="dataBar" id="{3CDE2622-F93E-415C-8747-2212E6BBDE3C}">
            <x14:dataBar minLength="0" maxLength="100" negativeBarColorSameAsPositive="1" axisPosition="none">
              <x14:cfvo type="min"/>
              <x14:cfvo type="max"/>
            </x14:dataBar>
          </x14:cfRule>
          <xm:sqref>K13</xm:sqref>
        </x14:conditionalFormatting>
        <x14:conditionalFormatting xmlns:xm="http://schemas.microsoft.com/office/excel/2006/main">
          <x14:cfRule type="dataBar" id="{789E0C46-E7B1-4F72-8CAA-9A126E0016DC}">
            <x14:dataBar minLength="0" maxLength="100" negativeBarColorSameAsPositive="1" axisPosition="none">
              <x14:cfvo type="min"/>
              <x14:cfvo type="max"/>
            </x14:dataBar>
          </x14:cfRule>
          <xm:sqref>K14</xm:sqref>
        </x14:conditionalFormatting>
        <x14:conditionalFormatting xmlns:xm="http://schemas.microsoft.com/office/excel/2006/main">
          <x14:cfRule type="dataBar" id="{95B47C55-B73A-4637-ACC7-4E0ABCE67048}">
            <x14:dataBar minLength="0" maxLength="100" negativeBarColorSameAsPositive="1" axisPosition="none">
              <x14:cfvo type="min"/>
              <x14:cfvo type="max"/>
            </x14:dataBar>
          </x14:cfRule>
          <xm:sqref>K15</xm:sqref>
        </x14:conditionalFormatting>
        <x14:conditionalFormatting xmlns:xm="http://schemas.microsoft.com/office/excel/2006/main">
          <x14:cfRule type="dataBar" id="{3BDD8B05-583D-49C2-8467-66BABBF6A6FF}">
            <x14:dataBar minLength="0" maxLength="100" negativeBarColorSameAsPositive="1" axisPosition="none">
              <x14:cfvo type="min"/>
              <x14:cfvo type="max"/>
            </x14:dataBar>
          </x14:cfRule>
          <xm:sqref>K16</xm:sqref>
        </x14:conditionalFormatting>
        <x14:conditionalFormatting xmlns:xm="http://schemas.microsoft.com/office/excel/2006/main">
          <x14:cfRule type="dataBar" id="{A63E9B6D-7B52-4AD9-8997-17480A2C6186}">
            <x14:dataBar minLength="0" maxLength="100" negativeBarColorSameAsPositive="1" axisPosition="none">
              <x14:cfvo type="min"/>
              <x14:cfvo type="max"/>
            </x14:dataBar>
          </x14:cfRule>
          <xm:sqref>K17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8"/>
  <sheetViews>
    <sheetView view="pageBreakPreview" zoomScale="90" zoomScaleNormal="90" zoomScaleSheetLayoutView="90" workbookViewId="0">
      <pane ySplit="3" topLeftCell="A4" activePane="bottomLeft" state="frozenSplit"/>
      <selection pane="bottomLeft" activeCell="K6" sqref="K6"/>
    </sheetView>
  </sheetViews>
  <sheetFormatPr baseColWidth="10" defaultColWidth="9.1796875" defaultRowHeight="12.5" x14ac:dyDescent="0.25"/>
  <cols>
    <col min="1" max="1" width="4" style="1" customWidth="1"/>
    <col min="2" max="2" width="9" style="4" customWidth="1"/>
    <col min="3" max="3" width="31.7265625" style="6" customWidth="1"/>
    <col min="4" max="4" width="68.81640625" style="11" customWidth="1"/>
    <col min="5" max="5" width="17" style="9" customWidth="1"/>
    <col min="6" max="6" width="15.453125" style="7" hidden="1" customWidth="1"/>
    <col min="7" max="7" width="15.54296875" style="8" hidden="1" customWidth="1"/>
    <col min="8" max="9" width="15.54296875" style="13" hidden="1" customWidth="1"/>
    <col min="10" max="10" width="23.54296875" style="8" customWidth="1"/>
    <col min="11" max="11" width="11.54296875" style="8" customWidth="1"/>
    <col min="12" max="12" width="52.7265625" style="9" customWidth="1"/>
    <col min="13" max="16384" width="9.1796875" style="3"/>
  </cols>
  <sheetData>
    <row r="1" spans="2:12" ht="18" x14ac:dyDescent="0.25">
      <c r="B1" s="188" t="s">
        <v>63</v>
      </c>
      <c r="C1" s="189"/>
      <c r="D1" s="60"/>
      <c r="E1" s="130"/>
      <c r="F1" s="132"/>
      <c r="G1" s="37"/>
      <c r="H1" s="133"/>
      <c r="I1" s="133"/>
      <c r="J1" s="37"/>
      <c r="K1" s="37"/>
      <c r="L1" s="130"/>
    </row>
    <row r="2" spans="2:12" ht="16.5" customHeight="1" x14ac:dyDescent="0.45">
      <c r="B2" s="190" t="s">
        <v>9</v>
      </c>
      <c r="C2" s="190"/>
      <c r="D2" s="58">
        <f>+'1. Main Charact, Cert &amp; Insp'!$D$2</f>
        <v>46358</v>
      </c>
      <c r="E2" s="121"/>
      <c r="F2" s="184" t="s">
        <v>10</v>
      </c>
      <c r="G2" s="185"/>
      <c r="H2" s="55" t="s">
        <v>11</v>
      </c>
      <c r="I2" s="186" t="s">
        <v>12</v>
      </c>
      <c r="J2" s="187"/>
      <c r="K2" s="46"/>
      <c r="L2" s="40"/>
    </row>
    <row r="3" spans="2:12" ht="74.25" customHeight="1" x14ac:dyDescent="0.25">
      <c r="B3" s="62" t="s">
        <v>13</v>
      </c>
      <c r="C3" s="62" t="s">
        <v>14</v>
      </c>
      <c r="D3" s="63" t="s">
        <v>15</v>
      </c>
      <c r="E3" s="34" t="s">
        <v>16</v>
      </c>
      <c r="F3" s="33" t="s">
        <v>17</v>
      </c>
      <c r="G3" s="33" t="s">
        <v>18</v>
      </c>
      <c r="H3" s="34" t="s">
        <v>19</v>
      </c>
      <c r="I3" s="34" t="s">
        <v>20</v>
      </c>
      <c r="J3" s="35" t="s">
        <v>21</v>
      </c>
      <c r="K3" s="57" t="s">
        <v>22</v>
      </c>
      <c r="L3" s="15" t="s">
        <v>345</v>
      </c>
    </row>
    <row r="4" spans="2:12" ht="83.25" customHeight="1" x14ac:dyDescent="0.25">
      <c r="B4" s="64">
        <f>+'4. Solids Control'!B4+1</f>
        <v>74</v>
      </c>
      <c r="C4" s="65" t="s">
        <v>176</v>
      </c>
      <c r="D4" s="66" t="s">
        <v>177</v>
      </c>
      <c r="E4" s="36" t="s">
        <v>25</v>
      </c>
      <c r="F4" s="122">
        <v>10</v>
      </c>
      <c r="G4" s="123" t="e">
        <f>+F4/#REF!</f>
        <v>#REF!</v>
      </c>
      <c r="H4" s="54">
        <f t="shared" ref="H4" si="0">IF(E4="Yes",F4,0)</f>
        <v>10</v>
      </c>
      <c r="I4" s="52" t="e">
        <f>IF(OR(#REF!=0,$H$6=0,$H$7=0,#REF!=0)=FALSE,H4,0)</f>
        <v>#REF!</v>
      </c>
      <c r="J4" s="53" t="str">
        <f t="shared" ref="J4" si="1">IF(E4="Yes","OK","Did not pass")</f>
        <v>OK</v>
      </c>
      <c r="K4" s="146" t="s">
        <v>26</v>
      </c>
      <c r="L4" s="43"/>
    </row>
    <row r="5" spans="2:12" ht="79.5" customHeight="1" x14ac:dyDescent="0.25">
      <c r="B5" s="64">
        <f t="shared" ref="B5:B15" si="2">+B4+1</f>
        <v>75</v>
      </c>
      <c r="C5" s="65" t="s">
        <v>178</v>
      </c>
      <c r="D5" s="66" t="s">
        <v>179</v>
      </c>
      <c r="E5" s="36" t="s">
        <v>25</v>
      </c>
      <c r="F5" s="122">
        <v>11</v>
      </c>
      <c r="G5" s="123" t="e">
        <f>+F5/#REF!</f>
        <v>#REF!</v>
      </c>
      <c r="H5" s="54">
        <f t="shared" ref="H5:H16" si="3">IF(E5="Yes",F5,0)</f>
        <v>11</v>
      </c>
      <c r="I5" s="52" t="e">
        <f>IF(OR(#REF!=0,$H$6=0,$H$7=0,#REF!=0)=FALSE,H5,0)</f>
        <v>#REF!</v>
      </c>
      <c r="J5" s="53" t="str">
        <f t="shared" ref="J5:J12" si="4">IF(E5="Yes","OK"," Pass")</f>
        <v>OK</v>
      </c>
      <c r="K5" s="146" t="str">
        <f>IF(J5="OK","2"," 0")</f>
        <v>2</v>
      </c>
      <c r="L5" s="43"/>
    </row>
    <row r="6" spans="2:12" ht="30.4" customHeight="1" x14ac:dyDescent="0.25">
      <c r="B6" s="64">
        <f t="shared" si="2"/>
        <v>76</v>
      </c>
      <c r="C6" s="65" t="s">
        <v>180</v>
      </c>
      <c r="D6" s="66" t="s">
        <v>181</v>
      </c>
      <c r="E6" s="36" t="s">
        <v>25</v>
      </c>
      <c r="F6" s="122">
        <v>10</v>
      </c>
      <c r="G6" s="123" t="e">
        <f>+F6/#REF!</f>
        <v>#REF!</v>
      </c>
      <c r="H6" s="54">
        <f t="shared" si="3"/>
        <v>10</v>
      </c>
      <c r="I6" s="52" t="e">
        <f>IF(OR(#REF!=0,$H$6=0,$H$7=0,#REF!=0)=FALSE,H6,0)</f>
        <v>#REF!</v>
      </c>
      <c r="J6" s="53" t="str">
        <f t="shared" ref="J6:J9" si="5">IF(E6="Yes","OK","Did not pass")</f>
        <v>OK</v>
      </c>
      <c r="K6" s="146" t="s">
        <v>26</v>
      </c>
      <c r="L6" s="43"/>
    </row>
    <row r="7" spans="2:12" ht="29.65" customHeight="1" x14ac:dyDescent="0.25">
      <c r="B7" s="64">
        <f t="shared" si="2"/>
        <v>77</v>
      </c>
      <c r="C7" s="65" t="s">
        <v>182</v>
      </c>
      <c r="D7" s="66" t="s">
        <v>183</v>
      </c>
      <c r="E7" s="36" t="s">
        <v>25</v>
      </c>
      <c r="F7" s="122">
        <v>10</v>
      </c>
      <c r="G7" s="123" t="e">
        <f>+F7/#REF!</f>
        <v>#REF!</v>
      </c>
      <c r="H7" s="54">
        <f t="shared" si="3"/>
        <v>10</v>
      </c>
      <c r="I7" s="52" t="e">
        <f>IF(OR(#REF!=0,$H$6=0,$H$7=0,#REF!=0)=FALSE,H7,0)</f>
        <v>#REF!</v>
      </c>
      <c r="J7" s="53" t="str">
        <f t="shared" si="5"/>
        <v>OK</v>
      </c>
      <c r="K7" s="146" t="s">
        <v>26</v>
      </c>
      <c r="L7" s="43"/>
    </row>
    <row r="8" spans="2:12" ht="35.25" customHeight="1" x14ac:dyDescent="0.25">
      <c r="B8" s="64">
        <f t="shared" si="2"/>
        <v>78</v>
      </c>
      <c r="C8" s="65" t="s">
        <v>184</v>
      </c>
      <c r="D8" s="66" t="s">
        <v>185</v>
      </c>
      <c r="E8" s="36" t="s">
        <v>25</v>
      </c>
      <c r="F8" s="122">
        <v>10</v>
      </c>
      <c r="G8" s="123" t="e">
        <f>+F8/#REF!</f>
        <v>#REF!</v>
      </c>
      <c r="H8" s="54">
        <f t="shared" si="3"/>
        <v>10</v>
      </c>
      <c r="I8" s="52" t="e">
        <f>IF(OR(#REF!=0,$H$6=0,$H$7=0,#REF!=0)=FALSE,H8,0)</f>
        <v>#REF!</v>
      </c>
      <c r="J8" s="53" t="str">
        <f t="shared" si="5"/>
        <v>OK</v>
      </c>
      <c r="K8" s="146" t="s">
        <v>26</v>
      </c>
      <c r="L8" s="43"/>
    </row>
    <row r="9" spans="2:12" ht="33" customHeight="1" x14ac:dyDescent="0.25">
      <c r="B9" s="64">
        <f t="shared" si="2"/>
        <v>79</v>
      </c>
      <c r="C9" s="65" t="s">
        <v>186</v>
      </c>
      <c r="D9" s="66" t="s">
        <v>187</v>
      </c>
      <c r="E9" s="36" t="s">
        <v>25</v>
      </c>
      <c r="F9" s="122">
        <v>10</v>
      </c>
      <c r="G9" s="123" t="e">
        <f>+F9/#REF!</f>
        <v>#REF!</v>
      </c>
      <c r="H9" s="54">
        <f t="shared" si="3"/>
        <v>10</v>
      </c>
      <c r="I9" s="52" t="e">
        <f>IF(OR(#REF!=0,$H$6=0,$H$7=0,#REF!=0)=FALSE,H9,0)</f>
        <v>#REF!</v>
      </c>
      <c r="J9" s="53" t="str">
        <f t="shared" si="5"/>
        <v>OK</v>
      </c>
      <c r="K9" s="146" t="s">
        <v>26</v>
      </c>
      <c r="L9" s="43"/>
    </row>
    <row r="10" spans="2:12" ht="39" customHeight="1" x14ac:dyDescent="0.25">
      <c r="B10" s="64">
        <f t="shared" si="2"/>
        <v>80</v>
      </c>
      <c r="C10" s="65" t="s">
        <v>188</v>
      </c>
      <c r="D10" s="66" t="s">
        <v>189</v>
      </c>
      <c r="E10" s="36" t="s">
        <v>25</v>
      </c>
      <c r="F10" s="122">
        <v>16</v>
      </c>
      <c r="G10" s="123" t="e">
        <f>+F10/#REF!</f>
        <v>#REF!</v>
      </c>
      <c r="H10" s="54">
        <f t="shared" si="3"/>
        <v>16</v>
      </c>
      <c r="I10" s="52" t="e">
        <f>IF(OR(#REF!=0,$H$6=0,$H$7=0,#REF!=0)=FALSE,H10,0)</f>
        <v>#REF!</v>
      </c>
      <c r="J10" s="53" t="str">
        <f t="shared" si="4"/>
        <v>OK</v>
      </c>
      <c r="K10" s="146" t="str">
        <f t="shared" ref="K5:K12" si="6">IF(J10="OK","1"," 0")</f>
        <v>1</v>
      </c>
      <c r="L10" s="43"/>
    </row>
    <row r="11" spans="2:12" ht="47.25" customHeight="1" x14ac:dyDescent="0.25">
      <c r="B11" s="64">
        <f>+B10+1</f>
        <v>81</v>
      </c>
      <c r="C11" s="171" t="s">
        <v>190</v>
      </c>
      <c r="D11" s="66" t="s">
        <v>191</v>
      </c>
      <c r="E11" s="36" t="s">
        <v>25</v>
      </c>
      <c r="F11" s="122">
        <v>10</v>
      </c>
      <c r="G11" s="123" t="e">
        <f>+F11/#REF!</f>
        <v>#REF!</v>
      </c>
      <c r="H11" s="54">
        <f t="shared" si="3"/>
        <v>10</v>
      </c>
      <c r="I11" s="52" t="e">
        <f>IF(OR(#REF!=0,$H$6=0,$H$7=0,#REF!=0)=FALSE,H11,0)</f>
        <v>#REF!</v>
      </c>
      <c r="J11" s="53" t="str">
        <f t="shared" ref="J11" si="7">IF(E11="Yes","OK","Did not pass")</f>
        <v>OK</v>
      </c>
      <c r="K11" s="146" t="s">
        <v>26</v>
      </c>
      <c r="L11" s="43"/>
    </row>
    <row r="12" spans="2:12" ht="42.75" customHeight="1" x14ac:dyDescent="0.25">
      <c r="B12" s="64">
        <f t="shared" si="2"/>
        <v>82</v>
      </c>
      <c r="C12" s="171" t="s">
        <v>192</v>
      </c>
      <c r="D12" s="66" t="s">
        <v>193</v>
      </c>
      <c r="E12" s="36" t="s">
        <v>25</v>
      </c>
      <c r="F12" s="122">
        <v>18</v>
      </c>
      <c r="G12" s="123" t="e">
        <f>+F12/#REF!</f>
        <v>#REF!</v>
      </c>
      <c r="H12" s="54">
        <f t="shared" si="3"/>
        <v>18</v>
      </c>
      <c r="I12" s="52" t="e">
        <f>IF(OR(#REF!=0,$H$6=0,$H$7=0,#REF!=0)=FALSE,H12,0)</f>
        <v>#REF!</v>
      </c>
      <c r="J12" s="53" t="str">
        <f t="shared" si="4"/>
        <v>OK</v>
      </c>
      <c r="K12" s="146" t="str">
        <f t="shared" si="6"/>
        <v>1</v>
      </c>
      <c r="L12" s="43"/>
    </row>
    <row r="13" spans="2:12" ht="33.65" customHeight="1" x14ac:dyDescent="0.25">
      <c r="B13" s="64">
        <f t="shared" si="2"/>
        <v>83</v>
      </c>
      <c r="C13" s="65" t="s">
        <v>194</v>
      </c>
      <c r="D13" s="66" t="s">
        <v>195</v>
      </c>
      <c r="E13" s="36" t="s">
        <v>25</v>
      </c>
      <c r="F13" s="122">
        <v>10</v>
      </c>
      <c r="G13" s="123" t="e">
        <f>+F13/#REF!</f>
        <v>#REF!</v>
      </c>
      <c r="H13" s="54">
        <f t="shared" si="3"/>
        <v>10</v>
      </c>
      <c r="I13" s="52" t="e">
        <f>IF(OR(#REF!=0,$H$6=0,$H$7=0,#REF!=0)=FALSE,H13,0)</f>
        <v>#REF!</v>
      </c>
      <c r="J13" s="53" t="str">
        <f t="shared" ref="J13:J14" si="8">IF(E13="Yes","OK","Did not pass")</f>
        <v>OK</v>
      </c>
      <c r="K13" s="146" t="s">
        <v>26</v>
      </c>
      <c r="L13" s="43"/>
    </row>
    <row r="14" spans="2:12" ht="37.5" x14ac:dyDescent="0.25">
      <c r="B14" s="64">
        <f t="shared" si="2"/>
        <v>84</v>
      </c>
      <c r="C14" s="65" t="s">
        <v>196</v>
      </c>
      <c r="D14" s="66" t="s">
        <v>197</v>
      </c>
      <c r="E14" s="36" t="s">
        <v>25</v>
      </c>
      <c r="F14" s="122">
        <v>10</v>
      </c>
      <c r="G14" s="123" t="e">
        <f>+F14/#REF!</f>
        <v>#REF!</v>
      </c>
      <c r="H14" s="54">
        <f t="shared" si="3"/>
        <v>10</v>
      </c>
      <c r="I14" s="52" t="e">
        <f>IF(OR(#REF!=0,$H$6=0,$H$7=0,#REF!=0)=FALSE,H14,0)</f>
        <v>#REF!</v>
      </c>
      <c r="J14" s="53" t="str">
        <f t="shared" si="8"/>
        <v>OK</v>
      </c>
      <c r="K14" s="146" t="s">
        <v>26</v>
      </c>
      <c r="L14" s="43"/>
    </row>
    <row r="15" spans="2:12" ht="32.25" customHeight="1" x14ac:dyDescent="0.25">
      <c r="B15" s="64">
        <f t="shared" si="2"/>
        <v>85</v>
      </c>
      <c r="C15" s="65" t="s">
        <v>198</v>
      </c>
      <c r="D15" s="66" t="s">
        <v>199</v>
      </c>
      <c r="E15" s="36" t="s">
        <v>25</v>
      </c>
      <c r="F15" s="122">
        <v>10</v>
      </c>
      <c r="G15" s="123" t="e">
        <f>+F15/#REF!</f>
        <v>#REF!</v>
      </c>
      <c r="H15" s="54">
        <f t="shared" ref="H15" si="9">IF(E15="Yes",F15,0)</f>
        <v>10</v>
      </c>
      <c r="I15" s="52" t="e">
        <f>IF(OR(#REF!=0,$H$6=0,$H$7=0,#REF!=0)=FALSE,H15,0)</f>
        <v>#REF!</v>
      </c>
      <c r="J15" s="53" t="str">
        <f t="shared" ref="J15" si="10">IF(E15="Yes","OK","Did not pass")</f>
        <v>OK</v>
      </c>
      <c r="K15" s="146" t="s">
        <v>26</v>
      </c>
      <c r="L15" s="43"/>
    </row>
    <row r="16" spans="2:12" ht="32.25" customHeight="1" x14ac:dyDescent="0.25">
      <c r="B16" s="64">
        <f>+B14+1</f>
        <v>85</v>
      </c>
      <c r="C16" s="65" t="s">
        <v>200</v>
      </c>
      <c r="D16" s="66" t="s">
        <v>201</v>
      </c>
      <c r="E16" s="36" t="s">
        <v>25</v>
      </c>
      <c r="F16" s="122">
        <v>10</v>
      </c>
      <c r="G16" s="123" t="e">
        <f>+F16/#REF!</f>
        <v>#REF!</v>
      </c>
      <c r="H16" s="54">
        <f t="shared" si="3"/>
        <v>10</v>
      </c>
      <c r="I16" s="52" t="e">
        <f>IF(OR(#REF!=0,$H$6=0,$H$7=0,#REF!=0)=FALSE,H16,0)</f>
        <v>#REF!</v>
      </c>
      <c r="J16" s="53" t="str">
        <f t="shared" ref="J16" si="11">IF(E16="Yes","OK","Did not pass")</f>
        <v>OK</v>
      </c>
      <c r="K16" s="146" t="s">
        <v>26</v>
      </c>
      <c r="L16" s="43"/>
    </row>
    <row r="17" spans="1:12" ht="29.15" customHeight="1" x14ac:dyDescent="0.35">
      <c r="A17" s="128"/>
      <c r="B17" s="147"/>
      <c r="C17" s="148"/>
      <c r="D17" s="90" t="s">
        <v>86</v>
      </c>
      <c r="E17" s="36"/>
      <c r="F17" s="149"/>
      <c r="G17" s="150"/>
      <c r="H17" s="151"/>
      <c r="I17" s="152"/>
      <c r="J17" s="153"/>
      <c r="K17" s="82">
        <f>+K5+K10+K12</f>
        <v>4</v>
      </c>
      <c r="L17" s="43"/>
    </row>
    <row r="18" spans="1:12" hidden="1" x14ac:dyDescent="0.25">
      <c r="A18" s="40"/>
      <c r="B18" s="40"/>
      <c r="C18" s="40"/>
      <c r="D18" s="40"/>
      <c r="E18" s="40"/>
      <c r="F18" s="40"/>
      <c r="G18" s="40"/>
      <c r="H18" s="40"/>
      <c r="I18" s="40"/>
      <c r="J18" s="40"/>
      <c r="K18" s="40"/>
      <c r="L18" s="40"/>
    </row>
    <row r="19" spans="1:12" ht="13" hidden="1" x14ac:dyDescent="0.3">
      <c r="A19" s="40"/>
      <c r="B19" s="80" t="s">
        <v>202</v>
      </c>
      <c r="C19" s="40"/>
      <c r="D19" s="40"/>
      <c r="E19" s="40"/>
      <c r="F19" s="40"/>
      <c r="G19" s="40"/>
      <c r="H19" s="40"/>
      <c r="I19" s="40"/>
      <c r="J19" s="40"/>
      <c r="K19" s="40">
        <f>SUM(K4:K17)</f>
        <v>4</v>
      </c>
      <c r="L19" s="40"/>
    </row>
    <row r="20" spans="1:12" ht="27.75" hidden="1" customHeight="1" x14ac:dyDescent="0.25">
      <c r="A20" s="40"/>
      <c r="B20" s="64" t="s">
        <v>87</v>
      </c>
      <c r="C20" s="65" t="s">
        <v>88</v>
      </c>
      <c r="D20" s="40"/>
      <c r="E20" s="40"/>
      <c r="F20" s="40"/>
      <c r="G20" s="40"/>
      <c r="H20" s="40"/>
      <c r="I20" s="32" t="s">
        <v>147</v>
      </c>
      <c r="J20" s="47" t="str">
        <f>IF(K19&gt;0,"FAILED","Accepted")</f>
        <v>FAILED</v>
      </c>
      <c r="K20" s="40"/>
      <c r="L20" s="40"/>
    </row>
    <row r="21" spans="1:12" ht="28.5" hidden="1" customHeight="1" x14ac:dyDescent="0.25">
      <c r="A21" s="128"/>
      <c r="B21" s="83" t="s">
        <v>87</v>
      </c>
      <c r="C21" s="84" t="s">
        <v>89</v>
      </c>
      <c r="D21" s="131"/>
      <c r="E21" s="130"/>
      <c r="F21" s="132"/>
      <c r="G21" s="37"/>
      <c r="H21" s="88" t="s">
        <v>148</v>
      </c>
      <c r="I21" s="32" t="s">
        <v>148</v>
      </c>
      <c r="J21" s="89">
        <f>IF(J20="FAILED",0,SUM(J4:J17))</f>
        <v>0</v>
      </c>
      <c r="K21" s="40"/>
      <c r="L21" s="130"/>
    </row>
    <row r="22" spans="1:12" hidden="1" x14ac:dyDescent="0.25">
      <c r="A22" s="128"/>
      <c r="B22" s="85"/>
      <c r="C22" s="86"/>
      <c r="D22" s="131"/>
      <c r="E22" s="130"/>
      <c r="F22" s="132"/>
      <c r="G22" s="37"/>
      <c r="H22" s="133"/>
      <c r="I22" s="133"/>
      <c r="J22" s="37"/>
      <c r="K22" s="37"/>
      <c r="L22" s="130"/>
    </row>
    <row r="23" spans="1:12" hidden="1" x14ac:dyDescent="0.25">
      <c r="A23" s="128"/>
      <c r="B23" s="85"/>
      <c r="C23" s="86"/>
      <c r="D23" s="131"/>
      <c r="E23" s="130"/>
      <c r="F23" s="132"/>
      <c r="G23" s="37"/>
      <c r="H23" s="133"/>
      <c r="I23" s="133"/>
      <c r="J23" s="37"/>
      <c r="K23" s="37"/>
      <c r="L23" s="130"/>
    </row>
    <row r="24" spans="1:12" hidden="1" x14ac:dyDescent="0.25">
      <c r="A24" s="128"/>
      <c r="B24" s="85"/>
      <c r="C24" s="37" t="s">
        <v>90</v>
      </c>
      <c r="D24" s="134"/>
      <c r="E24" s="129"/>
      <c r="F24" s="135"/>
      <c r="G24" s="37"/>
      <c r="H24" s="133"/>
      <c r="I24" s="133"/>
      <c r="J24" s="37"/>
      <c r="K24" s="37"/>
      <c r="L24" s="129"/>
    </row>
    <row r="25" spans="1:12" ht="13" hidden="1" x14ac:dyDescent="0.25">
      <c r="A25" s="128"/>
      <c r="B25" s="85"/>
      <c r="C25" s="125" t="s">
        <v>91</v>
      </c>
      <c r="D25" s="126"/>
      <c r="E25" s="119"/>
      <c r="F25" s="67" t="e">
        <f>+#REF!</f>
        <v>#REF!</v>
      </c>
      <c r="G25" s="68">
        <f>I25/2*100</f>
        <v>2.5</v>
      </c>
      <c r="H25" s="69">
        <v>0.1</v>
      </c>
      <c r="I25" s="69">
        <v>0.05</v>
      </c>
      <c r="J25" s="70" t="s">
        <v>25</v>
      </c>
      <c r="K25" s="70"/>
      <c r="L25" s="127" t="e">
        <f t="shared" ref="L25:L32" si="12">D25/$F$33</f>
        <v>#REF!</v>
      </c>
    </row>
    <row r="26" spans="1:12" ht="13" hidden="1" x14ac:dyDescent="0.25">
      <c r="A26" s="128"/>
      <c r="B26" s="85"/>
      <c r="C26" s="125" t="e">
        <f>+#REF!</f>
        <v>#REF!</v>
      </c>
      <c r="D26" s="126"/>
      <c r="E26" s="119"/>
      <c r="F26" s="67" t="e">
        <f>+#REF!</f>
        <v>#REF!</v>
      </c>
      <c r="G26" s="68">
        <f t="shared" ref="G26:G32" si="13">I26/2*100</f>
        <v>2.5</v>
      </c>
      <c r="H26" s="69">
        <v>0.1</v>
      </c>
      <c r="I26" s="69">
        <v>0.05</v>
      </c>
      <c r="J26" s="70" t="s">
        <v>59</v>
      </c>
      <c r="K26" s="70"/>
      <c r="L26" s="127" t="e">
        <f t="shared" si="12"/>
        <v>#REF!</v>
      </c>
    </row>
    <row r="27" spans="1:12" ht="13" hidden="1" x14ac:dyDescent="0.25">
      <c r="A27" s="128"/>
      <c r="B27" s="85"/>
      <c r="C27" s="125" t="e">
        <f>+#REF!</f>
        <v>#REF!</v>
      </c>
      <c r="D27" s="126"/>
      <c r="E27" s="119"/>
      <c r="F27" s="67" t="e">
        <f>+#REF!</f>
        <v>#REF!</v>
      </c>
      <c r="G27" s="68">
        <f t="shared" si="13"/>
        <v>25</v>
      </c>
      <c r="H27" s="69">
        <v>0.2</v>
      </c>
      <c r="I27" s="69">
        <v>0.5</v>
      </c>
      <c r="J27" s="70"/>
      <c r="K27" s="70"/>
      <c r="L27" s="127" t="e">
        <f t="shared" si="12"/>
        <v>#REF!</v>
      </c>
    </row>
    <row r="28" spans="1:12" ht="13" hidden="1" x14ac:dyDescent="0.25">
      <c r="A28" s="128"/>
      <c r="B28" s="85"/>
      <c r="C28" s="125" t="e">
        <f>+#REF!</f>
        <v>#REF!</v>
      </c>
      <c r="D28" s="126"/>
      <c r="E28" s="119"/>
      <c r="F28" s="67" t="e">
        <f>+#REF!</f>
        <v>#REF!</v>
      </c>
      <c r="G28" s="68">
        <f t="shared" si="13"/>
        <v>2.5</v>
      </c>
      <c r="H28" s="69">
        <v>0.1</v>
      </c>
      <c r="I28" s="69">
        <v>0.05</v>
      </c>
      <c r="J28" s="70"/>
      <c r="K28" s="70"/>
      <c r="L28" s="127" t="e">
        <f t="shared" si="12"/>
        <v>#REF!</v>
      </c>
    </row>
    <row r="29" spans="1:12" ht="13" hidden="1" x14ac:dyDescent="0.25">
      <c r="A29" s="128"/>
      <c r="B29" s="85"/>
      <c r="C29" s="125" t="e">
        <f>+#REF!</f>
        <v>#REF!</v>
      </c>
      <c r="D29" s="126"/>
      <c r="E29" s="119"/>
      <c r="F29" s="67" t="e">
        <f>+#REF!</f>
        <v>#REF!</v>
      </c>
      <c r="G29" s="68">
        <f t="shared" si="13"/>
        <v>5</v>
      </c>
      <c r="H29" s="69">
        <v>0.1</v>
      </c>
      <c r="I29" s="69">
        <v>0.1</v>
      </c>
      <c r="J29" s="70"/>
      <c r="K29" s="70"/>
      <c r="L29" s="127" t="e">
        <f t="shared" si="12"/>
        <v>#REF!</v>
      </c>
    </row>
    <row r="30" spans="1:12" ht="13" hidden="1" x14ac:dyDescent="0.25">
      <c r="A30" s="128"/>
      <c r="B30" s="85"/>
      <c r="C30" s="125" t="e">
        <f>+#REF!</f>
        <v>#REF!</v>
      </c>
      <c r="D30" s="126"/>
      <c r="E30" s="119"/>
      <c r="F30" s="67" t="e">
        <f>+#REF!</f>
        <v>#REF!</v>
      </c>
      <c r="G30" s="68">
        <f t="shared" si="13"/>
        <v>10</v>
      </c>
      <c r="H30" s="69">
        <v>0.35</v>
      </c>
      <c r="I30" s="69">
        <v>0.2</v>
      </c>
      <c r="J30" s="70"/>
      <c r="K30" s="70"/>
      <c r="L30" s="127" t="e">
        <f t="shared" si="12"/>
        <v>#REF!</v>
      </c>
    </row>
    <row r="31" spans="1:12" ht="13" hidden="1" x14ac:dyDescent="0.25">
      <c r="A31" s="128"/>
      <c r="B31" s="85"/>
      <c r="C31" s="125" t="e">
        <f>+#REF!</f>
        <v>#REF!</v>
      </c>
      <c r="D31" s="126"/>
      <c r="E31" s="119"/>
      <c r="F31" s="67" t="e">
        <f>+#REF!</f>
        <v>#REF!</v>
      </c>
      <c r="G31" s="68">
        <f t="shared" si="13"/>
        <v>1</v>
      </c>
      <c r="H31" s="69">
        <v>0.02</v>
      </c>
      <c r="I31" s="69">
        <v>0.02</v>
      </c>
      <c r="J31" s="70"/>
      <c r="K31" s="70"/>
      <c r="L31" s="127" t="e">
        <f t="shared" si="12"/>
        <v>#REF!</v>
      </c>
    </row>
    <row r="32" spans="1:12" ht="13" hidden="1" x14ac:dyDescent="0.25">
      <c r="A32" s="128"/>
      <c r="B32" s="85"/>
      <c r="C32" s="125" t="e">
        <f>+#REF!</f>
        <v>#REF!</v>
      </c>
      <c r="D32" s="126"/>
      <c r="E32" s="119"/>
      <c r="F32" s="67" t="e">
        <f>+#REF!</f>
        <v>#REF!</v>
      </c>
      <c r="G32" s="68">
        <f t="shared" si="13"/>
        <v>1.5</v>
      </c>
      <c r="H32" s="69">
        <v>0.03</v>
      </c>
      <c r="I32" s="69">
        <v>0.03</v>
      </c>
      <c r="J32" s="70"/>
      <c r="K32" s="70"/>
      <c r="L32" s="127" t="e">
        <f t="shared" si="12"/>
        <v>#REF!</v>
      </c>
    </row>
    <row r="33" spans="1:12" s="2" customFormat="1" ht="13" hidden="1" x14ac:dyDescent="0.25">
      <c r="A33" s="128"/>
      <c r="B33" s="85"/>
      <c r="C33" s="136" t="s">
        <v>60</v>
      </c>
      <c r="D33" s="137"/>
      <c r="E33" s="138"/>
      <c r="F33" s="71" t="e">
        <f>SUBTOTAL(9,F25:F32)</f>
        <v>#REF!</v>
      </c>
      <c r="G33" s="72">
        <f>SUM(G25:G32)</f>
        <v>50</v>
      </c>
      <c r="H33" s="69">
        <f>SUM(H25:H32)</f>
        <v>1</v>
      </c>
      <c r="I33" s="69">
        <f>SUM(I25:I32)</f>
        <v>1</v>
      </c>
      <c r="J33" s="70"/>
      <c r="K33" s="70"/>
      <c r="L33" s="138"/>
    </row>
    <row r="34" spans="1:12" ht="13" hidden="1" x14ac:dyDescent="0.3">
      <c r="A34" s="128"/>
      <c r="B34" s="85"/>
      <c r="C34" s="86"/>
      <c r="D34" s="12"/>
      <c r="E34" s="10"/>
      <c r="F34" s="132"/>
      <c r="G34" s="37"/>
      <c r="H34" s="133"/>
      <c r="I34" s="133"/>
      <c r="J34" s="70"/>
      <c r="K34" s="70"/>
      <c r="L34" s="10"/>
    </row>
    <row r="35" spans="1:12" hidden="1" x14ac:dyDescent="0.25">
      <c r="A35" s="128"/>
      <c r="B35" s="85"/>
      <c r="C35" s="86"/>
      <c r="D35" s="131"/>
      <c r="E35" s="130"/>
      <c r="F35" s="132"/>
      <c r="G35" s="37"/>
      <c r="H35" s="133"/>
      <c r="I35" s="133"/>
      <c r="J35" s="37"/>
      <c r="K35" s="37"/>
      <c r="L35" s="130"/>
    </row>
    <row r="36" spans="1:12" hidden="1" x14ac:dyDescent="0.25">
      <c r="A36" s="128"/>
      <c r="B36" s="85"/>
      <c r="C36" s="86"/>
      <c r="D36" s="131"/>
      <c r="E36" s="130"/>
      <c r="F36" s="132"/>
      <c r="G36" s="37"/>
      <c r="H36" s="133"/>
      <c r="I36" s="133"/>
      <c r="J36" s="37"/>
      <c r="K36" s="37"/>
      <c r="L36" s="130"/>
    </row>
    <row r="37" spans="1:12" x14ac:dyDescent="0.25">
      <c r="A37" s="128"/>
      <c r="B37" s="85"/>
      <c r="C37" s="86"/>
      <c r="D37" s="131"/>
      <c r="E37" s="130"/>
      <c r="F37" s="132"/>
      <c r="G37" s="37"/>
      <c r="H37" s="133"/>
      <c r="I37" s="133"/>
      <c r="J37" s="37"/>
      <c r="K37" s="37"/>
      <c r="L37" s="130"/>
    </row>
    <row r="38" spans="1:12" x14ac:dyDescent="0.25">
      <c r="A38" s="128"/>
      <c r="B38" s="85"/>
      <c r="C38" s="86"/>
      <c r="D38" s="131"/>
      <c r="E38" s="130"/>
      <c r="F38" s="132"/>
      <c r="G38" s="37"/>
      <c r="H38" s="133"/>
      <c r="I38" s="133"/>
      <c r="J38" s="37"/>
      <c r="K38" s="37"/>
      <c r="L38" s="130"/>
    </row>
    <row r="39" spans="1:12" x14ac:dyDescent="0.25">
      <c r="A39" s="128"/>
      <c r="B39" s="85"/>
      <c r="C39" s="86"/>
      <c r="D39" s="131"/>
      <c r="E39" s="130"/>
      <c r="F39" s="132"/>
      <c r="G39" s="37"/>
      <c r="H39" s="133"/>
      <c r="I39" s="133"/>
      <c r="J39" s="37"/>
      <c r="K39" s="37"/>
      <c r="L39" s="130"/>
    </row>
    <row r="40" spans="1:12" x14ac:dyDescent="0.25">
      <c r="A40" s="128"/>
      <c r="B40" s="85"/>
      <c r="C40" s="86"/>
      <c r="D40" s="131"/>
      <c r="E40" s="130"/>
      <c r="F40" s="132"/>
      <c r="G40" s="37"/>
      <c r="H40" s="133"/>
      <c r="I40" s="133"/>
      <c r="J40" s="37"/>
      <c r="K40" s="37"/>
      <c r="L40" s="130"/>
    </row>
    <row r="41" spans="1:12" x14ac:dyDescent="0.25">
      <c r="A41" s="128"/>
      <c r="B41" s="85"/>
      <c r="C41" s="86"/>
      <c r="D41" s="131"/>
      <c r="E41" s="130"/>
      <c r="F41" s="132"/>
      <c r="G41" s="37"/>
      <c r="H41" s="133"/>
      <c r="I41" s="133"/>
      <c r="J41" s="37"/>
      <c r="K41" s="37"/>
      <c r="L41" s="130"/>
    </row>
    <row r="42" spans="1:12" x14ac:dyDescent="0.25">
      <c r="A42" s="128"/>
      <c r="B42" s="85"/>
      <c r="C42" s="86"/>
      <c r="D42" s="131"/>
      <c r="E42" s="130"/>
      <c r="F42" s="132"/>
      <c r="G42" s="37"/>
      <c r="H42" s="133"/>
      <c r="I42" s="133"/>
      <c r="J42" s="37"/>
      <c r="K42" s="37"/>
      <c r="L42" s="130"/>
    </row>
    <row r="43" spans="1:12" x14ac:dyDescent="0.25">
      <c r="A43" s="128"/>
      <c r="B43" s="85"/>
      <c r="C43" s="86"/>
      <c r="D43" s="131"/>
      <c r="E43" s="130"/>
      <c r="F43" s="132"/>
      <c r="G43" s="37"/>
      <c r="H43" s="133"/>
      <c r="I43" s="133"/>
      <c r="J43" s="37"/>
      <c r="K43" s="37"/>
      <c r="L43" s="130"/>
    </row>
    <row r="44" spans="1:12" x14ac:dyDescent="0.25">
      <c r="A44" s="128"/>
      <c r="B44" s="85"/>
      <c r="C44" s="86"/>
      <c r="D44" s="131"/>
      <c r="E44" s="130"/>
      <c r="F44" s="132"/>
      <c r="G44" s="37"/>
      <c r="H44" s="133"/>
      <c r="I44" s="133"/>
      <c r="J44" s="37"/>
      <c r="K44" s="37"/>
      <c r="L44" s="130"/>
    </row>
    <row r="45" spans="1:12" x14ac:dyDescent="0.25">
      <c r="A45" s="128"/>
      <c r="B45" s="85"/>
      <c r="C45" s="86"/>
      <c r="D45" s="131"/>
      <c r="E45" s="130"/>
      <c r="F45" s="132"/>
      <c r="G45" s="37"/>
      <c r="H45" s="133"/>
      <c r="I45" s="133"/>
      <c r="J45" s="37"/>
      <c r="K45" s="37"/>
      <c r="L45" s="130"/>
    </row>
    <row r="46" spans="1:12" x14ac:dyDescent="0.25">
      <c r="A46" s="128"/>
      <c r="B46" s="85"/>
      <c r="C46" s="86"/>
      <c r="D46" s="131"/>
      <c r="E46" s="130"/>
      <c r="F46" s="132"/>
      <c r="G46" s="37"/>
      <c r="H46" s="133"/>
      <c r="I46" s="133"/>
      <c r="J46" s="37"/>
      <c r="K46" s="37"/>
      <c r="L46" s="130"/>
    </row>
    <row r="47" spans="1:12" x14ac:dyDescent="0.25">
      <c r="A47" s="128"/>
      <c r="B47" s="85"/>
      <c r="C47" s="86"/>
      <c r="D47" s="131"/>
      <c r="E47" s="130"/>
      <c r="F47" s="132"/>
      <c r="G47" s="37"/>
      <c r="H47" s="133"/>
      <c r="I47" s="133"/>
      <c r="J47" s="37"/>
      <c r="K47" s="37"/>
      <c r="L47" s="130"/>
    </row>
    <row r="48" spans="1:12" x14ac:dyDescent="0.25">
      <c r="A48" s="128"/>
      <c r="B48" s="85"/>
      <c r="C48" s="86"/>
      <c r="D48" s="131"/>
      <c r="E48" s="130"/>
      <c r="F48" s="132"/>
      <c r="G48" s="37"/>
      <c r="H48" s="133"/>
      <c r="I48" s="133"/>
      <c r="J48" s="37"/>
      <c r="K48" s="37"/>
      <c r="L48" s="130"/>
    </row>
    <row r="49" spans="4:12" x14ac:dyDescent="0.25">
      <c r="D49" s="131"/>
      <c r="E49" s="130"/>
      <c r="F49" s="132"/>
      <c r="G49" s="37"/>
      <c r="H49" s="133"/>
      <c r="I49" s="133"/>
      <c r="J49" s="37"/>
      <c r="K49" s="37"/>
      <c r="L49" s="130"/>
    </row>
    <row r="50" spans="4:12" x14ac:dyDescent="0.25">
      <c r="D50" s="131"/>
      <c r="E50" s="130"/>
      <c r="F50" s="132"/>
      <c r="G50" s="37"/>
      <c r="H50" s="133"/>
      <c r="I50" s="133"/>
      <c r="J50" s="37"/>
      <c r="K50" s="37"/>
      <c r="L50" s="130"/>
    </row>
    <row r="51" spans="4:12" x14ac:dyDescent="0.25">
      <c r="D51" s="131"/>
      <c r="E51" s="130"/>
      <c r="F51" s="132"/>
      <c r="G51" s="37"/>
      <c r="H51" s="133"/>
      <c r="I51" s="133"/>
      <c r="J51" s="37"/>
      <c r="K51" s="37"/>
      <c r="L51" s="130"/>
    </row>
    <row r="52" spans="4:12" x14ac:dyDescent="0.25">
      <c r="D52" s="131"/>
      <c r="E52" s="130"/>
      <c r="F52" s="132"/>
      <c r="G52" s="37"/>
      <c r="H52" s="133"/>
      <c r="I52" s="133"/>
      <c r="J52" s="37"/>
      <c r="K52" s="37"/>
      <c r="L52" s="130"/>
    </row>
    <row r="53" spans="4:12" x14ac:dyDescent="0.25">
      <c r="D53" s="131"/>
      <c r="E53" s="130"/>
      <c r="F53" s="132"/>
      <c r="G53" s="37"/>
      <c r="H53" s="133"/>
      <c r="I53" s="133"/>
      <c r="J53" s="37"/>
      <c r="K53" s="37"/>
      <c r="L53" s="130"/>
    </row>
    <row r="54" spans="4:12" x14ac:dyDescent="0.25">
      <c r="D54" s="131"/>
      <c r="E54" s="130"/>
      <c r="F54" s="132"/>
      <c r="G54" s="37"/>
      <c r="H54" s="133"/>
      <c r="I54" s="133"/>
      <c r="J54" s="37"/>
      <c r="K54" s="37"/>
      <c r="L54" s="130"/>
    </row>
    <row r="55" spans="4:12" x14ac:dyDescent="0.25">
      <c r="D55" s="131"/>
      <c r="E55" s="130"/>
      <c r="F55" s="132"/>
      <c r="G55" s="37"/>
      <c r="H55" s="133"/>
      <c r="I55" s="133"/>
      <c r="J55" s="37"/>
      <c r="K55" s="37"/>
      <c r="L55" s="130"/>
    </row>
    <row r="56" spans="4:12" x14ac:dyDescent="0.25">
      <c r="D56" s="131"/>
      <c r="E56" s="130"/>
      <c r="F56" s="132"/>
      <c r="G56" s="37"/>
      <c r="H56" s="133"/>
      <c r="I56" s="133"/>
      <c r="J56" s="37"/>
      <c r="K56" s="37"/>
      <c r="L56" s="130"/>
    </row>
    <row r="57" spans="4:12" x14ac:dyDescent="0.25">
      <c r="D57" s="131"/>
      <c r="E57" s="130"/>
      <c r="F57" s="132"/>
      <c r="G57" s="37"/>
      <c r="H57" s="133"/>
      <c r="I57" s="133"/>
      <c r="J57" s="37"/>
      <c r="K57" s="37"/>
      <c r="L57" s="130"/>
    </row>
    <row r="58" spans="4:12" x14ac:dyDescent="0.25">
      <c r="D58" s="131"/>
      <c r="E58" s="130"/>
      <c r="F58" s="132"/>
      <c r="G58" s="37"/>
      <c r="H58" s="133"/>
      <c r="I58" s="133"/>
      <c r="J58" s="37"/>
      <c r="K58" s="37"/>
      <c r="L58" s="130"/>
    </row>
    <row r="59" spans="4:12" x14ac:dyDescent="0.25">
      <c r="D59" s="131"/>
      <c r="E59" s="130"/>
      <c r="F59" s="132"/>
      <c r="G59" s="37"/>
      <c r="H59" s="133"/>
      <c r="I59" s="133"/>
      <c r="J59" s="37"/>
      <c r="K59" s="37"/>
      <c r="L59" s="130"/>
    </row>
    <row r="60" spans="4:12" x14ac:dyDescent="0.25">
      <c r="D60" s="131"/>
      <c r="E60" s="130"/>
      <c r="F60" s="132"/>
      <c r="G60" s="37"/>
      <c r="H60" s="133"/>
      <c r="I60" s="133"/>
      <c r="J60" s="37"/>
      <c r="K60" s="37"/>
      <c r="L60" s="130"/>
    </row>
    <row r="61" spans="4:12" x14ac:dyDescent="0.25">
      <c r="D61" s="131"/>
      <c r="E61" s="130"/>
      <c r="F61" s="132"/>
      <c r="G61" s="37"/>
      <c r="H61" s="133"/>
      <c r="I61" s="133"/>
      <c r="J61" s="37"/>
      <c r="K61" s="37"/>
      <c r="L61" s="130"/>
    </row>
    <row r="62" spans="4:12" x14ac:dyDescent="0.25">
      <c r="D62" s="131"/>
      <c r="E62" s="130"/>
      <c r="F62" s="132"/>
      <c r="G62" s="37"/>
      <c r="H62" s="133"/>
      <c r="I62" s="133"/>
      <c r="J62" s="37"/>
      <c r="K62" s="37"/>
      <c r="L62" s="130"/>
    </row>
    <row r="63" spans="4:12" x14ac:dyDescent="0.25">
      <c r="D63" s="131"/>
      <c r="E63" s="130"/>
      <c r="F63" s="132"/>
      <c r="G63" s="37"/>
      <c r="H63" s="133"/>
      <c r="I63" s="133"/>
      <c r="J63" s="37"/>
      <c r="K63" s="37"/>
      <c r="L63" s="130"/>
    </row>
    <row r="64" spans="4:12" x14ac:dyDescent="0.25">
      <c r="D64" s="131"/>
      <c r="E64" s="130"/>
      <c r="F64" s="132"/>
      <c r="G64" s="37"/>
      <c r="H64" s="133"/>
      <c r="I64" s="133"/>
      <c r="J64" s="37"/>
      <c r="K64" s="37"/>
      <c r="L64" s="130"/>
    </row>
    <row r="65" spans="6:9" x14ac:dyDescent="0.25">
      <c r="F65" s="132"/>
      <c r="G65" s="37"/>
      <c r="H65" s="133"/>
      <c r="I65" s="133"/>
    </row>
    <row r="66" spans="6:9" x14ac:dyDescent="0.25">
      <c r="F66" s="132"/>
      <c r="G66" s="37"/>
      <c r="H66" s="133"/>
      <c r="I66" s="133"/>
    </row>
    <row r="67" spans="6:9" x14ac:dyDescent="0.25">
      <c r="F67" s="132"/>
      <c r="G67" s="37"/>
      <c r="H67" s="133"/>
      <c r="I67" s="133"/>
    </row>
    <row r="68" spans="6:9" x14ac:dyDescent="0.25">
      <c r="F68" s="132"/>
      <c r="G68" s="37"/>
      <c r="H68" s="133"/>
      <c r="I68" s="133"/>
    </row>
  </sheetData>
  <protectedRanges>
    <protectedRange sqref="E4:E20 L18:L20" name="Rango1"/>
    <protectedRange sqref="L4:L17" name="Rango1_1_1_6"/>
  </protectedRanges>
  <mergeCells count="4">
    <mergeCell ref="B1:C1"/>
    <mergeCell ref="F2:G2"/>
    <mergeCell ref="I2:J2"/>
    <mergeCell ref="B2:C2"/>
  </mergeCells>
  <conditionalFormatting sqref="J4">
    <cfRule type="dataBar" priority="15">
      <dataBar>
        <cfvo type="min"/>
        <cfvo type="max"/>
        <color rgb="FFFF0000"/>
      </dataBar>
      <extLst>
        <ext xmlns:x14="http://schemas.microsoft.com/office/spreadsheetml/2009/9/main" uri="{B025F937-C7B1-47D3-B67F-A62EFF666E3E}">
          <x14:id>{C3A6BD4D-E54B-4EBF-8B45-42955C2791BD}</x14:id>
        </ext>
      </extLst>
    </cfRule>
    <cfRule type="colorScale" priority="16">
      <colorScale>
        <cfvo type="min"/>
        <cfvo type="percentile" val="50"/>
        <cfvo type="max"/>
        <color rgb="FF63BE7B"/>
        <color rgb="FFFFEB84"/>
        <color rgb="FFF8696B"/>
      </colorScale>
    </cfRule>
  </conditionalFormatting>
  <conditionalFormatting sqref="J4:J17">
    <cfRule type="expression" dxfId="21" priority="17" stopIfTrue="1">
      <formula>E4="No"</formula>
    </cfRule>
  </conditionalFormatting>
  <conditionalFormatting sqref="J5 J10 J12">
    <cfRule type="dataBar" priority="20">
      <dataBar>
        <cfvo type="min"/>
        <cfvo type="max"/>
        <color rgb="FFFF0000"/>
      </dataBar>
      <extLst>
        <ext xmlns:x14="http://schemas.microsoft.com/office/spreadsheetml/2009/9/main" uri="{B025F937-C7B1-47D3-B67F-A62EFF666E3E}">
          <x14:id>{5A2F307E-3247-46A4-9CDF-8F7CE30327D5}</x14:id>
        </ext>
      </extLst>
    </cfRule>
    <cfRule type="colorScale" priority="21">
      <colorScale>
        <cfvo type="min"/>
        <cfvo type="percentile" val="50"/>
        <cfvo type="max"/>
        <color rgb="FF63BE7B"/>
        <color rgb="FFFFEB84"/>
        <color rgb="FFF8696B"/>
      </colorScale>
    </cfRule>
  </conditionalFormatting>
  <conditionalFormatting sqref="J6">
    <cfRule type="dataBar" priority="13">
      <dataBar>
        <cfvo type="min"/>
        <cfvo type="max"/>
        <color rgb="FFFF0000"/>
      </dataBar>
      <extLst>
        <ext xmlns:x14="http://schemas.microsoft.com/office/spreadsheetml/2009/9/main" uri="{B025F937-C7B1-47D3-B67F-A62EFF666E3E}">
          <x14:id>{D440652D-320B-408D-B030-1BEF63252EA2}</x14:id>
        </ext>
      </extLst>
    </cfRule>
    <cfRule type="colorScale" priority="14">
      <colorScale>
        <cfvo type="min"/>
        <cfvo type="percentile" val="50"/>
        <cfvo type="max"/>
        <color rgb="FF63BE7B"/>
        <color rgb="FFFFEB84"/>
        <color rgb="FFF8696B"/>
      </colorScale>
    </cfRule>
  </conditionalFormatting>
  <conditionalFormatting sqref="J7">
    <cfRule type="dataBar" priority="11">
      <dataBar>
        <cfvo type="min"/>
        <cfvo type="max"/>
        <color rgb="FFFF0000"/>
      </dataBar>
      <extLst>
        <ext xmlns:x14="http://schemas.microsoft.com/office/spreadsheetml/2009/9/main" uri="{B025F937-C7B1-47D3-B67F-A62EFF666E3E}">
          <x14:id>{836AF3E8-0F64-4529-98BC-162553ABCED0}</x14:id>
        </ext>
      </extLst>
    </cfRule>
    <cfRule type="colorScale" priority="12">
      <colorScale>
        <cfvo type="min"/>
        <cfvo type="percentile" val="50"/>
        <cfvo type="max"/>
        <color rgb="FF63BE7B"/>
        <color rgb="FFFFEB84"/>
        <color rgb="FFF8696B"/>
      </colorScale>
    </cfRule>
  </conditionalFormatting>
  <conditionalFormatting sqref="J8">
    <cfRule type="dataBar" priority="9">
      <dataBar>
        <cfvo type="min"/>
        <cfvo type="max"/>
        <color rgb="FFFF0000"/>
      </dataBar>
      <extLst>
        <ext xmlns:x14="http://schemas.microsoft.com/office/spreadsheetml/2009/9/main" uri="{B025F937-C7B1-47D3-B67F-A62EFF666E3E}">
          <x14:id>{139737A3-2D74-4CE7-89F5-5116E6C9731C}</x14:id>
        </ext>
      </extLst>
    </cfRule>
    <cfRule type="colorScale" priority="10">
      <colorScale>
        <cfvo type="min"/>
        <cfvo type="percentile" val="50"/>
        <cfvo type="max"/>
        <color rgb="FF63BE7B"/>
        <color rgb="FFFFEB84"/>
        <color rgb="FFF8696B"/>
      </colorScale>
    </cfRule>
  </conditionalFormatting>
  <conditionalFormatting sqref="J9">
    <cfRule type="dataBar" priority="7">
      <dataBar>
        <cfvo type="min"/>
        <cfvo type="max"/>
        <color rgb="FFFF0000"/>
      </dataBar>
      <extLst>
        <ext xmlns:x14="http://schemas.microsoft.com/office/spreadsheetml/2009/9/main" uri="{B025F937-C7B1-47D3-B67F-A62EFF666E3E}">
          <x14:id>{5E1878A6-DEF9-48BB-BCD8-43CEA0B7ED9C}</x14:id>
        </ext>
      </extLst>
    </cfRule>
    <cfRule type="colorScale" priority="8">
      <colorScale>
        <cfvo type="min"/>
        <cfvo type="percentile" val="50"/>
        <cfvo type="max"/>
        <color rgb="FF63BE7B"/>
        <color rgb="FFFFEB84"/>
        <color rgb="FFF8696B"/>
      </colorScale>
    </cfRule>
  </conditionalFormatting>
  <conditionalFormatting sqref="J11">
    <cfRule type="dataBar" priority="5">
      <dataBar>
        <cfvo type="min"/>
        <cfvo type="max"/>
        <color rgb="FFFF0000"/>
      </dataBar>
      <extLst>
        <ext xmlns:x14="http://schemas.microsoft.com/office/spreadsheetml/2009/9/main" uri="{B025F937-C7B1-47D3-B67F-A62EFF666E3E}">
          <x14:id>{3BE8E148-F7A1-40CB-AFAE-0BA6AF148878}</x14:id>
        </ext>
      </extLst>
    </cfRule>
    <cfRule type="colorScale" priority="6">
      <colorScale>
        <cfvo type="min"/>
        <cfvo type="percentile" val="50"/>
        <cfvo type="max"/>
        <color rgb="FF63BE7B"/>
        <color rgb="FFFFEB84"/>
        <color rgb="FFF8696B"/>
      </colorScale>
    </cfRule>
  </conditionalFormatting>
  <conditionalFormatting sqref="J13">
    <cfRule type="dataBar" priority="3">
      <dataBar>
        <cfvo type="min"/>
        <cfvo type="max"/>
        <color rgb="FFFF0000"/>
      </dataBar>
      <extLst>
        <ext xmlns:x14="http://schemas.microsoft.com/office/spreadsheetml/2009/9/main" uri="{B025F937-C7B1-47D3-B67F-A62EFF666E3E}">
          <x14:id>{4C0F5CE8-7096-49E2-84FF-46BFD6AEC76E}</x14:id>
        </ext>
      </extLst>
    </cfRule>
    <cfRule type="colorScale" priority="4">
      <colorScale>
        <cfvo type="min"/>
        <cfvo type="percentile" val="50"/>
        <cfvo type="max"/>
        <color rgb="FF63BE7B"/>
        <color rgb="FFFFEB84"/>
        <color rgb="FFF8696B"/>
      </colorScale>
    </cfRule>
  </conditionalFormatting>
  <conditionalFormatting sqref="J14:J15">
    <cfRule type="dataBar" priority="1">
      <dataBar>
        <cfvo type="min"/>
        <cfvo type="max"/>
        <color rgb="FFFF0000"/>
      </dataBar>
      <extLst>
        <ext xmlns:x14="http://schemas.microsoft.com/office/spreadsheetml/2009/9/main" uri="{B025F937-C7B1-47D3-B67F-A62EFF666E3E}">
          <x14:id>{0606F9FC-AF12-46DD-AB55-64DC968B2B35}</x14:id>
        </ext>
      </extLst>
    </cfRule>
    <cfRule type="colorScale" priority="2">
      <colorScale>
        <cfvo type="min"/>
        <cfvo type="percentile" val="50"/>
        <cfvo type="max"/>
        <color rgb="FF63BE7B"/>
        <color rgb="FFFFEB84"/>
        <color rgb="FFF8696B"/>
      </colorScale>
    </cfRule>
  </conditionalFormatting>
  <conditionalFormatting sqref="J16:J17">
    <cfRule type="dataBar" priority="436">
      <dataBar>
        <cfvo type="min"/>
        <cfvo type="max"/>
        <color rgb="FFFF0000"/>
      </dataBar>
      <extLst>
        <ext xmlns:x14="http://schemas.microsoft.com/office/spreadsheetml/2009/9/main" uri="{B025F937-C7B1-47D3-B67F-A62EFF666E3E}">
          <x14:id>{C1AD3AA4-15BA-490A-8CEE-09F99A39BE6A}</x14:id>
        </ext>
      </extLst>
    </cfRule>
    <cfRule type="colorScale" priority="437">
      <colorScale>
        <cfvo type="min"/>
        <cfvo type="percentile" val="50"/>
        <cfvo type="max"/>
        <color rgb="FF63BE7B"/>
        <color rgb="FFFFEB84"/>
        <color rgb="FFF8696B"/>
      </colorScale>
    </cfRule>
  </conditionalFormatting>
  <conditionalFormatting sqref="J20">
    <cfRule type="expression" dxfId="20" priority="64" stopIfTrue="1">
      <formula>$K$19=0</formula>
    </cfRule>
    <cfRule type="expression" dxfId="19" priority="65" stopIfTrue="1">
      <formula>$K$19&gt;0</formula>
    </cfRule>
    <cfRule type="dataBar" priority="66">
      <dataBar>
        <cfvo type="min"/>
        <cfvo type="max"/>
        <color rgb="FFFF0000"/>
      </dataBar>
      <extLst>
        <ext xmlns:x14="http://schemas.microsoft.com/office/spreadsheetml/2009/9/main" uri="{B025F937-C7B1-47D3-B67F-A62EFF666E3E}">
          <x14:id>{5044F670-7EDB-49F8-BE54-0E0B20A2A7C9}</x14:id>
        </ext>
      </extLst>
    </cfRule>
    <cfRule type="colorScale" priority="67">
      <colorScale>
        <cfvo type="min"/>
        <cfvo type="percentile" val="50"/>
        <cfvo type="max"/>
        <color rgb="FF63BE7B"/>
        <color rgb="FFFFEB84"/>
        <color rgb="FFF8696B"/>
      </colorScale>
    </cfRule>
  </conditionalFormatting>
  <conditionalFormatting sqref="J21">
    <cfRule type="colorScale" priority="74">
      <colorScale>
        <cfvo type="num" val="0"/>
        <cfvo type="formula" val="#REF!/2"/>
        <cfvo type="num" val="#REF!"/>
        <color rgb="FFFF0000"/>
        <color rgb="FFFFFF00"/>
        <color rgb="FF006600"/>
      </colorScale>
    </cfRule>
    <cfRule type="colorScale" priority="75">
      <colorScale>
        <cfvo type="num" val="0"/>
        <cfvo type="percentile" val="50"/>
        <cfvo type="num" val="#REF!"/>
        <color rgb="FFFF0000"/>
        <color rgb="FFFFFF00"/>
        <color rgb="FF006600"/>
      </colorScale>
    </cfRule>
    <cfRule type="containsText" dxfId="18" priority="76" stopIfTrue="1" operator="containsText" text="No">
      <formula>NOT(ISERROR(SEARCH("No",J21)))</formula>
    </cfRule>
  </conditionalFormatting>
  <conditionalFormatting sqref="K4:L16">
    <cfRule type="containsText" dxfId="17" priority="83" stopIfTrue="1" operator="containsText" text="No">
      <formula>NOT(ISERROR(SEARCH("No",K4)))</formula>
    </cfRule>
  </conditionalFormatting>
  <dataValidations count="1">
    <dataValidation type="list" allowBlank="1" showInputMessage="1" showErrorMessage="1" sqref="E4:E17" xr:uid="{00000000-0002-0000-0400-000000000000}">
      <formula1>$J$25:$J$26</formula1>
    </dataValidation>
  </dataValidations>
  <pageMargins left="0.27559055118110237" right="0.15748031496062992" top="0.59055118110236227" bottom="0.39370078740157483" header="0.19685039370078741" footer="0.19685039370078741"/>
  <pageSetup scale="62" fitToHeight="8" orientation="landscape" r:id="rId1"/>
  <headerFooter alignWithMargins="0">
    <oddHeader>&amp;C&amp;"Arial,Negrita"&amp;F / &amp;A</oddHeader>
    <oddFooter>Página &amp;P de &amp;N</oddFooter>
  </headerFooter>
  <ignoredErrors>
    <ignoredError sqref="D2"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C3A6BD4D-E54B-4EBF-8B45-42955C2791BD}">
            <x14:dataBar minLength="0" maxLength="100" negativeBarColorSameAsPositive="1" axisPosition="none">
              <x14:cfvo type="min"/>
              <x14:cfvo type="max"/>
            </x14:dataBar>
          </x14:cfRule>
          <xm:sqref>J4</xm:sqref>
        </x14:conditionalFormatting>
        <x14:conditionalFormatting xmlns:xm="http://schemas.microsoft.com/office/excel/2006/main">
          <x14:cfRule type="dataBar" id="{5A2F307E-3247-46A4-9CDF-8F7CE30327D5}">
            <x14:dataBar minLength="0" maxLength="100" negativeBarColorSameAsPositive="1" axisPosition="none">
              <x14:cfvo type="min"/>
              <x14:cfvo type="max"/>
            </x14:dataBar>
          </x14:cfRule>
          <xm:sqref>J5 J10 J12</xm:sqref>
        </x14:conditionalFormatting>
        <x14:conditionalFormatting xmlns:xm="http://schemas.microsoft.com/office/excel/2006/main">
          <x14:cfRule type="dataBar" id="{D440652D-320B-408D-B030-1BEF63252EA2}">
            <x14:dataBar minLength="0" maxLength="100" negativeBarColorSameAsPositive="1" axisPosition="none">
              <x14:cfvo type="min"/>
              <x14:cfvo type="max"/>
            </x14:dataBar>
          </x14:cfRule>
          <xm:sqref>J6</xm:sqref>
        </x14:conditionalFormatting>
        <x14:conditionalFormatting xmlns:xm="http://schemas.microsoft.com/office/excel/2006/main">
          <x14:cfRule type="dataBar" id="{836AF3E8-0F64-4529-98BC-162553ABCED0}">
            <x14:dataBar minLength="0" maxLength="100" negativeBarColorSameAsPositive="1" axisPosition="none">
              <x14:cfvo type="min"/>
              <x14:cfvo type="max"/>
            </x14:dataBar>
          </x14:cfRule>
          <xm:sqref>J7</xm:sqref>
        </x14:conditionalFormatting>
        <x14:conditionalFormatting xmlns:xm="http://schemas.microsoft.com/office/excel/2006/main">
          <x14:cfRule type="dataBar" id="{139737A3-2D74-4CE7-89F5-5116E6C9731C}">
            <x14:dataBar minLength="0" maxLength="100" negativeBarColorSameAsPositive="1" axisPosition="none">
              <x14:cfvo type="min"/>
              <x14:cfvo type="max"/>
            </x14:dataBar>
          </x14:cfRule>
          <xm:sqref>J8</xm:sqref>
        </x14:conditionalFormatting>
        <x14:conditionalFormatting xmlns:xm="http://schemas.microsoft.com/office/excel/2006/main">
          <x14:cfRule type="dataBar" id="{5E1878A6-DEF9-48BB-BCD8-43CEA0B7ED9C}">
            <x14:dataBar minLength="0" maxLength="100" negativeBarColorSameAsPositive="1" axisPosition="none">
              <x14:cfvo type="min"/>
              <x14:cfvo type="max"/>
            </x14:dataBar>
          </x14:cfRule>
          <xm:sqref>J9</xm:sqref>
        </x14:conditionalFormatting>
        <x14:conditionalFormatting xmlns:xm="http://schemas.microsoft.com/office/excel/2006/main">
          <x14:cfRule type="dataBar" id="{3BE8E148-F7A1-40CB-AFAE-0BA6AF148878}">
            <x14:dataBar minLength="0" maxLength="100" negativeBarColorSameAsPositive="1" axisPosition="none">
              <x14:cfvo type="min"/>
              <x14:cfvo type="max"/>
            </x14:dataBar>
          </x14:cfRule>
          <xm:sqref>J11</xm:sqref>
        </x14:conditionalFormatting>
        <x14:conditionalFormatting xmlns:xm="http://schemas.microsoft.com/office/excel/2006/main">
          <x14:cfRule type="dataBar" id="{4C0F5CE8-7096-49E2-84FF-46BFD6AEC76E}">
            <x14:dataBar minLength="0" maxLength="100" negativeBarColorSameAsPositive="1" axisPosition="none">
              <x14:cfvo type="min"/>
              <x14:cfvo type="max"/>
            </x14:dataBar>
          </x14:cfRule>
          <xm:sqref>J13</xm:sqref>
        </x14:conditionalFormatting>
        <x14:conditionalFormatting xmlns:xm="http://schemas.microsoft.com/office/excel/2006/main">
          <x14:cfRule type="dataBar" id="{0606F9FC-AF12-46DD-AB55-64DC968B2B35}">
            <x14:dataBar minLength="0" maxLength="100" negativeBarColorSameAsPositive="1" axisPosition="none">
              <x14:cfvo type="min"/>
              <x14:cfvo type="max"/>
            </x14:dataBar>
          </x14:cfRule>
          <xm:sqref>J14:J15</xm:sqref>
        </x14:conditionalFormatting>
        <x14:conditionalFormatting xmlns:xm="http://schemas.microsoft.com/office/excel/2006/main">
          <x14:cfRule type="dataBar" id="{C1AD3AA4-15BA-490A-8CEE-09F99A39BE6A}">
            <x14:dataBar minLength="0" maxLength="100" negativeBarColorSameAsPositive="1" axisPosition="none">
              <x14:cfvo type="min"/>
              <x14:cfvo type="max"/>
            </x14:dataBar>
          </x14:cfRule>
          <xm:sqref>J16:J17</xm:sqref>
        </x14:conditionalFormatting>
        <x14:conditionalFormatting xmlns:xm="http://schemas.microsoft.com/office/excel/2006/main">
          <x14:cfRule type="dataBar" id="{5044F670-7EDB-49F8-BE54-0E0B20A2A7C9}">
            <x14:dataBar minLength="0" maxLength="100" negativeBarColorSameAsPositive="1" axisPosition="none">
              <x14:cfvo type="min"/>
              <x14:cfvo type="max"/>
            </x14:dataBar>
          </x14:cfRule>
          <xm:sqref>J20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0"/>
  <sheetViews>
    <sheetView view="pageBreakPreview" zoomScale="80" zoomScaleNormal="90" zoomScaleSheetLayoutView="80" workbookViewId="0">
      <pane ySplit="3" topLeftCell="A18" activePane="bottomLeft" state="frozenSplit"/>
      <selection pane="bottomLeft" activeCell="K25" sqref="K25"/>
    </sheetView>
  </sheetViews>
  <sheetFormatPr baseColWidth="10" defaultColWidth="9.1796875" defaultRowHeight="12.5" x14ac:dyDescent="0.25"/>
  <cols>
    <col min="1" max="1" width="4" style="1" customWidth="1"/>
    <col min="2" max="2" width="9" style="4" customWidth="1"/>
    <col min="3" max="3" width="41.7265625" style="6" customWidth="1"/>
    <col min="4" max="4" width="68.81640625" style="11" customWidth="1"/>
    <col min="5" max="5" width="17" style="9" customWidth="1"/>
    <col min="6" max="6" width="15.453125" style="7" hidden="1" customWidth="1"/>
    <col min="7" max="7" width="15.54296875" style="8" hidden="1" customWidth="1"/>
    <col min="8" max="9" width="15.54296875" style="13" hidden="1" customWidth="1"/>
    <col min="10" max="10" width="22.81640625" style="8" customWidth="1"/>
    <col min="11" max="11" width="12.1796875" style="8" customWidth="1"/>
    <col min="12" max="12" width="52.7265625" style="9" customWidth="1"/>
    <col min="13" max="16384" width="9.1796875" style="3"/>
  </cols>
  <sheetData>
    <row r="1" spans="2:12" ht="18" x14ac:dyDescent="0.25">
      <c r="B1" s="188" t="s">
        <v>63</v>
      </c>
      <c r="C1" s="189"/>
      <c r="D1" s="60">
        <f>+'1. Main Charact, Cert &amp; Insp'!$D$1</f>
        <v>0</v>
      </c>
      <c r="E1" s="130"/>
      <c r="F1" s="132"/>
      <c r="G1" s="37"/>
      <c r="H1" s="133"/>
      <c r="I1" s="133"/>
      <c r="J1" s="37"/>
      <c r="K1" s="37"/>
      <c r="L1" s="130"/>
    </row>
    <row r="2" spans="2:12" ht="16.5" customHeight="1" x14ac:dyDescent="0.45">
      <c r="B2" s="190" t="s">
        <v>9</v>
      </c>
      <c r="C2" s="190"/>
      <c r="D2" s="58">
        <f>+'1. Main Charact, Cert &amp; Insp'!$D$2</f>
        <v>46358</v>
      </c>
      <c r="E2" s="121"/>
      <c r="F2" s="184" t="s">
        <v>10</v>
      </c>
      <c r="G2" s="185"/>
      <c r="H2" s="55" t="s">
        <v>11</v>
      </c>
      <c r="I2" s="186" t="s">
        <v>12</v>
      </c>
      <c r="J2" s="187"/>
      <c r="K2" s="46"/>
      <c r="L2" s="40"/>
    </row>
    <row r="3" spans="2:12" ht="74.25" customHeight="1" x14ac:dyDescent="0.25">
      <c r="B3" s="62" t="s">
        <v>13</v>
      </c>
      <c r="C3" s="62" t="s">
        <v>14</v>
      </c>
      <c r="D3" s="63" t="s">
        <v>15</v>
      </c>
      <c r="E3" s="34" t="s">
        <v>16</v>
      </c>
      <c r="F3" s="33" t="s">
        <v>17</v>
      </c>
      <c r="G3" s="33" t="s">
        <v>18</v>
      </c>
      <c r="H3" s="34" t="s">
        <v>19</v>
      </c>
      <c r="I3" s="34" t="s">
        <v>20</v>
      </c>
      <c r="J3" s="35" t="s">
        <v>21</v>
      </c>
      <c r="K3" s="57" t="s">
        <v>22</v>
      </c>
      <c r="L3" s="15" t="s">
        <v>345</v>
      </c>
    </row>
    <row r="4" spans="2:12" ht="50" x14ac:dyDescent="0.25">
      <c r="B4" s="64">
        <f>+'5. Drilling String &amp; XO'!B16+1</f>
        <v>86</v>
      </c>
      <c r="C4" s="65" t="s">
        <v>203</v>
      </c>
      <c r="D4" s="66" t="s">
        <v>204</v>
      </c>
      <c r="E4" s="36" t="s">
        <v>25</v>
      </c>
      <c r="F4" s="122">
        <v>10</v>
      </c>
      <c r="G4" s="123" t="e">
        <f>+F4/#REF!</f>
        <v>#REF!</v>
      </c>
      <c r="H4" s="54">
        <f>IF(E4="Yes",F4,0)</f>
        <v>10</v>
      </c>
      <c r="I4" s="52" t="e">
        <f>IF(OR($H$4=0,$H$5=0,$H$7=0,#REF!=0)=FALSE,H4,0)</f>
        <v>#REF!</v>
      </c>
      <c r="J4" s="53" t="str">
        <f>IF(E4="Yes","OK","Did not pass")</f>
        <v>OK</v>
      </c>
      <c r="K4" s="53" t="s">
        <v>26</v>
      </c>
      <c r="L4" s="140"/>
    </row>
    <row r="5" spans="2:12" ht="173" customHeight="1" x14ac:dyDescent="0.25">
      <c r="B5" s="64">
        <f>+B4+1</f>
        <v>87</v>
      </c>
      <c r="C5" s="65" t="s">
        <v>356</v>
      </c>
      <c r="D5" s="168" t="s">
        <v>357</v>
      </c>
      <c r="E5" s="36" t="s">
        <v>25</v>
      </c>
      <c r="F5" s="122">
        <v>10</v>
      </c>
      <c r="G5" s="123" t="e">
        <f>+F5/#REF!</f>
        <v>#REF!</v>
      </c>
      <c r="H5" s="54">
        <f t="shared" ref="H5:H24" si="0">IF(E5="Yes",F5,0)</f>
        <v>10</v>
      </c>
      <c r="I5" s="52" t="e">
        <f>IF(OR($H$4=0,$H$5=0,$H$7=0,#REF!=0)=FALSE,H5,0)</f>
        <v>#REF!</v>
      </c>
      <c r="J5" s="53" t="str">
        <f t="shared" ref="J5:J21" si="1">IF(E5="Yes","OK","Did not pass")</f>
        <v>OK</v>
      </c>
      <c r="K5" s="53" t="s">
        <v>29</v>
      </c>
      <c r="L5" s="43"/>
    </row>
    <row r="6" spans="2:12" ht="37.5" x14ac:dyDescent="0.25">
      <c r="B6" s="64">
        <f t="shared" ref="B6:B24" si="2">+B5+1</f>
        <v>88</v>
      </c>
      <c r="C6" s="65" t="s">
        <v>358</v>
      </c>
      <c r="D6" s="66" t="s">
        <v>205</v>
      </c>
      <c r="E6" s="36" t="s">
        <v>25</v>
      </c>
      <c r="F6" s="122">
        <v>10</v>
      </c>
      <c r="G6" s="123" t="e">
        <f>+F6/#REF!</f>
        <v>#REF!</v>
      </c>
      <c r="H6" s="54">
        <f t="shared" ref="H6" si="3">IF(E6="Yes",F6,0)</f>
        <v>10</v>
      </c>
      <c r="I6" s="52" t="e">
        <f>IF(OR($H$4=0,$H$5=0,$H$7=0,#REF!=0)=FALSE,H6,0)</f>
        <v>#REF!</v>
      </c>
      <c r="J6" s="53" t="str">
        <f t="shared" ref="J6" si="4">IF(E6="Yes","OK","Did not pass")</f>
        <v>OK</v>
      </c>
      <c r="K6" s="53" t="s">
        <v>29</v>
      </c>
      <c r="L6" s="140"/>
    </row>
    <row r="7" spans="2:12" ht="37.5" x14ac:dyDescent="0.25">
      <c r="B7" s="64">
        <f t="shared" si="2"/>
        <v>89</v>
      </c>
      <c r="C7" s="65" t="s">
        <v>206</v>
      </c>
      <c r="D7" s="66" t="s">
        <v>207</v>
      </c>
      <c r="E7" s="36" t="s">
        <v>25</v>
      </c>
      <c r="F7" s="122">
        <v>10</v>
      </c>
      <c r="G7" s="123" t="e">
        <f>+F7/#REF!</f>
        <v>#REF!</v>
      </c>
      <c r="H7" s="54">
        <f t="shared" ref="H7" si="5">IF(E7="Yes",F7,0)</f>
        <v>10</v>
      </c>
      <c r="I7" s="52" t="e">
        <f>IF(OR($H$4=0,$H$5=0,$H$7=0,#REF!=0)=FALSE,H7,0)</f>
        <v>#REF!</v>
      </c>
      <c r="J7" s="53" t="str">
        <f t="shared" ref="J7" si="6">IF(E7="Yes","OK","Did not pass")</f>
        <v>OK</v>
      </c>
      <c r="K7" s="53" t="s">
        <v>29</v>
      </c>
      <c r="L7" s="43"/>
    </row>
    <row r="8" spans="2:12" ht="37.15" customHeight="1" x14ac:dyDescent="0.25">
      <c r="B8" s="64">
        <f t="shared" si="2"/>
        <v>90</v>
      </c>
      <c r="C8" s="65" t="s">
        <v>208</v>
      </c>
      <c r="D8" s="66" t="s">
        <v>209</v>
      </c>
      <c r="E8" s="36" t="s">
        <v>25</v>
      </c>
      <c r="F8" s="122">
        <v>10</v>
      </c>
      <c r="G8" s="123" t="e">
        <f>+F8/#REF!</f>
        <v>#REF!</v>
      </c>
      <c r="H8" s="54">
        <f t="shared" ref="H8" si="7">IF(E8="Yes",F8,0)</f>
        <v>10</v>
      </c>
      <c r="I8" s="52" t="e">
        <f>IF(OR($H$4=0,$H$5=0,$H$7=0,#REF!=0)=FALSE,H8,0)</f>
        <v>#REF!</v>
      </c>
      <c r="J8" s="53" t="str">
        <f>IF(E8="Yes","OK"," Pass")</f>
        <v>OK</v>
      </c>
      <c r="K8" s="53" t="str">
        <f>IF(J8="OK","5"," 0")</f>
        <v>5</v>
      </c>
      <c r="L8" s="140"/>
    </row>
    <row r="9" spans="2:12" ht="24.4" customHeight="1" x14ac:dyDescent="0.25">
      <c r="B9" s="64">
        <f t="shared" si="2"/>
        <v>91</v>
      </c>
      <c r="C9" s="65" t="s">
        <v>210</v>
      </c>
      <c r="D9" s="66" t="s">
        <v>211</v>
      </c>
      <c r="E9" s="36" t="s">
        <v>25</v>
      </c>
      <c r="F9" s="122">
        <v>10</v>
      </c>
      <c r="G9" s="123" t="e">
        <f>+F9/#REF!</f>
        <v>#REF!</v>
      </c>
      <c r="H9" s="54">
        <f t="shared" ref="H9" si="8">IF(E9="Yes",F9,0)</f>
        <v>10</v>
      </c>
      <c r="I9" s="52" t="e">
        <f>IF(OR($H$4=0,$H$5=0,$H$7=0,#REF!=0)=FALSE,H9,0)</f>
        <v>#REF!</v>
      </c>
      <c r="J9" s="53" t="str">
        <f>IF(E9="Yes","OK"," Pass")</f>
        <v>OK</v>
      </c>
      <c r="K9" s="53" t="str">
        <f>IF(J9="OK","5"," 0")</f>
        <v>5</v>
      </c>
      <c r="L9" s="140"/>
    </row>
    <row r="10" spans="2:12" ht="51" customHeight="1" x14ac:dyDescent="0.25">
      <c r="B10" s="64">
        <f t="shared" si="2"/>
        <v>92</v>
      </c>
      <c r="C10" s="65" t="s">
        <v>212</v>
      </c>
      <c r="D10" s="66" t="s">
        <v>213</v>
      </c>
      <c r="E10" s="36" t="s">
        <v>25</v>
      </c>
      <c r="F10" s="122">
        <v>10</v>
      </c>
      <c r="G10" s="123" t="e">
        <f>+F10/#REF!</f>
        <v>#REF!</v>
      </c>
      <c r="H10" s="54">
        <f t="shared" si="0"/>
        <v>10</v>
      </c>
      <c r="I10" s="52" t="e">
        <f>IF(OR($H$4=0,$H$5=0,$H$7=0,#REF!=0)=FALSE,H10,0)</f>
        <v>#REF!</v>
      </c>
      <c r="J10" s="53" t="str">
        <f t="shared" si="1"/>
        <v>OK</v>
      </c>
      <c r="K10" s="53" t="s">
        <v>29</v>
      </c>
      <c r="L10" s="43"/>
    </row>
    <row r="11" spans="2:12" ht="44.25" customHeight="1" x14ac:dyDescent="0.25">
      <c r="B11" s="64">
        <f t="shared" si="2"/>
        <v>93</v>
      </c>
      <c r="C11" s="65" t="s">
        <v>214</v>
      </c>
      <c r="D11" s="66" t="s">
        <v>215</v>
      </c>
      <c r="E11" s="36" t="s">
        <v>25</v>
      </c>
      <c r="F11" s="122">
        <v>10</v>
      </c>
      <c r="G11" s="123" t="e">
        <f>+F11/#REF!</f>
        <v>#REF!</v>
      </c>
      <c r="H11" s="54">
        <f t="shared" si="0"/>
        <v>10</v>
      </c>
      <c r="I11" s="52" t="e">
        <f>IF(OR($H$4=0,$H$5=0,$H$7=0,#REF!=0)=FALSE,H11,0)</f>
        <v>#REF!</v>
      </c>
      <c r="J11" s="53" t="str">
        <f t="shared" si="1"/>
        <v>OK</v>
      </c>
      <c r="K11" s="53" t="s">
        <v>29</v>
      </c>
      <c r="L11" s="43"/>
    </row>
    <row r="12" spans="2:12" ht="145.15" customHeight="1" x14ac:dyDescent="0.25">
      <c r="B12" s="64">
        <f t="shared" si="2"/>
        <v>94</v>
      </c>
      <c r="C12" s="65" t="s">
        <v>216</v>
      </c>
      <c r="D12" s="66" t="s">
        <v>217</v>
      </c>
      <c r="E12" s="36" t="s">
        <v>25</v>
      </c>
      <c r="F12" s="122">
        <v>10</v>
      </c>
      <c r="G12" s="123" t="e">
        <f>+F12/#REF!</f>
        <v>#REF!</v>
      </c>
      <c r="H12" s="54">
        <f t="shared" si="0"/>
        <v>10</v>
      </c>
      <c r="I12" s="52" t="e">
        <f>IF(OR($H$4=0,$H$5=0,$H$7=0,#REF!=0)=FALSE,H12,0)</f>
        <v>#REF!</v>
      </c>
      <c r="J12" s="53" t="str">
        <f t="shared" si="1"/>
        <v>OK</v>
      </c>
      <c r="K12" s="53" t="s">
        <v>29</v>
      </c>
      <c r="L12" s="43"/>
    </row>
    <row r="13" spans="2:12" ht="50.65" customHeight="1" x14ac:dyDescent="0.25">
      <c r="B13" s="64">
        <f t="shared" si="2"/>
        <v>95</v>
      </c>
      <c r="C13" s="65" t="s">
        <v>218</v>
      </c>
      <c r="D13" s="66" t="s">
        <v>219</v>
      </c>
      <c r="E13" s="36" t="s">
        <v>25</v>
      </c>
      <c r="F13" s="122">
        <v>10</v>
      </c>
      <c r="G13" s="123" t="e">
        <f>+F13/#REF!</f>
        <v>#REF!</v>
      </c>
      <c r="H13" s="54">
        <f t="shared" si="0"/>
        <v>10</v>
      </c>
      <c r="I13" s="52" t="e">
        <f>IF(OR($H$4=0,$H$5=0,$H$7=0,#REF!=0)=FALSE,H13,0)</f>
        <v>#REF!</v>
      </c>
      <c r="J13" s="53" t="str">
        <f t="shared" si="1"/>
        <v>OK</v>
      </c>
      <c r="K13" s="53" t="s">
        <v>29</v>
      </c>
      <c r="L13" s="43"/>
    </row>
    <row r="14" spans="2:12" ht="55.9" customHeight="1" x14ac:dyDescent="0.25">
      <c r="B14" s="64">
        <f t="shared" si="2"/>
        <v>96</v>
      </c>
      <c r="C14" s="65" t="s">
        <v>220</v>
      </c>
      <c r="D14" s="66" t="s">
        <v>221</v>
      </c>
      <c r="E14" s="36" t="s">
        <v>25</v>
      </c>
      <c r="F14" s="122">
        <v>10</v>
      </c>
      <c r="G14" s="123" t="e">
        <f>+F14/#REF!</f>
        <v>#REF!</v>
      </c>
      <c r="H14" s="54">
        <f t="shared" si="0"/>
        <v>10</v>
      </c>
      <c r="I14" s="52" t="e">
        <f>IF(OR($H$4=0,$H$5=0,$H$7=0,#REF!=0)=FALSE,H14,0)</f>
        <v>#REF!</v>
      </c>
      <c r="J14" s="53" t="str">
        <f t="shared" si="1"/>
        <v>OK</v>
      </c>
      <c r="K14" s="53" t="s">
        <v>29</v>
      </c>
      <c r="L14" s="43"/>
    </row>
    <row r="15" spans="2:12" ht="36.4" customHeight="1" x14ac:dyDescent="0.25">
      <c r="B15" s="64">
        <f t="shared" si="2"/>
        <v>97</v>
      </c>
      <c r="C15" s="65" t="s">
        <v>222</v>
      </c>
      <c r="D15" s="66" t="s">
        <v>223</v>
      </c>
      <c r="E15" s="36" t="s">
        <v>25</v>
      </c>
      <c r="F15" s="122">
        <v>10</v>
      </c>
      <c r="G15" s="123" t="e">
        <f>+F15/#REF!</f>
        <v>#REF!</v>
      </c>
      <c r="H15" s="54">
        <f t="shared" si="0"/>
        <v>10</v>
      </c>
      <c r="I15" s="52" t="e">
        <f>IF(OR($H$4=0,$H$5=0,$H$7=0,#REF!=0)=FALSE,H15,0)</f>
        <v>#REF!</v>
      </c>
      <c r="J15" s="53" t="str">
        <f t="shared" si="1"/>
        <v>OK</v>
      </c>
      <c r="K15" s="53" t="s">
        <v>29</v>
      </c>
      <c r="L15" s="43"/>
    </row>
    <row r="16" spans="2:12" ht="43.5" customHeight="1" x14ac:dyDescent="0.25">
      <c r="B16" s="64">
        <f t="shared" si="2"/>
        <v>98</v>
      </c>
      <c r="C16" s="65" t="s">
        <v>224</v>
      </c>
      <c r="D16" s="66" t="s">
        <v>225</v>
      </c>
      <c r="E16" s="36" t="s">
        <v>25</v>
      </c>
      <c r="F16" s="122">
        <v>10</v>
      </c>
      <c r="G16" s="123" t="e">
        <f>+F16/#REF!</f>
        <v>#REF!</v>
      </c>
      <c r="H16" s="54">
        <f t="shared" si="0"/>
        <v>10</v>
      </c>
      <c r="I16" s="52" t="e">
        <f>IF(OR($H$4=0,$H$5=0,$H$7=0,#REF!=0)=FALSE,H16,0)</f>
        <v>#REF!</v>
      </c>
      <c r="J16" s="53" t="str">
        <f t="shared" si="1"/>
        <v>OK</v>
      </c>
      <c r="K16" s="53" t="s">
        <v>29</v>
      </c>
      <c r="L16" s="43"/>
    </row>
    <row r="17" spans="1:12" ht="60.75" customHeight="1" x14ac:dyDescent="0.25">
      <c r="A17" s="128"/>
      <c r="B17" s="64">
        <f t="shared" si="2"/>
        <v>99</v>
      </c>
      <c r="C17" s="65" t="s">
        <v>226</v>
      </c>
      <c r="D17" s="66" t="s">
        <v>227</v>
      </c>
      <c r="E17" s="36" t="s">
        <v>25</v>
      </c>
      <c r="F17" s="122">
        <v>10</v>
      </c>
      <c r="G17" s="123" t="e">
        <f>+F17/#REF!</f>
        <v>#REF!</v>
      </c>
      <c r="H17" s="54">
        <f t="shared" si="0"/>
        <v>10</v>
      </c>
      <c r="I17" s="52" t="e">
        <f>IF(OR($H$4=0,$H$5=0,$H$7=0,#REF!=0)=FALSE,H17,0)</f>
        <v>#REF!</v>
      </c>
      <c r="J17" s="53" t="str">
        <f t="shared" si="1"/>
        <v>OK</v>
      </c>
      <c r="K17" s="53" t="s">
        <v>29</v>
      </c>
      <c r="L17" s="43"/>
    </row>
    <row r="18" spans="1:12" ht="49.9" customHeight="1" x14ac:dyDescent="0.25">
      <c r="A18" s="128"/>
      <c r="B18" s="64">
        <f t="shared" si="2"/>
        <v>100</v>
      </c>
      <c r="C18" s="65" t="s">
        <v>228</v>
      </c>
      <c r="D18" s="66" t="s">
        <v>229</v>
      </c>
      <c r="E18" s="36" t="s">
        <v>25</v>
      </c>
      <c r="F18" s="122">
        <v>10</v>
      </c>
      <c r="G18" s="123" t="e">
        <f>+F18/#REF!</f>
        <v>#REF!</v>
      </c>
      <c r="H18" s="54">
        <f t="shared" si="0"/>
        <v>10</v>
      </c>
      <c r="I18" s="52" t="e">
        <f>IF(OR($H$4=0,$H$5=0,$H$7=0,#REF!=0)=FALSE,H18,0)</f>
        <v>#REF!</v>
      </c>
      <c r="J18" s="53" t="str">
        <f t="shared" si="1"/>
        <v>OK</v>
      </c>
      <c r="K18" s="53" t="s">
        <v>29</v>
      </c>
      <c r="L18" s="43"/>
    </row>
    <row r="19" spans="1:12" ht="52.5" customHeight="1" x14ac:dyDescent="0.25">
      <c r="A19" s="128"/>
      <c r="B19" s="64">
        <f t="shared" si="2"/>
        <v>101</v>
      </c>
      <c r="C19" s="65" t="s">
        <v>230</v>
      </c>
      <c r="D19" s="66" t="s">
        <v>231</v>
      </c>
      <c r="E19" s="36" t="s">
        <v>25</v>
      </c>
      <c r="F19" s="122">
        <v>10</v>
      </c>
      <c r="G19" s="123" t="e">
        <f>+F19/#REF!</f>
        <v>#REF!</v>
      </c>
      <c r="H19" s="54">
        <f t="shared" si="0"/>
        <v>10</v>
      </c>
      <c r="I19" s="52" t="e">
        <f>IF(OR($H$4=0,$H$5=0,$H$7=0,#REF!=0)=FALSE,H19,0)</f>
        <v>#REF!</v>
      </c>
      <c r="J19" s="53" t="str">
        <f t="shared" si="1"/>
        <v>OK</v>
      </c>
      <c r="K19" s="53" t="s">
        <v>29</v>
      </c>
      <c r="L19" s="43"/>
    </row>
    <row r="20" spans="1:12" ht="68.650000000000006" customHeight="1" x14ac:dyDescent="0.25">
      <c r="A20" s="128"/>
      <c r="B20" s="64">
        <f t="shared" si="2"/>
        <v>102</v>
      </c>
      <c r="C20" s="65" t="s">
        <v>232</v>
      </c>
      <c r="D20" s="66" t="s">
        <v>233</v>
      </c>
      <c r="E20" s="36" t="s">
        <v>25</v>
      </c>
      <c r="F20" s="122">
        <v>10</v>
      </c>
      <c r="G20" s="123" t="e">
        <f>+F20/#REF!</f>
        <v>#REF!</v>
      </c>
      <c r="H20" s="54">
        <f t="shared" ref="H20" si="9">IF(E20="Yes",F20,0)</f>
        <v>10</v>
      </c>
      <c r="I20" s="52" t="e">
        <f>IF(OR($H$4=0,$H$5=0,$H$7=0,#REF!=0)=FALSE,H20,0)</f>
        <v>#REF!</v>
      </c>
      <c r="J20" s="53" t="str">
        <f t="shared" ref="J20" si="10">IF(E20="Yes","OK","Did not pass")</f>
        <v>OK</v>
      </c>
      <c r="K20" s="53" t="s">
        <v>29</v>
      </c>
      <c r="L20" s="162"/>
    </row>
    <row r="21" spans="1:12" ht="100" x14ac:dyDescent="0.25">
      <c r="A21" s="128"/>
      <c r="B21" s="64">
        <f t="shared" si="2"/>
        <v>103</v>
      </c>
      <c r="C21" s="65" t="s">
        <v>234</v>
      </c>
      <c r="D21" s="66" t="s">
        <v>235</v>
      </c>
      <c r="E21" s="36" t="s">
        <v>25</v>
      </c>
      <c r="F21" s="122">
        <v>10</v>
      </c>
      <c r="G21" s="123" t="e">
        <f>+F21/#REF!</f>
        <v>#REF!</v>
      </c>
      <c r="H21" s="54">
        <f t="shared" si="0"/>
        <v>10</v>
      </c>
      <c r="I21" s="52" t="e">
        <f>IF(OR($H$4=0,$H$5=0,$H$7=0,#REF!=0)=FALSE,H21,0)</f>
        <v>#REF!</v>
      </c>
      <c r="J21" s="53" t="str">
        <f t="shared" si="1"/>
        <v>OK</v>
      </c>
      <c r="K21" s="161" t="s">
        <v>29</v>
      </c>
      <c r="L21" s="164"/>
    </row>
    <row r="22" spans="1:12" ht="55.15" customHeight="1" x14ac:dyDescent="0.25">
      <c r="A22" s="128"/>
      <c r="B22" s="64">
        <f t="shared" si="2"/>
        <v>104</v>
      </c>
      <c r="C22" s="65" t="s">
        <v>236</v>
      </c>
      <c r="D22" s="66" t="s">
        <v>237</v>
      </c>
      <c r="E22" s="36" t="s">
        <v>25</v>
      </c>
      <c r="F22" s="122">
        <v>10</v>
      </c>
      <c r="G22" s="123" t="e">
        <f>+F22/#REF!</f>
        <v>#REF!</v>
      </c>
      <c r="H22" s="54">
        <f t="shared" si="0"/>
        <v>10</v>
      </c>
      <c r="I22" s="52" t="e">
        <f>IF(OR($H$4=0,$H$5=0,$H$7=0,#REF!=0)=FALSE,H22,0)</f>
        <v>#REF!</v>
      </c>
      <c r="J22" s="53" t="str">
        <f>IF(E22="Yes","OK"," Pass")</f>
        <v>OK</v>
      </c>
      <c r="K22" s="53" t="str">
        <f>IF(J22="OK","0"," 0")</f>
        <v>0</v>
      </c>
      <c r="L22" s="165"/>
    </row>
    <row r="23" spans="1:12" ht="69.400000000000006" customHeight="1" x14ac:dyDescent="0.25">
      <c r="A23" s="128"/>
      <c r="B23" s="64">
        <f t="shared" si="2"/>
        <v>105</v>
      </c>
      <c r="C23" s="65" t="s">
        <v>238</v>
      </c>
      <c r="D23" s="66" t="s">
        <v>239</v>
      </c>
      <c r="E23" s="36" t="s">
        <v>25</v>
      </c>
      <c r="F23" s="122">
        <v>10</v>
      </c>
      <c r="G23" s="123" t="e">
        <f>+F23/#REF!</f>
        <v>#REF!</v>
      </c>
      <c r="H23" s="54">
        <f t="shared" si="0"/>
        <v>10</v>
      </c>
      <c r="I23" s="52" t="e">
        <f>IF(OR($H$4=0,$H$5=0,$H$7=0,#REF!=0)=FALSE,H23,0)</f>
        <v>#REF!</v>
      </c>
      <c r="J23" s="53" t="str">
        <f>IF(E23="Yes","OK"," Pass")</f>
        <v>OK</v>
      </c>
      <c r="K23" s="53" t="str">
        <f>IF(J23="OK","0"," 0")</f>
        <v>0</v>
      </c>
      <c r="L23" s="43"/>
    </row>
    <row r="24" spans="1:12" ht="50.25" customHeight="1" x14ac:dyDescent="0.25">
      <c r="A24" s="128"/>
      <c r="B24" s="64">
        <f t="shared" si="2"/>
        <v>106</v>
      </c>
      <c r="C24" s="65" t="s">
        <v>240</v>
      </c>
      <c r="D24" s="66" t="s">
        <v>241</v>
      </c>
      <c r="E24" s="36" t="s">
        <v>25</v>
      </c>
      <c r="F24" s="122">
        <v>10</v>
      </c>
      <c r="G24" s="123" t="e">
        <f>+F24/#REF!</f>
        <v>#REF!</v>
      </c>
      <c r="H24" s="54">
        <f t="shared" si="0"/>
        <v>10</v>
      </c>
      <c r="I24" s="52" t="e">
        <f>IF(OR($H$4=0,$H$5=0,$H$7=0,#REF!=0)=FALSE,H24,0)</f>
        <v>#REF!</v>
      </c>
      <c r="J24" s="53" t="str">
        <f>IF(E24="Yes","OK"," Pass")</f>
        <v>OK</v>
      </c>
      <c r="K24" s="53" t="str">
        <f>IF(J24="OK","0"," 0")</f>
        <v>0</v>
      </c>
      <c r="L24" s="43"/>
    </row>
    <row r="25" spans="1:12" ht="15.5" x14ac:dyDescent="0.35">
      <c r="A25" s="40"/>
      <c r="B25" s="40"/>
      <c r="C25" s="40"/>
      <c r="D25" s="81" t="s">
        <v>86</v>
      </c>
      <c r="E25" s="87"/>
      <c r="F25" s="87"/>
      <c r="G25" s="87"/>
      <c r="H25" s="87"/>
      <c r="I25" s="87"/>
      <c r="J25" s="87"/>
      <c r="K25" s="82">
        <f>+K8+K9+K22+K23+K24</f>
        <v>10</v>
      </c>
      <c r="L25" s="40"/>
    </row>
    <row r="26" spans="1:12" ht="13" x14ac:dyDescent="0.3">
      <c r="A26" s="40"/>
      <c r="B26" s="80" t="s">
        <v>242</v>
      </c>
      <c r="C26" s="40"/>
      <c r="D26" s="40"/>
      <c r="E26" s="40"/>
      <c r="F26" s="40"/>
      <c r="G26" s="40"/>
      <c r="H26" s="40"/>
      <c r="I26" s="40"/>
      <c r="J26" s="40"/>
      <c r="K26" s="91"/>
      <c r="L26" s="40"/>
    </row>
    <row r="27" spans="1:12" ht="27.75" hidden="1" customHeight="1" x14ac:dyDescent="0.25">
      <c r="A27" s="40"/>
      <c r="B27" s="64" t="s">
        <v>87</v>
      </c>
      <c r="C27" s="65" t="s">
        <v>88</v>
      </c>
      <c r="D27" s="40"/>
      <c r="E27" s="40"/>
      <c r="F27" s="40"/>
      <c r="G27" s="40"/>
      <c r="H27" s="40"/>
      <c r="I27" s="32" t="s">
        <v>147</v>
      </c>
      <c r="J27" s="47" t="str">
        <f>IF(K26&gt;0,"FAILED","Accepted")</f>
        <v>Accepted</v>
      </c>
      <c r="K27" s="92">
        <f t="shared" ref="K27" si="11">+K26+K25+K22+K24</f>
        <v>10</v>
      </c>
      <c r="L27" s="40"/>
    </row>
    <row r="28" spans="1:12" ht="28.5" hidden="1" customHeight="1" x14ac:dyDescent="0.25">
      <c r="A28" s="128"/>
      <c r="B28" s="83" t="s">
        <v>87</v>
      </c>
      <c r="C28" s="84" t="s">
        <v>89</v>
      </c>
      <c r="D28" s="131"/>
      <c r="E28" s="130"/>
      <c r="F28" s="132"/>
      <c r="G28" s="37"/>
      <c r="H28" s="88" t="s">
        <v>148</v>
      </c>
      <c r="I28" s="32" t="s">
        <v>148</v>
      </c>
      <c r="J28" s="89">
        <f>IF(J27="FAILED",0,SUM(J4:J24))</f>
        <v>0</v>
      </c>
      <c r="K28" s="40"/>
      <c r="L28" s="130"/>
    </row>
    <row r="29" spans="1:12" hidden="1" x14ac:dyDescent="0.25">
      <c r="A29" s="128"/>
      <c r="B29" s="85"/>
      <c r="C29" s="86"/>
      <c r="D29" s="131"/>
      <c r="E29" s="130"/>
      <c r="F29" s="132"/>
      <c r="G29" s="37"/>
      <c r="H29" s="133"/>
      <c r="I29" s="133"/>
      <c r="J29" s="37"/>
      <c r="K29" s="37"/>
      <c r="L29" s="130"/>
    </row>
    <row r="30" spans="1:12" hidden="1" x14ac:dyDescent="0.25">
      <c r="A30" s="128"/>
      <c r="B30" s="85"/>
      <c r="C30" s="86"/>
      <c r="D30" s="131"/>
      <c r="E30" s="130"/>
      <c r="F30" s="132"/>
      <c r="G30" s="37"/>
      <c r="H30" s="133"/>
      <c r="I30" s="133"/>
      <c r="J30" s="37"/>
      <c r="K30" s="37"/>
      <c r="L30" s="130"/>
    </row>
    <row r="31" spans="1:12" hidden="1" x14ac:dyDescent="0.25">
      <c r="A31" s="128"/>
      <c r="B31" s="85"/>
      <c r="C31" s="37" t="s">
        <v>90</v>
      </c>
      <c r="D31" s="134"/>
      <c r="E31" s="129"/>
      <c r="F31" s="135"/>
      <c r="G31" s="37"/>
      <c r="H31" s="133"/>
      <c r="I31" s="133"/>
      <c r="J31" s="37"/>
      <c r="K31" s="37"/>
      <c r="L31" s="129"/>
    </row>
    <row r="32" spans="1:12" ht="13" hidden="1" x14ac:dyDescent="0.25">
      <c r="A32" s="128"/>
      <c r="B32" s="85"/>
      <c r="C32" s="125" t="s">
        <v>91</v>
      </c>
      <c r="D32" s="126"/>
      <c r="E32" s="119"/>
      <c r="F32" s="67" t="e">
        <f>+#REF!</f>
        <v>#REF!</v>
      </c>
      <c r="G32" s="68">
        <f>I32/2*100</f>
        <v>2.5</v>
      </c>
      <c r="H32" s="69">
        <v>0.1</v>
      </c>
      <c r="I32" s="69">
        <v>0.05</v>
      </c>
      <c r="J32" s="70" t="s">
        <v>25</v>
      </c>
      <c r="K32" s="70"/>
      <c r="L32" s="127" t="e">
        <f>D32/$F$40</f>
        <v>#REF!</v>
      </c>
    </row>
    <row r="33" spans="1:12" ht="13" hidden="1" x14ac:dyDescent="0.25">
      <c r="A33" s="128"/>
      <c r="B33" s="85"/>
      <c r="C33" s="125" t="e">
        <f>+#REF!</f>
        <v>#REF!</v>
      </c>
      <c r="D33" s="126"/>
      <c r="E33" s="119"/>
      <c r="F33" s="67" t="e">
        <f>+#REF!</f>
        <v>#REF!</v>
      </c>
      <c r="G33" s="68">
        <f t="shared" ref="G33:G39" si="12">I33/2*100</f>
        <v>2.5</v>
      </c>
      <c r="H33" s="69">
        <v>0.1</v>
      </c>
      <c r="I33" s="69">
        <v>0.05</v>
      </c>
      <c r="J33" s="70" t="s">
        <v>59</v>
      </c>
      <c r="K33" s="70"/>
      <c r="L33" s="127" t="e">
        <f t="shared" ref="L33:L39" si="13">D33/$F$40</f>
        <v>#REF!</v>
      </c>
    </row>
    <row r="34" spans="1:12" ht="13" hidden="1" x14ac:dyDescent="0.25">
      <c r="A34" s="128"/>
      <c r="B34" s="85"/>
      <c r="C34" s="125" t="e">
        <f>+#REF!</f>
        <v>#REF!</v>
      </c>
      <c r="D34" s="126"/>
      <c r="E34" s="119"/>
      <c r="F34" s="67" t="e">
        <f>+#REF!</f>
        <v>#REF!</v>
      </c>
      <c r="G34" s="68">
        <f t="shared" si="12"/>
        <v>25</v>
      </c>
      <c r="H34" s="69">
        <v>0.2</v>
      </c>
      <c r="I34" s="69">
        <v>0.5</v>
      </c>
      <c r="J34" s="70"/>
      <c r="K34" s="70"/>
      <c r="L34" s="127" t="e">
        <f t="shared" si="13"/>
        <v>#REF!</v>
      </c>
    </row>
    <row r="35" spans="1:12" ht="13" hidden="1" x14ac:dyDescent="0.25">
      <c r="A35" s="128"/>
      <c r="B35" s="85"/>
      <c r="C35" s="125" t="e">
        <f>+#REF!</f>
        <v>#REF!</v>
      </c>
      <c r="D35" s="126"/>
      <c r="E35" s="119"/>
      <c r="F35" s="67" t="e">
        <f>+#REF!</f>
        <v>#REF!</v>
      </c>
      <c r="G35" s="68">
        <f t="shared" si="12"/>
        <v>2.5</v>
      </c>
      <c r="H35" s="69">
        <v>0.1</v>
      </c>
      <c r="I35" s="69">
        <v>0.05</v>
      </c>
      <c r="J35" s="70"/>
      <c r="K35" s="70"/>
      <c r="L35" s="127" t="e">
        <f t="shared" si="13"/>
        <v>#REF!</v>
      </c>
    </row>
    <row r="36" spans="1:12" ht="13" hidden="1" x14ac:dyDescent="0.25">
      <c r="A36" s="128"/>
      <c r="B36" s="85"/>
      <c r="C36" s="125" t="e">
        <f>+#REF!</f>
        <v>#REF!</v>
      </c>
      <c r="D36" s="126"/>
      <c r="E36" s="119"/>
      <c r="F36" s="67" t="e">
        <f>+#REF!</f>
        <v>#REF!</v>
      </c>
      <c r="G36" s="68">
        <f t="shared" si="12"/>
        <v>5</v>
      </c>
      <c r="H36" s="69">
        <v>0.1</v>
      </c>
      <c r="I36" s="69">
        <v>0.1</v>
      </c>
      <c r="J36" s="70"/>
      <c r="K36" s="70"/>
      <c r="L36" s="127" t="e">
        <f t="shared" si="13"/>
        <v>#REF!</v>
      </c>
    </row>
    <row r="37" spans="1:12" ht="13" hidden="1" x14ac:dyDescent="0.25">
      <c r="A37" s="128"/>
      <c r="B37" s="85"/>
      <c r="C37" s="125" t="e">
        <f>+#REF!</f>
        <v>#REF!</v>
      </c>
      <c r="D37" s="126"/>
      <c r="E37" s="119"/>
      <c r="F37" s="67" t="e">
        <f>+#REF!</f>
        <v>#REF!</v>
      </c>
      <c r="G37" s="68">
        <f t="shared" si="12"/>
        <v>10</v>
      </c>
      <c r="H37" s="69">
        <v>0.35</v>
      </c>
      <c r="I37" s="69">
        <v>0.2</v>
      </c>
      <c r="J37" s="70"/>
      <c r="K37" s="70"/>
      <c r="L37" s="127" t="e">
        <f t="shared" si="13"/>
        <v>#REF!</v>
      </c>
    </row>
    <row r="38" spans="1:12" ht="13" hidden="1" x14ac:dyDescent="0.25">
      <c r="A38" s="128"/>
      <c r="B38" s="85"/>
      <c r="C38" s="125" t="e">
        <f>+#REF!</f>
        <v>#REF!</v>
      </c>
      <c r="D38" s="126"/>
      <c r="E38" s="119"/>
      <c r="F38" s="67" t="e">
        <f>+#REF!</f>
        <v>#REF!</v>
      </c>
      <c r="G38" s="68">
        <f t="shared" si="12"/>
        <v>1</v>
      </c>
      <c r="H38" s="69">
        <v>0.02</v>
      </c>
      <c r="I38" s="69">
        <v>0.02</v>
      </c>
      <c r="J38" s="70"/>
      <c r="K38" s="70"/>
      <c r="L38" s="127" t="e">
        <f t="shared" si="13"/>
        <v>#REF!</v>
      </c>
    </row>
    <row r="39" spans="1:12" ht="13" hidden="1" x14ac:dyDescent="0.25">
      <c r="A39" s="128"/>
      <c r="B39" s="85"/>
      <c r="C39" s="125" t="e">
        <f>+#REF!</f>
        <v>#REF!</v>
      </c>
      <c r="D39" s="126"/>
      <c r="E39" s="119"/>
      <c r="F39" s="67" t="e">
        <f>+#REF!</f>
        <v>#REF!</v>
      </c>
      <c r="G39" s="68">
        <f t="shared" si="12"/>
        <v>1.5</v>
      </c>
      <c r="H39" s="69">
        <v>0.03</v>
      </c>
      <c r="I39" s="69">
        <v>0.03</v>
      </c>
      <c r="J39" s="70"/>
      <c r="K39" s="70"/>
      <c r="L39" s="127" t="e">
        <f t="shared" si="13"/>
        <v>#REF!</v>
      </c>
    </row>
    <row r="40" spans="1:12" s="2" customFormat="1" ht="13" hidden="1" x14ac:dyDescent="0.25">
      <c r="A40" s="128"/>
      <c r="B40" s="85"/>
      <c r="C40" s="136" t="s">
        <v>60</v>
      </c>
      <c r="D40" s="137"/>
      <c r="E40" s="138"/>
      <c r="F40" s="71" t="e">
        <f>SUBTOTAL(9,F32:F39)</f>
        <v>#REF!</v>
      </c>
      <c r="G40" s="72">
        <f>SUM(G32:G39)</f>
        <v>50</v>
      </c>
      <c r="H40" s="69">
        <f>SUM(H32:H39)</f>
        <v>1</v>
      </c>
      <c r="I40" s="69">
        <f>SUM(I32:I39)</f>
        <v>1</v>
      </c>
      <c r="J40" s="70"/>
      <c r="K40" s="70"/>
      <c r="L40" s="138"/>
    </row>
    <row r="41" spans="1:12" ht="13" hidden="1" x14ac:dyDescent="0.3">
      <c r="A41" s="128"/>
      <c r="B41" s="85"/>
      <c r="C41" s="86"/>
      <c r="D41" s="12"/>
      <c r="E41" s="10"/>
      <c r="F41" s="132"/>
      <c r="G41" s="37"/>
      <c r="H41" s="133"/>
      <c r="I41" s="133"/>
      <c r="J41" s="70"/>
      <c r="K41" s="70"/>
      <c r="L41" s="10"/>
    </row>
    <row r="42" spans="1:12" hidden="1" x14ac:dyDescent="0.25">
      <c r="A42" s="128"/>
      <c r="B42" s="85"/>
      <c r="C42" s="86"/>
      <c r="D42" s="131"/>
      <c r="E42" s="130"/>
      <c r="F42" s="132"/>
      <c r="G42" s="37"/>
      <c r="H42" s="133"/>
      <c r="I42" s="133"/>
      <c r="J42" s="37"/>
      <c r="K42" s="37"/>
      <c r="L42" s="130"/>
    </row>
    <row r="43" spans="1:12" hidden="1" x14ac:dyDescent="0.25">
      <c r="A43" s="128"/>
      <c r="B43" s="85"/>
      <c r="C43" s="86"/>
      <c r="D43" s="131"/>
      <c r="E43" s="130"/>
      <c r="F43" s="132"/>
      <c r="G43" s="37"/>
      <c r="H43" s="133"/>
      <c r="I43" s="133"/>
      <c r="J43" s="37"/>
      <c r="K43" s="37"/>
      <c r="L43" s="130"/>
    </row>
    <row r="44" spans="1:12" hidden="1" x14ac:dyDescent="0.25">
      <c r="A44" s="128"/>
      <c r="B44" s="85"/>
      <c r="C44" s="86"/>
      <c r="D44" s="131"/>
      <c r="E44" s="130"/>
      <c r="F44" s="132"/>
      <c r="G44" s="37"/>
      <c r="H44" s="133"/>
      <c r="I44" s="133"/>
      <c r="J44" s="37"/>
      <c r="K44" s="37"/>
      <c r="L44" s="130"/>
    </row>
    <row r="45" spans="1:12" hidden="1" x14ac:dyDescent="0.25">
      <c r="A45" s="128"/>
      <c r="B45" s="85"/>
      <c r="C45" s="86"/>
      <c r="D45" s="131"/>
      <c r="E45" s="130"/>
      <c r="F45" s="132"/>
      <c r="G45" s="37"/>
      <c r="H45" s="133"/>
      <c r="I45" s="133"/>
      <c r="J45" s="37"/>
      <c r="K45" s="37"/>
      <c r="L45" s="130"/>
    </row>
    <row r="46" spans="1:12" ht="12.65" customHeight="1" x14ac:dyDescent="0.25">
      <c r="A46" s="128"/>
      <c r="B46" s="194" t="s">
        <v>243</v>
      </c>
      <c r="C46" s="194"/>
      <c r="D46" s="194"/>
      <c r="E46" s="194"/>
      <c r="F46" s="194"/>
      <c r="G46" s="194"/>
      <c r="H46" s="194"/>
      <c r="I46" s="194"/>
      <c r="J46" s="194"/>
      <c r="K46" s="194"/>
      <c r="L46" s="130"/>
    </row>
    <row r="47" spans="1:12" x14ac:dyDescent="0.25">
      <c r="A47" s="128"/>
      <c r="B47" s="194"/>
      <c r="C47" s="194"/>
      <c r="D47" s="194"/>
      <c r="E47" s="194"/>
      <c r="F47" s="194"/>
      <c r="G47" s="194"/>
      <c r="H47" s="194"/>
      <c r="I47" s="194"/>
      <c r="J47" s="194"/>
      <c r="K47" s="194"/>
      <c r="L47" s="130"/>
    </row>
    <row r="48" spans="1:12" x14ac:dyDescent="0.25">
      <c r="A48" s="128"/>
      <c r="B48" s="85"/>
      <c r="C48" s="86"/>
      <c r="D48" s="131"/>
      <c r="E48" s="130"/>
      <c r="F48" s="132"/>
      <c r="G48" s="37"/>
      <c r="H48" s="133"/>
      <c r="I48" s="133"/>
      <c r="J48" s="37"/>
      <c r="K48" s="37"/>
      <c r="L48" s="130"/>
    </row>
    <row r="49" spans="6:9" x14ac:dyDescent="0.25">
      <c r="F49" s="132"/>
      <c r="G49" s="37"/>
      <c r="H49" s="133"/>
      <c r="I49" s="133"/>
    </row>
    <row r="50" spans="6:9" x14ac:dyDescent="0.25">
      <c r="F50" s="132"/>
      <c r="G50" s="37"/>
      <c r="H50" s="133"/>
      <c r="I50" s="133"/>
    </row>
    <row r="51" spans="6:9" x14ac:dyDescent="0.25">
      <c r="F51" s="132"/>
      <c r="G51" s="37"/>
      <c r="H51" s="133"/>
      <c r="I51" s="133"/>
    </row>
    <row r="52" spans="6:9" x14ac:dyDescent="0.25">
      <c r="F52" s="132"/>
      <c r="G52" s="37"/>
      <c r="H52" s="133"/>
      <c r="I52" s="133"/>
    </row>
    <row r="53" spans="6:9" x14ac:dyDescent="0.25">
      <c r="F53" s="132"/>
      <c r="G53" s="37"/>
      <c r="H53" s="133"/>
      <c r="I53" s="133"/>
    </row>
    <row r="54" spans="6:9" x14ac:dyDescent="0.25">
      <c r="F54" s="132"/>
      <c r="G54" s="37"/>
      <c r="H54" s="133"/>
      <c r="I54" s="133"/>
    </row>
    <row r="55" spans="6:9" x14ac:dyDescent="0.25">
      <c r="F55" s="132"/>
      <c r="G55" s="37"/>
      <c r="H55" s="133"/>
      <c r="I55" s="133"/>
    </row>
    <row r="56" spans="6:9" x14ac:dyDescent="0.25">
      <c r="F56" s="132"/>
      <c r="G56" s="37"/>
      <c r="H56" s="133"/>
      <c r="I56" s="133"/>
    </row>
    <row r="57" spans="6:9" x14ac:dyDescent="0.25">
      <c r="F57" s="132"/>
      <c r="G57" s="37"/>
      <c r="H57" s="133"/>
      <c r="I57" s="133"/>
    </row>
    <row r="58" spans="6:9" x14ac:dyDescent="0.25">
      <c r="F58" s="132"/>
      <c r="G58" s="37"/>
      <c r="H58" s="133"/>
      <c r="I58" s="133"/>
    </row>
    <row r="59" spans="6:9" x14ac:dyDescent="0.25">
      <c r="F59" s="132"/>
      <c r="G59" s="37"/>
      <c r="H59" s="133"/>
      <c r="I59" s="133"/>
    </row>
    <row r="60" spans="6:9" x14ac:dyDescent="0.25">
      <c r="F60" s="132"/>
      <c r="G60" s="37"/>
      <c r="H60" s="133"/>
      <c r="I60" s="133"/>
    </row>
    <row r="61" spans="6:9" x14ac:dyDescent="0.25">
      <c r="F61" s="132"/>
      <c r="G61" s="37"/>
      <c r="H61" s="133"/>
      <c r="I61" s="133"/>
    </row>
    <row r="62" spans="6:9" x14ac:dyDescent="0.25">
      <c r="F62" s="132"/>
      <c r="G62" s="37"/>
      <c r="H62" s="133"/>
      <c r="I62" s="133"/>
    </row>
    <row r="63" spans="6:9" x14ac:dyDescent="0.25">
      <c r="F63" s="132"/>
      <c r="G63" s="37"/>
      <c r="H63" s="133"/>
      <c r="I63" s="133"/>
    </row>
    <row r="64" spans="6:9" x14ac:dyDescent="0.25">
      <c r="F64" s="132"/>
      <c r="G64" s="37"/>
      <c r="H64" s="133"/>
      <c r="I64" s="133"/>
    </row>
    <row r="65" spans="6:9" x14ac:dyDescent="0.25">
      <c r="F65" s="132"/>
      <c r="G65" s="37"/>
      <c r="H65" s="133"/>
      <c r="I65" s="133"/>
    </row>
    <row r="66" spans="6:9" x14ac:dyDescent="0.25">
      <c r="F66" s="132"/>
      <c r="G66" s="37"/>
      <c r="H66" s="133"/>
      <c r="I66" s="133"/>
    </row>
    <row r="67" spans="6:9" x14ac:dyDescent="0.25">
      <c r="F67" s="132"/>
      <c r="G67" s="37"/>
      <c r="H67" s="133"/>
      <c r="I67" s="133"/>
    </row>
    <row r="68" spans="6:9" x14ac:dyDescent="0.25">
      <c r="F68" s="132"/>
      <c r="G68" s="37"/>
      <c r="H68" s="133"/>
      <c r="I68" s="133"/>
    </row>
    <row r="69" spans="6:9" x14ac:dyDescent="0.25">
      <c r="F69" s="132"/>
      <c r="G69" s="37"/>
      <c r="H69" s="133"/>
      <c r="I69" s="133"/>
    </row>
    <row r="70" spans="6:9" x14ac:dyDescent="0.25">
      <c r="F70" s="132"/>
      <c r="G70" s="37"/>
      <c r="H70" s="133"/>
      <c r="I70" s="133"/>
    </row>
    <row r="71" spans="6:9" x14ac:dyDescent="0.25">
      <c r="F71" s="132"/>
      <c r="G71" s="37"/>
      <c r="H71" s="133"/>
      <c r="I71" s="133"/>
    </row>
    <row r="72" spans="6:9" x14ac:dyDescent="0.25">
      <c r="F72" s="132"/>
      <c r="G72" s="37"/>
      <c r="H72" s="133"/>
      <c r="I72" s="133"/>
    </row>
    <row r="73" spans="6:9" x14ac:dyDescent="0.25">
      <c r="F73" s="132"/>
      <c r="G73" s="37"/>
      <c r="H73" s="133"/>
      <c r="I73" s="133"/>
    </row>
    <row r="74" spans="6:9" x14ac:dyDescent="0.25">
      <c r="F74" s="132"/>
      <c r="G74" s="37"/>
      <c r="H74" s="133"/>
      <c r="I74" s="133"/>
    </row>
    <row r="75" spans="6:9" x14ac:dyDescent="0.25">
      <c r="F75" s="132"/>
      <c r="G75" s="37"/>
      <c r="H75" s="133"/>
      <c r="I75" s="133"/>
    </row>
    <row r="76" spans="6:9" x14ac:dyDescent="0.25">
      <c r="F76" s="132"/>
      <c r="G76" s="37"/>
      <c r="H76" s="133"/>
      <c r="I76" s="133"/>
    </row>
    <row r="77" spans="6:9" x14ac:dyDescent="0.25">
      <c r="F77" s="132"/>
      <c r="G77" s="37"/>
      <c r="H77" s="133"/>
      <c r="I77" s="133"/>
    </row>
    <row r="78" spans="6:9" x14ac:dyDescent="0.25">
      <c r="F78" s="132"/>
      <c r="G78" s="37"/>
      <c r="H78" s="133"/>
      <c r="I78" s="133"/>
    </row>
    <row r="79" spans="6:9" x14ac:dyDescent="0.25">
      <c r="F79" s="132"/>
      <c r="G79" s="37"/>
      <c r="H79" s="133"/>
      <c r="I79" s="133"/>
    </row>
    <row r="80" spans="6:9" x14ac:dyDescent="0.25">
      <c r="F80" s="132"/>
      <c r="G80" s="37"/>
      <c r="H80" s="133"/>
      <c r="I80" s="133"/>
    </row>
  </sheetData>
  <sheetProtection insertHyperlinks="0"/>
  <protectedRanges>
    <protectedRange sqref="E26:E27 E4:E24 L25:L27" name="Rango1"/>
    <protectedRange sqref="E25" name="Rango1_2_1"/>
    <protectedRange sqref="L10:L13 L15 L22:L24 L4 L17:L20 L7:L8" name="Rango1_1_9"/>
    <protectedRange sqref="L14 L16 L5:L6 L9" name="Rango1_1_1_6"/>
  </protectedRanges>
  <mergeCells count="5">
    <mergeCell ref="B1:C1"/>
    <mergeCell ref="B2:C2"/>
    <mergeCell ref="B46:K47"/>
    <mergeCell ref="F2:G2"/>
    <mergeCell ref="I2:J2"/>
  </mergeCells>
  <conditionalFormatting sqref="J4">
    <cfRule type="colorScale" priority="99">
      <colorScale>
        <cfvo type="min"/>
        <cfvo type="percentile" val="50"/>
        <cfvo type="max"/>
        <color rgb="FF63BE7B"/>
        <color rgb="FFFFEB84"/>
        <color rgb="FFF8696B"/>
      </colorScale>
    </cfRule>
    <cfRule type="dataBar" priority="98">
      <dataBar>
        <cfvo type="min"/>
        <cfvo type="max"/>
        <color rgb="FFFF0000"/>
      </dataBar>
      <extLst>
        <ext xmlns:x14="http://schemas.microsoft.com/office/spreadsheetml/2009/9/main" uri="{B025F937-C7B1-47D3-B67F-A62EFF666E3E}">
          <x14:id>{1A76769B-215E-4434-A327-1D68B7F6F4F8}</x14:id>
        </ext>
      </extLst>
    </cfRule>
  </conditionalFormatting>
  <conditionalFormatting sqref="J6">
    <cfRule type="dataBar" priority="5">
      <dataBar>
        <cfvo type="min"/>
        <cfvo type="max"/>
        <color rgb="FFFF0000"/>
      </dataBar>
      <extLst>
        <ext xmlns:x14="http://schemas.microsoft.com/office/spreadsheetml/2009/9/main" uri="{B025F937-C7B1-47D3-B67F-A62EFF666E3E}">
          <x14:id>{31E93F66-E4DE-409C-89FF-21C0A374EE67}</x14:id>
        </ext>
      </extLst>
    </cfRule>
    <cfRule type="colorScale" priority="6">
      <colorScale>
        <cfvo type="min"/>
        <cfvo type="percentile" val="50"/>
        <cfvo type="max"/>
        <color rgb="FF63BE7B"/>
        <color rgb="FFFFEB84"/>
        <color rgb="FFF8696B"/>
      </colorScale>
    </cfRule>
  </conditionalFormatting>
  <conditionalFormatting sqref="J7">
    <cfRule type="dataBar" priority="23">
      <dataBar>
        <cfvo type="min"/>
        <cfvo type="max"/>
        <color rgb="FFFF0000"/>
      </dataBar>
      <extLst>
        <ext xmlns:x14="http://schemas.microsoft.com/office/spreadsheetml/2009/9/main" uri="{B025F937-C7B1-47D3-B67F-A62EFF666E3E}">
          <x14:id>{B161AF59-6EDC-4612-A130-7ADF478B5660}</x14:id>
        </ext>
      </extLst>
    </cfRule>
    <cfRule type="colorScale" priority="24">
      <colorScale>
        <cfvo type="min"/>
        <cfvo type="percentile" val="50"/>
        <cfvo type="max"/>
        <color rgb="FF63BE7B"/>
        <color rgb="FFFFEB84"/>
        <color rgb="FFF8696B"/>
      </colorScale>
    </cfRule>
  </conditionalFormatting>
  <conditionalFormatting sqref="J8">
    <cfRule type="colorScale" priority="45">
      <colorScale>
        <cfvo type="min"/>
        <cfvo type="percentile" val="50"/>
        <cfvo type="max"/>
        <color rgb="FF63BE7B"/>
        <color rgb="FFFFEB84"/>
        <color rgb="FFF8696B"/>
      </colorScale>
    </cfRule>
    <cfRule type="dataBar" priority="44">
      <dataBar>
        <cfvo type="min"/>
        <cfvo type="max"/>
        <color rgb="FFFF0000"/>
      </dataBar>
      <extLst>
        <ext xmlns:x14="http://schemas.microsoft.com/office/spreadsheetml/2009/9/main" uri="{B025F937-C7B1-47D3-B67F-A62EFF666E3E}">
          <x14:id>{A319EC8D-18F4-4AE2-8505-72AF30A52197}</x14:id>
        </ext>
      </extLst>
    </cfRule>
  </conditionalFormatting>
  <conditionalFormatting sqref="J9">
    <cfRule type="dataBar" priority="38">
      <dataBar>
        <cfvo type="min"/>
        <cfvo type="max"/>
        <color rgb="FFFF0000"/>
      </dataBar>
      <extLst>
        <ext xmlns:x14="http://schemas.microsoft.com/office/spreadsheetml/2009/9/main" uri="{B025F937-C7B1-47D3-B67F-A62EFF666E3E}">
          <x14:id>{CBCA4CE3-5BAA-4DC0-9D59-09D475009001}</x14:id>
        </ext>
      </extLst>
    </cfRule>
    <cfRule type="colorScale" priority="39">
      <colorScale>
        <cfvo type="min"/>
        <cfvo type="percentile" val="50"/>
        <cfvo type="max"/>
        <color rgb="FF63BE7B"/>
        <color rgb="FFFFEB84"/>
        <color rgb="FFF8696B"/>
      </colorScale>
    </cfRule>
  </conditionalFormatting>
  <conditionalFormatting sqref="J20">
    <cfRule type="dataBar" priority="35">
      <dataBar>
        <cfvo type="min"/>
        <cfvo type="max"/>
        <color rgb="FFFF0000"/>
      </dataBar>
      <extLst>
        <ext xmlns:x14="http://schemas.microsoft.com/office/spreadsheetml/2009/9/main" uri="{B025F937-C7B1-47D3-B67F-A62EFF666E3E}">
          <x14:id>{9A4D7C1A-1AAA-4A0E-9C4F-3C877339E0D6}</x14:id>
        </ext>
      </extLst>
    </cfRule>
    <cfRule type="colorScale" priority="36">
      <colorScale>
        <cfvo type="min"/>
        <cfvo type="percentile" val="50"/>
        <cfvo type="max"/>
        <color rgb="FF63BE7B"/>
        <color rgb="FFFFEB84"/>
        <color rgb="FFF8696B"/>
      </colorScale>
    </cfRule>
  </conditionalFormatting>
  <conditionalFormatting sqref="J21 J5 J10:J19">
    <cfRule type="colorScale" priority="223">
      <colorScale>
        <cfvo type="min"/>
        <cfvo type="percentile" val="50"/>
        <cfvo type="max"/>
        <color rgb="FF63BE7B"/>
        <color rgb="FFFFEB84"/>
        <color rgb="FFF8696B"/>
      </colorScale>
    </cfRule>
    <cfRule type="dataBar" priority="222">
      <dataBar>
        <cfvo type="min"/>
        <cfvo type="max"/>
        <color rgb="FFFF0000"/>
      </dataBar>
      <extLst>
        <ext xmlns:x14="http://schemas.microsoft.com/office/spreadsheetml/2009/9/main" uri="{B025F937-C7B1-47D3-B67F-A62EFF666E3E}">
          <x14:id>{8D93612A-C8BA-4FF2-8414-493E800BF081}</x14:id>
        </ext>
      </extLst>
    </cfRule>
  </conditionalFormatting>
  <conditionalFormatting sqref="J22">
    <cfRule type="colorScale" priority="69">
      <colorScale>
        <cfvo type="min"/>
        <cfvo type="percentile" val="50"/>
        <cfvo type="max"/>
        <color rgb="FF63BE7B"/>
        <color rgb="FFFFEB84"/>
        <color rgb="FFF8696B"/>
      </colorScale>
    </cfRule>
    <cfRule type="dataBar" priority="68">
      <dataBar>
        <cfvo type="min"/>
        <cfvo type="max"/>
        <color rgb="FFFF0000"/>
      </dataBar>
      <extLst>
        <ext xmlns:x14="http://schemas.microsoft.com/office/spreadsheetml/2009/9/main" uri="{B025F937-C7B1-47D3-B67F-A62EFF666E3E}">
          <x14:id>{FA120A8E-CACC-46FF-98B9-8755953B6D2B}</x14:id>
        </ext>
      </extLst>
    </cfRule>
  </conditionalFormatting>
  <conditionalFormatting sqref="J23">
    <cfRule type="colorScale" priority="66">
      <colorScale>
        <cfvo type="min"/>
        <cfvo type="percentile" val="50"/>
        <cfvo type="max"/>
        <color rgb="FF63BE7B"/>
        <color rgb="FFFFEB84"/>
        <color rgb="FFF8696B"/>
      </colorScale>
    </cfRule>
    <cfRule type="dataBar" priority="65">
      <dataBar>
        <cfvo type="min"/>
        <cfvo type="max"/>
        <color rgb="FFFF0000"/>
      </dataBar>
      <extLst>
        <ext xmlns:x14="http://schemas.microsoft.com/office/spreadsheetml/2009/9/main" uri="{B025F937-C7B1-47D3-B67F-A62EFF666E3E}">
          <x14:id>{5123BC43-8AC5-4B0B-B50B-987979A23BD0}</x14:id>
        </ext>
      </extLst>
    </cfRule>
  </conditionalFormatting>
  <conditionalFormatting sqref="J24">
    <cfRule type="colorScale" priority="63">
      <colorScale>
        <cfvo type="min"/>
        <cfvo type="percentile" val="50"/>
        <cfvo type="max"/>
        <color rgb="FF63BE7B"/>
        <color rgb="FFFFEB84"/>
        <color rgb="FFF8696B"/>
      </colorScale>
    </cfRule>
    <cfRule type="dataBar" priority="62">
      <dataBar>
        <cfvo type="min"/>
        <cfvo type="max"/>
        <color rgb="FFFF0000"/>
      </dataBar>
      <extLst>
        <ext xmlns:x14="http://schemas.microsoft.com/office/spreadsheetml/2009/9/main" uri="{B025F937-C7B1-47D3-B67F-A62EFF666E3E}">
          <x14:id>{2A97BCD4-0A24-4226-B7BF-1C7384FD0FD0}</x14:id>
        </ext>
      </extLst>
    </cfRule>
  </conditionalFormatting>
  <conditionalFormatting sqref="J27">
    <cfRule type="expression" dxfId="16" priority="130" stopIfTrue="1">
      <formula>$K$26=0</formula>
    </cfRule>
    <cfRule type="expression" dxfId="15" priority="131" stopIfTrue="1">
      <formula>$K$26&gt;0</formula>
    </cfRule>
    <cfRule type="dataBar" priority="132">
      <dataBar>
        <cfvo type="min"/>
        <cfvo type="max"/>
        <color rgb="FFFF0000"/>
      </dataBar>
      <extLst>
        <ext xmlns:x14="http://schemas.microsoft.com/office/spreadsheetml/2009/9/main" uri="{B025F937-C7B1-47D3-B67F-A62EFF666E3E}">
          <x14:id>{A2F14A40-3384-4F3A-B6F1-5595B85586CB}</x14:id>
        </ext>
      </extLst>
    </cfRule>
    <cfRule type="colorScale" priority="133">
      <colorScale>
        <cfvo type="min"/>
        <cfvo type="percentile" val="50"/>
        <cfvo type="max"/>
        <color rgb="FF63BE7B"/>
        <color rgb="FFFFEB84"/>
        <color rgb="FFF8696B"/>
      </colorScale>
    </cfRule>
  </conditionalFormatting>
  <conditionalFormatting sqref="J28">
    <cfRule type="colorScale" priority="140">
      <colorScale>
        <cfvo type="num" val="0"/>
        <cfvo type="formula" val="#REF!/2"/>
        <cfvo type="num" val="#REF!"/>
        <color rgb="FFFF0000"/>
        <color rgb="FFFFFF00"/>
        <color rgb="FF006600"/>
      </colorScale>
    </cfRule>
    <cfRule type="colorScale" priority="141">
      <colorScale>
        <cfvo type="num" val="0"/>
        <cfvo type="percentile" val="50"/>
        <cfvo type="num" val="#REF!"/>
        <color rgb="FFFF0000"/>
        <color rgb="FFFFFF00"/>
        <color rgb="FF006600"/>
      </colorScale>
    </cfRule>
    <cfRule type="containsText" dxfId="14" priority="142" stopIfTrue="1" operator="containsText" text="No">
      <formula>NOT(ISERROR(SEARCH("No",J28)))</formula>
    </cfRule>
  </conditionalFormatting>
  <conditionalFormatting sqref="J4:K24">
    <cfRule type="expression" dxfId="13" priority="1" stopIfTrue="1">
      <formula>E4="No"</formula>
    </cfRule>
  </conditionalFormatting>
  <conditionalFormatting sqref="K6">
    <cfRule type="dataBar" priority="2">
      <dataBar>
        <cfvo type="min"/>
        <cfvo type="max"/>
        <color rgb="FFFF0000"/>
      </dataBar>
      <extLst>
        <ext xmlns:x14="http://schemas.microsoft.com/office/spreadsheetml/2009/9/main" uri="{B025F937-C7B1-47D3-B67F-A62EFF666E3E}">
          <x14:id>{72372934-DF2A-40A9-8E2A-DCA3C15E039E}</x14:id>
        </ext>
      </extLst>
    </cfRule>
    <cfRule type="colorScale" priority="3">
      <colorScale>
        <cfvo type="min"/>
        <cfvo type="percentile" val="50"/>
        <cfvo type="max"/>
        <color rgb="FF63BE7B"/>
        <color rgb="FFFFEB84"/>
        <color rgb="FFF8696B"/>
      </colorScale>
    </cfRule>
  </conditionalFormatting>
  <conditionalFormatting sqref="K7">
    <cfRule type="dataBar" priority="20">
      <dataBar>
        <cfvo type="min"/>
        <cfvo type="max"/>
        <color rgb="FFFF0000"/>
      </dataBar>
      <extLst>
        <ext xmlns:x14="http://schemas.microsoft.com/office/spreadsheetml/2009/9/main" uri="{B025F937-C7B1-47D3-B67F-A62EFF666E3E}">
          <x14:id>{CF9778B7-32B4-4FC7-AF49-D13547B7A6F4}</x14:id>
        </ext>
      </extLst>
    </cfRule>
    <cfRule type="colorScale" priority="21">
      <colorScale>
        <cfvo type="min"/>
        <cfvo type="percentile" val="50"/>
        <cfvo type="max"/>
        <color rgb="FF63BE7B"/>
        <color rgb="FFFFEB84"/>
        <color rgb="FFF8696B"/>
      </colorScale>
    </cfRule>
  </conditionalFormatting>
  <conditionalFormatting sqref="K8">
    <cfRule type="colorScale" priority="48">
      <colorScale>
        <cfvo type="min"/>
        <cfvo type="percentile" val="50"/>
        <cfvo type="max"/>
        <color rgb="FF63BE7B"/>
        <color rgb="FFFFEB84"/>
        <color rgb="FFF8696B"/>
      </colorScale>
    </cfRule>
    <cfRule type="dataBar" priority="47">
      <dataBar>
        <cfvo type="min"/>
        <cfvo type="max"/>
        <color rgb="FFFF0000"/>
      </dataBar>
      <extLst>
        <ext xmlns:x14="http://schemas.microsoft.com/office/spreadsheetml/2009/9/main" uri="{B025F937-C7B1-47D3-B67F-A62EFF666E3E}">
          <x14:id>{AB40D704-E29D-42D8-8A14-B083D97FF936}</x14:id>
        </ext>
      </extLst>
    </cfRule>
  </conditionalFormatting>
  <conditionalFormatting sqref="K9">
    <cfRule type="colorScale" priority="42">
      <colorScale>
        <cfvo type="min"/>
        <cfvo type="percentile" val="50"/>
        <cfvo type="max"/>
        <color rgb="FF63BE7B"/>
        <color rgb="FFFFEB84"/>
        <color rgb="FFF8696B"/>
      </colorScale>
    </cfRule>
    <cfRule type="dataBar" priority="41">
      <dataBar>
        <cfvo type="min"/>
        <cfvo type="max"/>
        <color rgb="FFFF0000"/>
      </dataBar>
      <extLst>
        <ext xmlns:x14="http://schemas.microsoft.com/office/spreadsheetml/2009/9/main" uri="{B025F937-C7B1-47D3-B67F-A62EFF666E3E}">
          <x14:id>{3EF5E698-5AA5-4B78-87C0-12AA28F0FD4C}</x14:id>
        </ext>
      </extLst>
    </cfRule>
  </conditionalFormatting>
  <conditionalFormatting sqref="K20">
    <cfRule type="colorScale" priority="33">
      <colorScale>
        <cfvo type="min"/>
        <cfvo type="percentile" val="50"/>
        <cfvo type="max"/>
        <color rgb="FF63BE7B"/>
        <color rgb="FFFFEB84"/>
        <color rgb="FFF8696B"/>
      </colorScale>
    </cfRule>
    <cfRule type="dataBar" priority="32">
      <dataBar>
        <cfvo type="min"/>
        <cfvo type="max"/>
        <color rgb="FFFF0000"/>
      </dataBar>
      <extLst>
        <ext xmlns:x14="http://schemas.microsoft.com/office/spreadsheetml/2009/9/main" uri="{B025F937-C7B1-47D3-B67F-A62EFF666E3E}">
          <x14:id>{CBB6C0BE-BBF9-4554-B11C-612BB13A1AAE}</x14:id>
        </ext>
      </extLst>
    </cfRule>
  </conditionalFormatting>
  <conditionalFormatting sqref="K21:K22 K4:K5 K10:K19">
    <cfRule type="dataBar" priority="86">
      <dataBar>
        <cfvo type="min"/>
        <cfvo type="max"/>
        <color rgb="FFFF0000"/>
      </dataBar>
      <extLst>
        <ext xmlns:x14="http://schemas.microsoft.com/office/spreadsheetml/2009/9/main" uri="{B025F937-C7B1-47D3-B67F-A62EFF666E3E}">
          <x14:id>{ABE3E99B-C929-4A54-A81E-2EF6C81B635B}</x14:id>
        </ext>
      </extLst>
    </cfRule>
    <cfRule type="colorScale" priority="87">
      <colorScale>
        <cfvo type="min"/>
        <cfvo type="percentile" val="50"/>
        <cfvo type="max"/>
        <color rgb="FF63BE7B"/>
        <color rgb="FFFFEB84"/>
        <color rgb="FFF8696B"/>
      </colorScale>
    </cfRule>
  </conditionalFormatting>
  <conditionalFormatting sqref="K23">
    <cfRule type="dataBar" priority="80">
      <dataBar>
        <cfvo type="min"/>
        <cfvo type="max"/>
        <color rgb="FFFF0000"/>
      </dataBar>
      <extLst>
        <ext xmlns:x14="http://schemas.microsoft.com/office/spreadsheetml/2009/9/main" uri="{B025F937-C7B1-47D3-B67F-A62EFF666E3E}">
          <x14:id>{09117C72-39C4-4F22-B398-A53585064806}</x14:id>
        </ext>
      </extLst>
    </cfRule>
    <cfRule type="colorScale" priority="81">
      <colorScale>
        <cfvo type="min"/>
        <cfvo type="percentile" val="50"/>
        <cfvo type="max"/>
        <color rgb="FF63BE7B"/>
        <color rgb="FFFFEB84"/>
        <color rgb="FFF8696B"/>
      </colorScale>
    </cfRule>
  </conditionalFormatting>
  <conditionalFormatting sqref="K24">
    <cfRule type="dataBar" priority="74">
      <dataBar>
        <cfvo type="min"/>
        <cfvo type="max"/>
        <color rgb="FFFF0000"/>
      </dataBar>
      <extLst>
        <ext xmlns:x14="http://schemas.microsoft.com/office/spreadsheetml/2009/9/main" uri="{B025F937-C7B1-47D3-B67F-A62EFF666E3E}">
          <x14:id>{1D68FD9D-17CD-4F65-95B5-59D9D725F805}</x14:id>
        </ext>
      </extLst>
    </cfRule>
    <cfRule type="colorScale" priority="75">
      <colorScale>
        <cfvo type="min"/>
        <cfvo type="percentile" val="50"/>
        <cfvo type="max"/>
        <color rgb="FF63BE7B"/>
        <color rgb="FFFFEB84"/>
        <color rgb="FFF8696B"/>
      </colorScale>
    </cfRule>
  </conditionalFormatting>
  <dataValidations count="1">
    <dataValidation type="list" allowBlank="1" showInputMessage="1" showErrorMessage="1" sqref="E4:E24" xr:uid="{00000000-0002-0000-0500-000000000000}">
      <formula1>$J$32:$J$33</formula1>
    </dataValidation>
  </dataValidations>
  <pageMargins left="0.27559055118110237" right="0.15748031496062992" top="0.59055118110236227" bottom="0.39370078740157483" header="0.19685039370078741" footer="0.19685039370078741"/>
  <pageSetup scale="60" fitToHeight="8" orientation="landscape" r:id="rId1"/>
  <headerFooter alignWithMargins="0">
    <oddHeader>&amp;C&amp;"Arial,Negrita"&amp;F / &amp;A</oddHeader>
    <oddFooter>Página &amp;P de &amp;N</oddFooter>
  </headerFooter>
  <drawing r:id="rId2"/>
  <extLst>
    <ext xmlns:x14="http://schemas.microsoft.com/office/spreadsheetml/2009/9/main" uri="{78C0D931-6437-407d-A8EE-F0AAD7539E65}">
      <x14:conditionalFormattings>
        <x14:conditionalFormatting xmlns:xm="http://schemas.microsoft.com/office/excel/2006/main">
          <x14:cfRule type="dataBar" id="{1A76769B-215E-4434-A327-1D68B7F6F4F8}">
            <x14:dataBar minLength="0" maxLength="100" negativeBarColorSameAsPositive="1" axisPosition="none">
              <x14:cfvo type="min"/>
              <x14:cfvo type="max"/>
            </x14:dataBar>
          </x14:cfRule>
          <xm:sqref>J4</xm:sqref>
        </x14:conditionalFormatting>
        <x14:conditionalFormatting xmlns:xm="http://schemas.microsoft.com/office/excel/2006/main">
          <x14:cfRule type="dataBar" id="{31E93F66-E4DE-409C-89FF-21C0A374EE67}">
            <x14:dataBar minLength="0" maxLength="100" negativeBarColorSameAsPositive="1" axisPosition="none">
              <x14:cfvo type="min"/>
              <x14:cfvo type="max"/>
            </x14:dataBar>
          </x14:cfRule>
          <xm:sqref>J6</xm:sqref>
        </x14:conditionalFormatting>
        <x14:conditionalFormatting xmlns:xm="http://schemas.microsoft.com/office/excel/2006/main">
          <x14:cfRule type="dataBar" id="{B161AF59-6EDC-4612-A130-7ADF478B5660}">
            <x14:dataBar minLength="0" maxLength="100" negativeBarColorSameAsPositive="1" axisPosition="none">
              <x14:cfvo type="min"/>
              <x14:cfvo type="max"/>
            </x14:dataBar>
          </x14:cfRule>
          <xm:sqref>J7</xm:sqref>
        </x14:conditionalFormatting>
        <x14:conditionalFormatting xmlns:xm="http://schemas.microsoft.com/office/excel/2006/main">
          <x14:cfRule type="dataBar" id="{A319EC8D-18F4-4AE2-8505-72AF30A52197}">
            <x14:dataBar minLength="0" maxLength="100" negativeBarColorSameAsPositive="1" axisPosition="none">
              <x14:cfvo type="min"/>
              <x14:cfvo type="max"/>
            </x14:dataBar>
          </x14:cfRule>
          <xm:sqref>J8</xm:sqref>
        </x14:conditionalFormatting>
        <x14:conditionalFormatting xmlns:xm="http://schemas.microsoft.com/office/excel/2006/main">
          <x14:cfRule type="dataBar" id="{CBCA4CE3-5BAA-4DC0-9D59-09D475009001}">
            <x14:dataBar minLength="0" maxLength="100" negativeBarColorSameAsPositive="1" axisPosition="none">
              <x14:cfvo type="min"/>
              <x14:cfvo type="max"/>
            </x14:dataBar>
          </x14:cfRule>
          <xm:sqref>J9</xm:sqref>
        </x14:conditionalFormatting>
        <x14:conditionalFormatting xmlns:xm="http://schemas.microsoft.com/office/excel/2006/main">
          <x14:cfRule type="dataBar" id="{9A4D7C1A-1AAA-4A0E-9C4F-3C877339E0D6}">
            <x14:dataBar minLength="0" maxLength="100" negativeBarColorSameAsPositive="1" axisPosition="none">
              <x14:cfvo type="min"/>
              <x14:cfvo type="max"/>
            </x14:dataBar>
          </x14:cfRule>
          <xm:sqref>J20</xm:sqref>
        </x14:conditionalFormatting>
        <x14:conditionalFormatting xmlns:xm="http://schemas.microsoft.com/office/excel/2006/main">
          <x14:cfRule type="dataBar" id="{8D93612A-C8BA-4FF2-8414-493E800BF081}">
            <x14:dataBar minLength="0" maxLength="100" negativeBarColorSameAsPositive="1" axisPosition="none">
              <x14:cfvo type="min"/>
              <x14:cfvo type="max"/>
            </x14:dataBar>
          </x14:cfRule>
          <xm:sqref>J21 J5 J10:J19</xm:sqref>
        </x14:conditionalFormatting>
        <x14:conditionalFormatting xmlns:xm="http://schemas.microsoft.com/office/excel/2006/main">
          <x14:cfRule type="dataBar" id="{FA120A8E-CACC-46FF-98B9-8755953B6D2B}">
            <x14:dataBar minLength="0" maxLength="100" negativeBarColorSameAsPositive="1" axisPosition="none">
              <x14:cfvo type="min"/>
              <x14:cfvo type="max"/>
            </x14:dataBar>
          </x14:cfRule>
          <xm:sqref>J22</xm:sqref>
        </x14:conditionalFormatting>
        <x14:conditionalFormatting xmlns:xm="http://schemas.microsoft.com/office/excel/2006/main">
          <x14:cfRule type="dataBar" id="{5123BC43-8AC5-4B0B-B50B-987979A23BD0}">
            <x14:dataBar minLength="0" maxLength="100" negativeBarColorSameAsPositive="1" axisPosition="none">
              <x14:cfvo type="min"/>
              <x14:cfvo type="max"/>
            </x14:dataBar>
          </x14:cfRule>
          <xm:sqref>J23</xm:sqref>
        </x14:conditionalFormatting>
        <x14:conditionalFormatting xmlns:xm="http://schemas.microsoft.com/office/excel/2006/main">
          <x14:cfRule type="dataBar" id="{2A97BCD4-0A24-4226-B7BF-1C7384FD0FD0}">
            <x14:dataBar minLength="0" maxLength="100" negativeBarColorSameAsPositive="1" axisPosition="none">
              <x14:cfvo type="min"/>
              <x14:cfvo type="max"/>
            </x14:dataBar>
          </x14:cfRule>
          <xm:sqref>J24</xm:sqref>
        </x14:conditionalFormatting>
        <x14:conditionalFormatting xmlns:xm="http://schemas.microsoft.com/office/excel/2006/main">
          <x14:cfRule type="dataBar" id="{A2F14A40-3384-4F3A-B6F1-5595B85586CB}">
            <x14:dataBar minLength="0" maxLength="100" negativeBarColorSameAsPositive="1" axisPosition="none">
              <x14:cfvo type="min"/>
              <x14:cfvo type="max"/>
            </x14:dataBar>
          </x14:cfRule>
          <xm:sqref>J27</xm:sqref>
        </x14:conditionalFormatting>
        <x14:conditionalFormatting xmlns:xm="http://schemas.microsoft.com/office/excel/2006/main">
          <x14:cfRule type="dataBar" id="{72372934-DF2A-40A9-8E2A-DCA3C15E039E}">
            <x14:dataBar minLength="0" maxLength="100" negativeBarColorSameAsPositive="1" axisPosition="none">
              <x14:cfvo type="min"/>
              <x14:cfvo type="max"/>
            </x14:dataBar>
          </x14:cfRule>
          <xm:sqref>K6</xm:sqref>
        </x14:conditionalFormatting>
        <x14:conditionalFormatting xmlns:xm="http://schemas.microsoft.com/office/excel/2006/main">
          <x14:cfRule type="dataBar" id="{CF9778B7-32B4-4FC7-AF49-D13547B7A6F4}">
            <x14:dataBar minLength="0" maxLength="100" negativeBarColorSameAsPositive="1" axisPosition="none">
              <x14:cfvo type="min"/>
              <x14:cfvo type="max"/>
            </x14:dataBar>
          </x14:cfRule>
          <xm:sqref>K7</xm:sqref>
        </x14:conditionalFormatting>
        <x14:conditionalFormatting xmlns:xm="http://schemas.microsoft.com/office/excel/2006/main">
          <x14:cfRule type="dataBar" id="{AB40D704-E29D-42D8-8A14-B083D97FF936}">
            <x14:dataBar minLength="0" maxLength="100" negativeBarColorSameAsPositive="1" axisPosition="none">
              <x14:cfvo type="min"/>
              <x14:cfvo type="max"/>
            </x14:dataBar>
          </x14:cfRule>
          <xm:sqref>K8</xm:sqref>
        </x14:conditionalFormatting>
        <x14:conditionalFormatting xmlns:xm="http://schemas.microsoft.com/office/excel/2006/main">
          <x14:cfRule type="dataBar" id="{3EF5E698-5AA5-4B78-87C0-12AA28F0FD4C}">
            <x14:dataBar minLength="0" maxLength="100" negativeBarColorSameAsPositive="1" axisPosition="none">
              <x14:cfvo type="min"/>
              <x14:cfvo type="max"/>
            </x14:dataBar>
          </x14:cfRule>
          <xm:sqref>K9</xm:sqref>
        </x14:conditionalFormatting>
        <x14:conditionalFormatting xmlns:xm="http://schemas.microsoft.com/office/excel/2006/main">
          <x14:cfRule type="dataBar" id="{CBB6C0BE-BBF9-4554-B11C-612BB13A1AAE}">
            <x14:dataBar minLength="0" maxLength="100" negativeBarColorSameAsPositive="1" axisPosition="none">
              <x14:cfvo type="min"/>
              <x14:cfvo type="max"/>
            </x14:dataBar>
          </x14:cfRule>
          <xm:sqref>K20</xm:sqref>
        </x14:conditionalFormatting>
        <x14:conditionalFormatting xmlns:xm="http://schemas.microsoft.com/office/excel/2006/main">
          <x14:cfRule type="dataBar" id="{ABE3E99B-C929-4A54-A81E-2EF6C81B635B}">
            <x14:dataBar minLength="0" maxLength="100" negativeBarColorSameAsPositive="1" axisPosition="none">
              <x14:cfvo type="min"/>
              <x14:cfvo type="max"/>
            </x14:dataBar>
          </x14:cfRule>
          <xm:sqref>K21:K22 K4:K5 K10:K19</xm:sqref>
        </x14:conditionalFormatting>
        <x14:conditionalFormatting xmlns:xm="http://schemas.microsoft.com/office/excel/2006/main">
          <x14:cfRule type="dataBar" id="{09117C72-39C4-4F22-B398-A53585064806}">
            <x14:dataBar minLength="0" maxLength="100" negativeBarColorSameAsPositive="1" axisPosition="none">
              <x14:cfvo type="min"/>
              <x14:cfvo type="max"/>
            </x14:dataBar>
          </x14:cfRule>
          <xm:sqref>K23</xm:sqref>
        </x14:conditionalFormatting>
        <x14:conditionalFormatting xmlns:xm="http://schemas.microsoft.com/office/excel/2006/main">
          <x14:cfRule type="dataBar" id="{1D68FD9D-17CD-4F65-95B5-59D9D725F805}">
            <x14:dataBar minLength="0" maxLength="100" negativeBarColorSameAsPositive="1" axisPosition="none">
              <x14:cfvo type="min"/>
              <x14:cfvo type="max"/>
            </x14:dataBar>
          </x14:cfRule>
          <xm:sqref>K24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4"/>
  <sheetViews>
    <sheetView view="pageBreakPreview" zoomScale="80" zoomScaleNormal="80" zoomScaleSheetLayoutView="80" workbookViewId="0">
      <pane ySplit="3" topLeftCell="A22" activePane="bottomLeft" state="frozenSplit"/>
      <selection pane="bottomLeft" activeCell="K26" sqref="K26"/>
    </sheetView>
  </sheetViews>
  <sheetFormatPr baseColWidth="10" defaultColWidth="9.1796875" defaultRowHeight="12.5" x14ac:dyDescent="0.25"/>
  <cols>
    <col min="1" max="1" width="4" style="1" customWidth="1"/>
    <col min="2" max="2" width="9" style="4" customWidth="1"/>
    <col min="3" max="3" width="31.7265625" style="6" customWidth="1"/>
    <col min="4" max="4" width="119.81640625" style="11" customWidth="1"/>
    <col min="5" max="5" width="12.54296875" style="9" customWidth="1"/>
    <col min="6" max="6" width="15.453125" style="7" hidden="1" customWidth="1"/>
    <col min="7" max="7" width="15.54296875" style="8" hidden="1" customWidth="1"/>
    <col min="8" max="9" width="15.54296875" style="13" hidden="1" customWidth="1"/>
    <col min="10" max="10" width="22.54296875" style="8" customWidth="1"/>
    <col min="11" max="11" width="15.7265625" style="8" customWidth="1"/>
    <col min="12" max="12" width="37.26953125" style="9" customWidth="1"/>
    <col min="13" max="16384" width="9.1796875" style="3"/>
  </cols>
  <sheetData>
    <row r="1" spans="2:13" ht="18" x14ac:dyDescent="0.25">
      <c r="B1" s="188" t="s">
        <v>63</v>
      </c>
      <c r="C1" s="189"/>
      <c r="D1" s="60">
        <f>+'1. Main Charact, Cert &amp; Insp'!$D$1</f>
        <v>0</v>
      </c>
      <c r="E1" s="130"/>
      <c r="F1" s="132"/>
      <c r="G1" s="37"/>
      <c r="H1" s="133"/>
      <c r="I1" s="133"/>
      <c r="J1" s="37"/>
      <c r="K1" s="37"/>
      <c r="L1" s="130"/>
      <c r="M1" s="40"/>
    </row>
    <row r="2" spans="2:13" ht="16.5" customHeight="1" x14ac:dyDescent="0.45">
      <c r="B2" s="190" t="s">
        <v>9</v>
      </c>
      <c r="C2" s="190"/>
      <c r="D2" s="58">
        <f>+'1. Main Charact, Cert &amp; Insp'!$D$2</f>
        <v>46358</v>
      </c>
      <c r="E2" s="121"/>
      <c r="F2" s="184" t="s">
        <v>10</v>
      </c>
      <c r="G2" s="185"/>
      <c r="H2" s="55" t="s">
        <v>11</v>
      </c>
      <c r="I2" s="186" t="s">
        <v>12</v>
      </c>
      <c r="J2" s="187"/>
      <c r="K2" s="46"/>
      <c r="L2" s="40"/>
      <c r="M2" s="40"/>
    </row>
    <row r="3" spans="2:13" ht="45.5" customHeight="1" x14ac:dyDescent="0.25">
      <c r="B3" s="62" t="s">
        <v>13</v>
      </c>
      <c r="C3" s="62" t="s">
        <v>14</v>
      </c>
      <c r="D3" s="63" t="s">
        <v>15</v>
      </c>
      <c r="E3" s="34" t="s">
        <v>16</v>
      </c>
      <c r="F3" s="33" t="s">
        <v>17</v>
      </c>
      <c r="G3" s="33" t="s">
        <v>18</v>
      </c>
      <c r="H3" s="34" t="s">
        <v>19</v>
      </c>
      <c r="I3" s="34" t="s">
        <v>20</v>
      </c>
      <c r="J3" s="35" t="s">
        <v>21</v>
      </c>
      <c r="K3" s="57" t="s">
        <v>22</v>
      </c>
      <c r="L3" s="15" t="s">
        <v>345</v>
      </c>
      <c r="M3" s="40"/>
    </row>
    <row r="4" spans="2:13" ht="69.75" customHeight="1" x14ac:dyDescent="0.25">
      <c r="B4" s="64">
        <f>+'6. BOP &amp; testing'!B24+1</f>
        <v>107</v>
      </c>
      <c r="C4" s="65" t="s">
        <v>244</v>
      </c>
      <c r="D4" s="66" t="s">
        <v>245</v>
      </c>
      <c r="E4" s="36" t="s">
        <v>25</v>
      </c>
      <c r="F4" s="122">
        <v>10</v>
      </c>
      <c r="G4" s="123" t="e">
        <f>+F4/#REF!</f>
        <v>#REF!</v>
      </c>
      <c r="H4" s="54">
        <f>IF(E4="Yes",F4,0)</f>
        <v>10</v>
      </c>
      <c r="I4" s="52" t="e">
        <f>IF(OR($H$4=0,$H$5=0,$H$6=0,#REF!=0)=FALSE,H4,0)</f>
        <v>#REF!</v>
      </c>
      <c r="J4" s="53" t="str">
        <f>IF(E4="Yes","OK","Did not pass")</f>
        <v>OK</v>
      </c>
      <c r="K4" s="53" t="s">
        <v>26</v>
      </c>
      <c r="L4" s="43"/>
      <c r="M4" s="40"/>
    </row>
    <row r="5" spans="2:13" ht="30.75" customHeight="1" x14ac:dyDescent="0.25">
      <c r="B5" s="64">
        <f>+B4+1</f>
        <v>108</v>
      </c>
      <c r="C5" s="65" t="s">
        <v>246</v>
      </c>
      <c r="D5" s="66" t="s">
        <v>247</v>
      </c>
      <c r="E5" s="36" t="s">
        <v>25</v>
      </c>
      <c r="F5" s="122">
        <v>10</v>
      </c>
      <c r="G5" s="123" t="e">
        <f>+F5/#REF!</f>
        <v>#REF!</v>
      </c>
      <c r="H5" s="54">
        <f t="shared" ref="H5:H22" si="0">IF(E5="Yes",F5,0)</f>
        <v>10</v>
      </c>
      <c r="I5" s="52" t="e">
        <f>IF(OR($H$4=0,$H$5=0,$H$6=0,#REF!=0)=FALSE,H5,0)</f>
        <v>#REF!</v>
      </c>
      <c r="J5" s="53" t="str">
        <f t="shared" ref="J5:J22" si="1">IF(E5="Yes","OK","Did not pass")</f>
        <v>OK</v>
      </c>
      <c r="K5" s="53" t="s">
        <v>29</v>
      </c>
      <c r="L5" s="140"/>
      <c r="M5" s="40"/>
    </row>
    <row r="6" spans="2:13" ht="24.75" customHeight="1" x14ac:dyDescent="0.25">
      <c r="B6" s="64">
        <f t="shared" ref="B6:B28" si="2">+B5+1</f>
        <v>109</v>
      </c>
      <c r="C6" s="65" t="s">
        <v>248</v>
      </c>
      <c r="D6" s="118" t="s">
        <v>249</v>
      </c>
      <c r="E6" s="36" t="s">
        <v>25</v>
      </c>
      <c r="F6" s="122">
        <v>10</v>
      </c>
      <c r="G6" s="123" t="e">
        <f>+F6/#REF!</f>
        <v>#REF!</v>
      </c>
      <c r="H6" s="54">
        <f t="shared" si="0"/>
        <v>10</v>
      </c>
      <c r="I6" s="52" t="e">
        <f>IF(OR($H$4=0,$H$5=0,$H$6=0,#REF!=0)=FALSE,H6,0)</f>
        <v>#REF!</v>
      </c>
      <c r="J6" s="53" t="str">
        <f t="shared" si="1"/>
        <v>OK</v>
      </c>
      <c r="K6" s="53" t="s">
        <v>29</v>
      </c>
      <c r="L6" s="43"/>
      <c r="M6" s="40"/>
    </row>
    <row r="7" spans="2:13" ht="40.9" customHeight="1" x14ac:dyDescent="0.25">
      <c r="B7" s="64">
        <f t="shared" si="2"/>
        <v>110</v>
      </c>
      <c r="C7" s="65" t="s">
        <v>250</v>
      </c>
      <c r="D7" s="66" t="s">
        <v>251</v>
      </c>
      <c r="E7" s="36" t="s">
        <v>25</v>
      </c>
      <c r="F7" s="122">
        <v>10</v>
      </c>
      <c r="G7" s="123" t="e">
        <f>+F7/#REF!</f>
        <v>#REF!</v>
      </c>
      <c r="H7" s="54">
        <f t="shared" si="0"/>
        <v>10</v>
      </c>
      <c r="I7" s="52" t="e">
        <f>IF(OR($H$4=0,$H$5=0,$H$6=0,#REF!=0)=FALSE,H7,0)</f>
        <v>#REF!</v>
      </c>
      <c r="J7" s="53" t="str">
        <f t="shared" si="1"/>
        <v>OK</v>
      </c>
      <c r="K7" s="53" t="s">
        <v>29</v>
      </c>
      <c r="L7" s="43"/>
      <c r="M7" s="40"/>
    </row>
    <row r="8" spans="2:13" ht="40.15" customHeight="1" x14ac:dyDescent="0.25">
      <c r="B8" s="64">
        <f t="shared" si="2"/>
        <v>111</v>
      </c>
      <c r="C8" s="65" t="s">
        <v>252</v>
      </c>
      <c r="D8" s="66" t="s">
        <v>253</v>
      </c>
      <c r="E8" s="36" t="s">
        <v>25</v>
      </c>
      <c r="F8" s="122">
        <v>10</v>
      </c>
      <c r="G8" s="123" t="e">
        <f>+F8/#REF!</f>
        <v>#REF!</v>
      </c>
      <c r="H8" s="54">
        <f t="shared" si="0"/>
        <v>10</v>
      </c>
      <c r="I8" s="52" t="e">
        <f>IF(OR($H$4=0,$H$5=0,$H$6=0,#REF!=0)=FALSE,H8,0)</f>
        <v>#REF!</v>
      </c>
      <c r="J8" s="53" t="str">
        <f t="shared" si="1"/>
        <v>OK</v>
      </c>
      <c r="K8" s="53" t="s">
        <v>29</v>
      </c>
      <c r="L8" s="43"/>
      <c r="M8" s="40"/>
    </row>
    <row r="9" spans="2:13" ht="38.25" customHeight="1" x14ac:dyDescent="0.25">
      <c r="B9" s="64">
        <f t="shared" si="2"/>
        <v>112</v>
      </c>
      <c r="C9" s="65" t="s">
        <v>254</v>
      </c>
      <c r="D9" s="66" t="s">
        <v>255</v>
      </c>
      <c r="E9" s="36" t="s">
        <v>25</v>
      </c>
      <c r="F9" s="122">
        <v>10</v>
      </c>
      <c r="G9" s="123" t="e">
        <f>+F9/#REF!</f>
        <v>#REF!</v>
      </c>
      <c r="H9" s="54">
        <f t="shared" si="0"/>
        <v>10</v>
      </c>
      <c r="I9" s="52" t="e">
        <f>IF(OR($H$4=0,$H$5=0,$H$6=0,#REF!=0)=FALSE,H9,0)</f>
        <v>#REF!</v>
      </c>
      <c r="J9" s="53" t="str">
        <f t="shared" si="1"/>
        <v>OK</v>
      </c>
      <c r="K9" s="53" t="s">
        <v>29</v>
      </c>
      <c r="L9" s="43"/>
      <c r="M9" s="40"/>
    </row>
    <row r="10" spans="2:13" ht="53.25" customHeight="1" x14ac:dyDescent="0.25">
      <c r="B10" s="64">
        <f t="shared" si="2"/>
        <v>113</v>
      </c>
      <c r="C10" s="65" t="s">
        <v>256</v>
      </c>
      <c r="D10" s="168" t="s">
        <v>360</v>
      </c>
      <c r="E10" s="36" t="s">
        <v>25</v>
      </c>
      <c r="F10" s="122">
        <v>10</v>
      </c>
      <c r="G10" s="123" t="e">
        <f>+F10/#REF!</f>
        <v>#REF!</v>
      </c>
      <c r="H10" s="54">
        <f t="shared" si="0"/>
        <v>10</v>
      </c>
      <c r="I10" s="52" t="e">
        <f>IF(OR($H$4=0,$H$5=0,$H$6=0,#REF!=0)=FALSE,H10,0)</f>
        <v>#REF!</v>
      </c>
      <c r="J10" s="53" t="str">
        <f t="shared" si="1"/>
        <v>OK</v>
      </c>
      <c r="K10" s="53" t="s">
        <v>29</v>
      </c>
      <c r="L10" s="43"/>
      <c r="M10" s="40"/>
    </row>
    <row r="11" spans="2:13" ht="57" customHeight="1" x14ac:dyDescent="0.25">
      <c r="B11" s="64">
        <f t="shared" si="2"/>
        <v>114</v>
      </c>
      <c r="C11" s="65" t="s">
        <v>257</v>
      </c>
      <c r="D11" s="66" t="s">
        <v>258</v>
      </c>
      <c r="E11" s="36" t="s">
        <v>25</v>
      </c>
      <c r="F11" s="122">
        <v>10</v>
      </c>
      <c r="G11" s="123" t="e">
        <f>+F11/#REF!</f>
        <v>#REF!</v>
      </c>
      <c r="H11" s="54">
        <f t="shared" si="0"/>
        <v>10</v>
      </c>
      <c r="I11" s="52" t="e">
        <f>IF(OR($H$4=0,$H$5=0,$H$6=0,#REF!=0)=FALSE,H11,0)</f>
        <v>#REF!</v>
      </c>
      <c r="J11" s="53" t="str">
        <f t="shared" si="1"/>
        <v>OK</v>
      </c>
      <c r="K11" s="53" t="s">
        <v>29</v>
      </c>
      <c r="L11" s="43"/>
      <c r="M11" s="40"/>
    </row>
    <row r="12" spans="2:13" ht="25.15" customHeight="1" x14ac:dyDescent="0.25">
      <c r="B12" s="64">
        <f t="shared" si="2"/>
        <v>115</v>
      </c>
      <c r="C12" s="65" t="s">
        <v>259</v>
      </c>
      <c r="D12" s="66" t="s">
        <v>260</v>
      </c>
      <c r="E12" s="36" t="s">
        <v>25</v>
      </c>
      <c r="F12" s="122">
        <v>10</v>
      </c>
      <c r="G12" s="123" t="e">
        <f>+F12/#REF!</f>
        <v>#REF!</v>
      </c>
      <c r="H12" s="54">
        <f t="shared" si="0"/>
        <v>10</v>
      </c>
      <c r="I12" s="52" t="e">
        <f>IF(OR($H$4=0,$H$5=0,$H$6=0,#REF!=0)=FALSE,H12,0)</f>
        <v>#REF!</v>
      </c>
      <c r="J12" s="53" t="str">
        <f t="shared" si="1"/>
        <v>OK</v>
      </c>
      <c r="K12" s="53" t="s">
        <v>29</v>
      </c>
      <c r="L12" s="43"/>
      <c r="M12" s="40"/>
    </row>
    <row r="13" spans="2:13" ht="32.65" customHeight="1" x14ac:dyDescent="0.25">
      <c r="B13" s="64">
        <f t="shared" si="2"/>
        <v>116</v>
      </c>
      <c r="C13" s="65" t="s">
        <v>261</v>
      </c>
      <c r="D13" s="66" t="s">
        <v>262</v>
      </c>
      <c r="E13" s="36" t="s">
        <v>25</v>
      </c>
      <c r="F13" s="122">
        <v>10</v>
      </c>
      <c r="G13" s="123" t="e">
        <f>+F13/#REF!</f>
        <v>#REF!</v>
      </c>
      <c r="H13" s="54">
        <f t="shared" si="0"/>
        <v>10</v>
      </c>
      <c r="I13" s="52" t="e">
        <f>IF(OR($H$4=0,$H$5=0,$H$6=0,#REF!=0)=FALSE,H13,0)</f>
        <v>#REF!</v>
      </c>
      <c r="J13" s="53" t="str">
        <f t="shared" si="1"/>
        <v>OK</v>
      </c>
      <c r="K13" s="53" t="s">
        <v>29</v>
      </c>
      <c r="L13" s="43"/>
      <c r="M13" s="40"/>
    </row>
    <row r="14" spans="2:13" ht="46.5" customHeight="1" x14ac:dyDescent="0.25">
      <c r="B14" s="64">
        <f t="shared" si="2"/>
        <v>117</v>
      </c>
      <c r="C14" s="65" t="s">
        <v>261</v>
      </c>
      <c r="D14" s="66" t="s">
        <v>263</v>
      </c>
      <c r="E14" s="36" t="s">
        <v>25</v>
      </c>
      <c r="F14" s="122">
        <v>10</v>
      </c>
      <c r="G14" s="123" t="e">
        <f>+F14/#REF!</f>
        <v>#REF!</v>
      </c>
      <c r="H14" s="54">
        <f t="shared" si="0"/>
        <v>10</v>
      </c>
      <c r="I14" s="52" t="e">
        <f>IF(OR($H$4=0,$H$5=0,$H$6=0,#REF!=0)=FALSE,H14,0)</f>
        <v>#REF!</v>
      </c>
      <c r="J14" s="53" t="str">
        <f t="shared" si="1"/>
        <v>OK</v>
      </c>
      <c r="K14" s="53" t="s">
        <v>29</v>
      </c>
      <c r="L14" s="43"/>
      <c r="M14" s="40"/>
    </row>
    <row r="15" spans="2:13" ht="122.25" customHeight="1" x14ac:dyDescent="0.25">
      <c r="B15" s="64">
        <f t="shared" si="2"/>
        <v>118</v>
      </c>
      <c r="C15" s="65" t="s">
        <v>264</v>
      </c>
      <c r="D15" s="66" t="s">
        <v>265</v>
      </c>
      <c r="E15" s="36" t="s">
        <v>25</v>
      </c>
      <c r="F15" s="122">
        <v>10</v>
      </c>
      <c r="G15" s="123" t="e">
        <f>+F15/#REF!</f>
        <v>#REF!</v>
      </c>
      <c r="H15" s="54">
        <f t="shared" si="0"/>
        <v>10</v>
      </c>
      <c r="I15" s="52" t="e">
        <f>IF(OR($H$4=0,$H$5=0,$H$6=0,#REF!=0)=FALSE,H15,0)</f>
        <v>#REF!</v>
      </c>
      <c r="J15" s="53" t="str">
        <f t="shared" si="1"/>
        <v>OK</v>
      </c>
      <c r="K15" s="53" t="s">
        <v>29</v>
      </c>
      <c r="L15" s="43"/>
      <c r="M15" s="40"/>
    </row>
    <row r="16" spans="2:13" ht="61" customHeight="1" x14ac:dyDescent="0.25">
      <c r="B16" s="64">
        <f t="shared" si="2"/>
        <v>119</v>
      </c>
      <c r="C16" s="65" t="s">
        <v>266</v>
      </c>
      <c r="D16" s="66" t="s">
        <v>267</v>
      </c>
      <c r="E16" s="36" t="s">
        <v>25</v>
      </c>
      <c r="F16" s="122">
        <v>10</v>
      </c>
      <c r="G16" s="123" t="e">
        <f>+F16/#REF!</f>
        <v>#REF!</v>
      </c>
      <c r="H16" s="54">
        <f t="shared" si="0"/>
        <v>10</v>
      </c>
      <c r="I16" s="52" t="e">
        <f>IF(OR($H$4=0,$H$5=0,$H$6=0,#REF!=0)=FALSE,H16,0)</f>
        <v>#REF!</v>
      </c>
      <c r="J16" s="53" t="str">
        <f t="shared" si="1"/>
        <v>OK</v>
      </c>
      <c r="K16" s="53" t="s">
        <v>29</v>
      </c>
      <c r="L16" s="43"/>
      <c r="M16" s="40"/>
    </row>
    <row r="17" spans="1:12" ht="350" x14ac:dyDescent="0.25">
      <c r="A17" s="128"/>
      <c r="B17" s="64">
        <f t="shared" si="2"/>
        <v>120</v>
      </c>
      <c r="C17" s="65" t="s">
        <v>268</v>
      </c>
      <c r="D17" s="167" t="s">
        <v>269</v>
      </c>
      <c r="E17" s="36" t="s">
        <v>25</v>
      </c>
      <c r="F17" s="122">
        <v>10</v>
      </c>
      <c r="G17" s="123" t="e">
        <f>+F17/#REF!</f>
        <v>#REF!</v>
      </c>
      <c r="H17" s="54">
        <f t="shared" ref="H17" si="3">IF(E17="Yes",F17,0)</f>
        <v>10</v>
      </c>
      <c r="I17" s="52" t="e">
        <f>IF(OR($H$4=0,$H$5=0,$H$6=0,#REF!=0)=FALSE,H17,0)</f>
        <v>#REF!</v>
      </c>
      <c r="J17" s="53" t="str">
        <f t="shared" ref="J17" si="4">IF(E17="Yes","OK","Did not pass")</f>
        <v>OK</v>
      </c>
      <c r="K17" s="53" t="s">
        <v>29</v>
      </c>
      <c r="L17" s="43"/>
    </row>
    <row r="18" spans="1:12" ht="134" customHeight="1" x14ac:dyDescent="0.25">
      <c r="A18" s="128"/>
      <c r="B18" s="64">
        <f t="shared" si="2"/>
        <v>121</v>
      </c>
      <c r="C18" s="65" t="s">
        <v>270</v>
      </c>
      <c r="D18" s="66" t="s">
        <v>271</v>
      </c>
      <c r="E18" s="36" t="s">
        <v>25</v>
      </c>
      <c r="F18" s="122">
        <v>10</v>
      </c>
      <c r="G18" s="123" t="e">
        <f>+F18/#REF!</f>
        <v>#REF!</v>
      </c>
      <c r="H18" s="54">
        <f t="shared" si="0"/>
        <v>10</v>
      </c>
      <c r="I18" s="52" t="e">
        <f>IF(OR($H$4=0,$H$5=0,$H$6=0,#REF!=0)=FALSE,H18,0)</f>
        <v>#REF!</v>
      </c>
      <c r="J18" s="53" t="str">
        <f t="shared" si="1"/>
        <v>OK</v>
      </c>
      <c r="K18" s="53" t="s">
        <v>29</v>
      </c>
      <c r="L18" s="43"/>
    </row>
    <row r="19" spans="1:12" ht="79.150000000000006" customHeight="1" x14ac:dyDescent="0.25">
      <c r="A19" s="128"/>
      <c r="B19" s="64">
        <f t="shared" si="2"/>
        <v>122</v>
      </c>
      <c r="C19" s="65" t="s">
        <v>272</v>
      </c>
      <c r="D19" s="66" t="s">
        <v>273</v>
      </c>
      <c r="E19" s="36" t="s">
        <v>25</v>
      </c>
      <c r="F19" s="122">
        <v>10</v>
      </c>
      <c r="G19" s="123" t="e">
        <f>+F19/#REF!</f>
        <v>#REF!</v>
      </c>
      <c r="H19" s="54">
        <f t="shared" si="0"/>
        <v>10</v>
      </c>
      <c r="I19" s="52" t="e">
        <f>IF(OR($H$4=0,$H$5=0,$H$6=0,#REF!=0)=FALSE,H19,0)</f>
        <v>#REF!</v>
      </c>
      <c r="J19" s="53" t="str">
        <f t="shared" si="1"/>
        <v>OK</v>
      </c>
      <c r="K19" s="53" t="s">
        <v>29</v>
      </c>
      <c r="L19" s="43"/>
    </row>
    <row r="20" spans="1:12" ht="151" customHeight="1" x14ac:dyDescent="0.25">
      <c r="A20" s="128"/>
      <c r="B20" s="64">
        <f t="shared" si="2"/>
        <v>123</v>
      </c>
      <c r="C20" s="65" t="s">
        <v>274</v>
      </c>
      <c r="D20" s="66" t="s">
        <v>275</v>
      </c>
      <c r="E20" s="36" t="s">
        <v>25</v>
      </c>
      <c r="F20" s="122">
        <v>10</v>
      </c>
      <c r="G20" s="123" t="e">
        <f>+F20/#REF!</f>
        <v>#REF!</v>
      </c>
      <c r="H20" s="54">
        <f t="shared" si="0"/>
        <v>10</v>
      </c>
      <c r="I20" s="52" t="e">
        <f>IF(OR($H$4=0,$H$5=0,$H$6=0,#REF!=0)=FALSE,H20,0)</f>
        <v>#REF!</v>
      </c>
      <c r="J20" s="53" t="str">
        <f t="shared" si="1"/>
        <v>OK</v>
      </c>
      <c r="K20" s="53" t="s">
        <v>29</v>
      </c>
      <c r="L20" s="43"/>
    </row>
    <row r="21" spans="1:12" ht="42" customHeight="1" x14ac:dyDescent="0.25">
      <c r="A21" s="128"/>
      <c r="B21" s="64">
        <f t="shared" si="2"/>
        <v>124</v>
      </c>
      <c r="C21" s="65" t="s">
        <v>276</v>
      </c>
      <c r="D21" s="66" t="s">
        <v>277</v>
      </c>
      <c r="E21" s="36" t="s">
        <v>25</v>
      </c>
      <c r="F21" s="122">
        <v>10</v>
      </c>
      <c r="G21" s="123" t="e">
        <f>+F21/#REF!</f>
        <v>#REF!</v>
      </c>
      <c r="H21" s="54">
        <f>IF(E21="Yes",F21,0)</f>
        <v>10</v>
      </c>
      <c r="I21" s="52" t="e">
        <f>IF(OR($H$4=0,$H$5=0,$H$6=0,#REF!=0)=FALSE,H21,0)</f>
        <v>#REF!</v>
      </c>
      <c r="J21" s="53" t="str">
        <f>IF(E21="Yes","OK","Did not pass")</f>
        <v>OK</v>
      </c>
      <c r="K21" s="53" t="s">
        <v>29</v>
      </c>
      <c r="L21" s="140"/>
    </row>
    <row r="22" spans="1:12" ht="40.5" customHeight="1" x14ac:dyDescent="0.25">
      <c r="A22" s="128"/>
      <c r="B22" s="64">
        <f t="shared" si="2"/>
        <v>125</v>
      </c>
      <c r="C22" s="65" t="s">
        <v>278</v>
      </c>
      <c r="D22" s="66" t="s">
        <v>279</v>
      </c>
      <c r="E22" s="36" t="s">
        <v>25</v>
      </c>
      <c r="F22" s="122">
        <v>10</v>
      </c>
      <c r="G22" s="123" t="e">
        <f>+F22/#REF!</f>
        <v>#REF!</v>
      </c>
      <c r="H22" s="54">
        <f t="shared" si="0"/>
        <v>10</v>
      </c>
      <c r="I22" s="52" t="e">
        <f>IF(OR($H$4=0,$H$5=0,$H$6=0,#REF!=0)=FALSE,H22,0)</f>
        <v>#REF!</v>
      </c>
      <c r="J22" s="53" t="str">
        <f t="shared" si="1"/>
        <v>OK</v>
      </c>
      <c r="K22" s="53" t="s">
        <v>29</v>
      </c>
      <c r="L22" s="141"/>
    </row>
    <row r="23" spans="1:12" ht="158.25" customHeight="1" x14ac:dyDescent="0.25">
      <c r="A23" s="128"/>
      <c r="B23" s="64">
        <f t="shared" si="2"/>
        <v>126</v>
      </c>
      <c r="C23" s="65" t="s">
        <v>280</v>
      </c>
      <c r="D23" s="120" t="s">
        <v>281</v>
      </c>
      <c r="E23" s="36" t="s">
        <v>25</v>
      </c>
      <c r="F23" s="122">
        <v>10</v>
      </c>
      <c r="G23" s="123" t="e">
        <f>+F23/#REF!</f>
        <v>#REF!</v>
      </c>
      <c r="H23" s="54">
        <f t="shared" ref="H23" si="5">IF(E23="Yes",F23,0)</f>
        <v>10</v>
      </c>
      <c r="I23" s="52" t="e">
        <f>IF(OR($H$4=0,$H$5=0,$H$6=0,#REF!=0)=FALSE,H23,0)</f>
        <v>#REF!</v>
      </c>
      <c r="J23" s="53" t="str">
        <f t="shared" ref="J23" si="6">IF(E23="Yes","OK","Did not pass")</f>
        <v>OK</v>
      </c>
      <c r="K23" s="53" t="s">
        <v>29</v>
      </c>
      <c r="L23" s="43"/>
    </row>
    <row r="24" spans="1:12" ht="83.65" customHeight="1" x14ac:dyDescent="0.25">
      <c r="A24" s="128"/>
      <c r="B24" s="64">
        <f t="shared" si="2"/>
        <v>127</v>
      </c>
      <c r="C24" s="65" t="s">
        <v>282</v>
      </c>
      <c r="D24" s="66" t="s">
        <v>283</v>
      </c>
      <c r="E24" s="36" t="s">
        <v>25</v>
      </c>
      <c r="F24" s="122">
        <v>10</v>
      </c>
      <c r="G24" s="123" t="e">
        <f>+F24/#REF!</f>
        <v>#REF!</v>
      </c>
      <c r="H24" s="54">
        <f t="shared" ref="H24:H25" si="7">IF(E24="Yes",F24,0)</f>
        <v>10</v>
      </c>
      <c r="I24" s="52" t="e">
        <f>IF(OR($H$4=0,$H$5=0,$H$6=0,#REF!=0)=FALSE,H24,0)</f>
        <v>#REF!</v>
      </c>
      <c r="J24" s="53" t="str">
        <f t="shared" ref="J24" si="8">IF(E24="Yes","OK","Did not pass")</f>
        <v>OK</v>
      </c>
      <c r="K24" s="53" t="s">
        <v>29</v>
      </c>
      <c r="L24" s="43"/>
    </row>
    <row r="25" spans="1:12" ht="59.25" customHeight="1" x14ac:dyDescent="0.25">
      <c r="A25" s="128"/>
      <c r="B25" s="64">
        <f t="shared" si="2"/>
        <v>128</v>
      </c>
      <c r="C25" s="65" t="s">
        <v>284</v>
      </c>
      <c r="D25" s="66" t="s">
        <v>285</v>
      </c>
      <c r="E25" s="36" t="s">
        <v>25</v>
      </c>
      <c r="F25" s="122">
        <v>10</v>
      </c>
      <c r="G25" s="123" t="e">
        <f>+F25/#REF!</f>
        <v>#REF!</v>
      </c>
      <c r="H25" s="54">
        <f t="shared" si="7"/>
        <v>10</v>
      </c>
      <c r="I25" s="52" t="e">
        <f>IF(OR($H$4=0,$H$5=0,$H$6=0,#REF!=0)=FALSE,H25,0)</f>
        <v>#REF!</v>
      </c>
      <c r="J25" s="53" t="str">
        <f t="shared" ref="J25" si="9">IF(E25="Yes","OK"," Pass")</f>
        <v>OK</v>
      </c>
      <c r="K25" s="53" t="str">
        <f>IF(J25="OK","1"," 0")</f>
        <v>1</v>
      </c>
      <c r="L25" s="43"/>
    </row>
    <row r="26" spans="1:12" ht="75.400000000000006" customHeight="1" x14ac:dyDescent="0.25">
      <c r="A26" s="128"/>
      <c r="B26" s="64">
        <f t="shared" si="2"/>
        <v>129</v>
      </c>
      <c r="C26" s="65" t="s">
        <v>286</v>
      </c>
      <c r="D26" s="66" t="s">
        <v>287</v>
      </c>
      <c r="E26" s="36" t="s">
        <v>25</v>
      </c>
      <c r="F26" s="122">
        <v>10</v>
      </c>
      <c r="G26" s="123" t="e">
        <f>+F26/#REF!</f>
        <v>#REF!</v>
      </c>
      <c r="H26" s="54">
        <f t="shared" ref="H26" si="10">IF(E26="Yes",F26,0)</f>
        <v>10</v>
      </c>
      <c r="I26" s="52" t="e">
        <f>IF(OR($H$4=0,$H$5=0,$H$6=0,#REF!=0)=FALSE,H26,0)</f>
        <v>#REF!</v>
      </c>
      <c r="J26" s="53" t="str">
        <f t="shared" ref="J26" si="11">IF(E26="Yes","OK","Did not pass")</f>
        <v>OK</v>
      </c>
      <c r="K26" s="53" t="s">
        <v>29</v>
      </c>
      <c r="L26" s="43"/>
    </row>
    <row r="27" spans="1:12" ht="86.65" customHeight="1" x14ac:dyDescent="0.25">
      <c r="A27" s="128"/>
      <c r="B27" s="64">
        <f t="shared" si="2"/>
        <v>130</v>
      </c>
      <c r="C27" s="65" t="s">
        <v>288</v>
      </c>
      <c r="D27" s="168" t="s">
        <v>359</v>
      </c>
      <c r="E27" s="36" t="s">
        <v>25</v>
      </c>
      <c r="F27" s="122">
        <v>11</v>
      </c>
      <c r="G27" s="123" t="e">
        <f>+F27/#REF!</f>
        <v>#REF!</v>
      </c>
      <c r="H27" s="54">
        <f t="shared" ref="H27:H29" si="12">IF(E27="Yes",F27,0)</f>
        <v>11</v>
      </c>
      <c r="I27" s="52" t="e">
        <f>IF(OR($H$4=0,$H$5=0,$H$6=0,#REF!=0)=FALSE,H27,0)</f>
        <v>#REF!</v>
      </c>
      <c r="J27" s="53" t="str">
        <f t="shared" ref="J27:J29" si="13">IF(E27="Yes","OK","Did not pass")</f>
        <v>OK</v>
      </c>
      <c r="K27" s="53" t="s">
        <v>29</v>
      </c>
      <c r="L27" s="43"/>
    </row>
    <row r="28" spans="1:12" ht="39" customHeight="1" x14ac:dyDescent="0.25">
      <c r="A28" s="128"/>
      <c r="B28" s="64">
        <f t="shared" si="2"/>
        <v>131</v>
      </c>
      <c r="C28" s="65" t="s">
        <v>289</v>
      </c>
      <c r="D28" s="66" t="s">
        <v>290</v>
      </c>
      <c r="E28" s="36" t="s">
        <v>25</v>
      </c>
      <c r="F28" s="122">
        <v>10</v>
      </c>
      <c r="G28" s="123" t="e">
        <f>+F28/#REF!</f>
        <v>#REF!</v>
      </c>
      <c r="H28" s="54">
        <f t="shared" si="12"/>
        <v>10</v>
      </c>
      <c r="I28" s="52" t="e">
        <f>IF(OR($H$4=0,$H$5=0,$H$6=0,#REF!=0)=FALSE,H28,0)</f>
        <v>#REF!</v>
      </c>
      <c r="J28" s="53" t="str">
        <f t="shared" ref="J28" si="14">IF(E28="Yes","OK"," Pass")</f>
        <v>OK</v>
      </c>
      <c r="K28" s="53" t="str">
        <f>IF(J28="OK","1"," 0")</f>
        <v>1</v>
      </c>
      <c r="L28" s="140"/>
    </row>
    <row r="29" spans="1:12" ht="45.75" customHeight="1" x14ac:dyDescent="0.25">
      <c r="A29" s="128"/>
      <c r="B29" s="64">
        <f>+B28+1</f>
        <v>132</v>
      </c>
      <c r="C29" s="65" t="s">
        <v>291</v>
      </c>
      <c r="D29" s="66" t="s">
        <v>292</v>
      </c>
      <c r="E29" s="36" t="s">
        <v>25</v>
      </c>
      <c r="F29" s="122">
        <v>14</v>
      </c>
      <c r="G29" s="123" t="e">
        <f>+F29/#REF!</f>
        <v>#REF!</v>
      </c>
      <c r="H29" s="54">
        <f t="shared" si="12"/>
        <v>14</v>
      </c>
      <c r="I29" s="52" t="e">
        <f>IF(OR($H$4=0,$H$5=0,$H$6=0,#REF!=0)=FALSE,H29,0)</f>
        <v>#REF!</v>
      </c>
      <c r="J29" s="53" t="str">
        <f t="shared" si="13"/>
        <v>OK</v>
      </c>
      <c r="K29" s="53" t="s">
        <v>29</v>
      </c>
      <c r="L29" s="43"/>
    </row>
    <row r="30" spans="1:12" ht="26.25" customHeight="1" x14ac:dyDescent="0.35">
      <c r="A30" s="40"/>
      <c r="B30" s="40"/>
      <c r="C30" s="40"/>
      <c r="D30" s="81" t="s">
        <v>86</v>
      </c>
      <c r="E30" s="87"/>
      <c r="F30" s="87"/>
      <c r="G30" s="87"/>
      <c r="H30" s="87"/>
      <c r="I30" s="87"/>
      <c r="J30" s="87"/>
      <c r="K30" s="82">
        <f>+K25+K28</f>
        <v>2</v>
      </c>
      <c r="L30" s="40"/>
    </row>
    <row r="31" spans="1:12" ht="13" x14ac:dyDescent="0.3">
      <c r="A31" s="40"/>
      <c r="B31" s="80"/>
      <c r="C31" s="40"/>
      <c r="D31" s="40"/>
      <c r="E31" s="40"/>
      <c r="F31" s="40"/>
      <c r="G31" s="40"/>
      <c r="H31" s="40"/>
      <c r="I31" s="40"/>
      <c r="J31" s="40"/>
      <c r="K31" s="40"/>
      <c r="L31" s="40"/>
    </row>
    <row r="32" spans="1:12" ht="27.75" hidden="1" customHeight="1" x14ac:dyDescent="0.25">
      <c r="A32" s="40"/>
      <c r="B32" s="64" t="s">
        <v>87</v>
      </c>
      <c r="C32" s="65" t="s">
        <v>88</v>
      </c>
      <c r="D32" s="40"/>
      <c r="E32" s="40"/>
      <c r="F32" s="40"/>
      <c r="G32" s="40"/>
      <c r="H32" s="40"/>
      <c r="I32" s="32" t="s">
        <v>147</v>
      </c>
      <c r="J32" s="47" t="str">
        <f>IF(K31&gt;0,"FAILED","Accepted")</f>
        <v>Accepted</v>
      </c>
      <c r="K32" s="40"/>
      <c r="L32" s="40"/>
    </row>
    <row r="33" spans="1:12" ht="28.5" hidden="1" customHeight="1" x14ac:dyDescent="0.25">
      <c r="A33" s="128"/>
      <c r="B33" s="83" t="s">
        <v>87</v>
      </c>
      <c r="C33" s="84" t="s">
        <v>89</v>
      </c>
      <c r="D33" s="131"/>
      <c r="E33" s="130"/>
      <c r="F33" s="132"/>
      <c r="G33" s="37"/>
      <c r="H33" s="88" t="s">
        <v>148</v>
      </c>
      <c r="I33" s="32" t="s">
        <v>148</v>
      </c>
      <c r="J33" s="89" t="e">
        <f>IF(J32="FAILED",0,SUM(#REF!))</f>
        <v>#REF!</v>
      </c>
      <c r="K33" s="40"/>
      <c r="L33" s="130"/>
    </row>
    <row r="34" spans="1:12" hidden="1" x14ac:dyDescent="0.25">
      <c r="A34" s="128"/>
      <c r="B34" s="85"/>
      <c r="C34" s="86"/>
      <c r="D34" s="131"/>
      <c r="E34" s="130"/>
      <c r="F34" s="132"/>
      <c r="G34" s="37"/>
      <c r="H34" s="133"/>
      <c r="I34" s="133"/>
      <c r="J34" s="37"/>
      <c r="K34" s="37"/>
      <c r="L34" s="130"/>
    </row>
    <row r="35" spans="1:12" hidden="1" x14ac:dyDescent="0.25">
      <c r="A35" s="128"/>
      <c r="B35" s="85"/>
      <c r="C35" s="86"/>
      <c r="D35" s="131"/>
      <c r="E35" s="130"/>
      <c r="F35" s="132"/>
      <c r="G35" s="37"/>
      <c r="H35" s="133"/>
      <c r="I35" s="133"/>
      <c r="J35" s="37"/>
      <c r="K35" s="37"/>
      <c r="L35" s="130"/>
    </row>
    <row r="36" spans="1:12" hidden="1" x14ac:dyDescent="0.25">
      <c r="A36" s="128"/>
      <c r="B36" s="85"/>
      <c r="C36" s="37" t="s">
        <v>90</v>
      </c>
      <c r="D36" s="134"/>
      <c r="E36" s="129"/>
      <c r="F36" s="135"/>
      <c r="G36" s="37"/>
      <c r="H36" s="133"/>
      <c r="I36" s="133"/>
      <c r="J36" s="37"/>
      <c r="K36" s="37"/>
      <c r="L36" s="129"/>
    </row>
    <row r="37" spans="1:12" ht="13" hidden="1" x14ac:dyDescent="0.25">
      <c r="A37" s="128"/>
      <c r="B37" s="85"/>
      <c r="C37" s="125" t="s">
        <v>91</v>
      </c>
      <c r="D37" s="126"/>
      <c r="E37" s="119"/>
      <c r="F37" s="67" t="e">
        <f>+#REF!</f>
        <v>#REF!</v>
      </c>
      <c r="G37" s="68">
        <f>I37/2*100</f>
        <v>2.5</v>
      </c>
      <c r="H37" s="69">
        <v>0.1</v>
      </c>
      <c r="I37" s="69">
        <v>0.05</v>
      </c>
      <c r="J37" s="70" t="s">
        <v>25</v>
      </c>
      <c r="K37" s="70"/>
      <c r="L37" s="127" t="e">
        <f t="shared" ref="L37:L44" si="15">D37/$F$45</f>
        <v>#REF!</v>
      </c>
    </row>
    <row r="38" spans="1:12" ht="13" hidden="1" x14ac:dyDescent="0.25">
      <c r="A38" s="128"/>
      <c r="B38" s="85"/>
      <c r="C38" s="125" t="e">
        <f>+#REF!</f>
        <v>#REF!</v>
      </c>
      <c r="D38" s="126"/>
      <c r="E38" s="119"/>
      <c r="F38" s="67" t="e">
        <f>+#REF!</f>
        <v>#REF!</v>
      </c>
      <c r="G38" s="68">
        <f t="shared" ref="G38:G44" si="16">I38/2*100</f>
        <v>2.5</v>
      </c>
      <c r="H38" s="69">
        <v>0.1</v>
      </c>
      <c r="I38" s="69">
        <v>0.05</v>
      </c>
      <c r="J38" s="70" t="s">
        <v>59</v>
      </c>
      <c r="K38" s="70"/>
      <c r="L38" s="127" t="e">
        <f t="shared" si="15"/>
        <v>#REF!</v>
      </c>
    </row>
    <row r="39" spans="1:12" ht="13" hidden="1" x14ac:dyDescent="0.25">
      <c r="A39" s="128"/>
      <c r="B39" s="85"/>
      <c r="C39" s="125" t="e">
        <f>+#REF!</f>
        <v>#REF!</v>
      </c>
      <c r="D39" s="126"/>
      <c r="E39" s="119"/>
      <c r="F39" s="67" t="e">
        <f>+#REF!</f>
        <v>#REF!</v>
      </c>
      <c r="G39" s="68">
        <f t="shared" si="16"/>
        <v>25</v>
      </c>
      <c r="H39" s="69">
        <v>0.2</v>
      </c>
      <c r="I39" s="69">
        <v>0.5</v>
      </c>
      <c r="J39" s="70"/>
      <c r="K39" s="70"/>
      <c r="L39" s="127" t="e">
        <f t="shared" si="15"/>
        <v>#REF!</v>
      </c>
    </row>
    <row r="40" spans="1:12" ht="13" hidden="1" x14ac:dyDescent="0.25">
      <c r="A40" s="128"/>
      <c r="B40" s="85"/>
      <c r="C40" s="125" t="e">
        <f>+#REF!</f>
        <v>#REF!</v>
      </c>
      <c r="D40" s="126"/>
      <c r="E40" s="119"/>
      <c r="F40" s="67" t="e">
        <f>+#REF!</f>
        <v>#REF!</v>
      </c>
      <c r="G40" s="68">
        <f t="shared" si="16"/>
        <v>2.5</v>
      </c>
      <c r="H40" s="69">
        <v>0.1</v>
      </c>
      <c r="I40" s="69">
        <v>0.05</v>
      </c>
      <c r="J40" s="70"/>
      <c r="K40" s="70"/>
      <c r="L40" s="127" t="e">
        <f t="shared" si="15"/>
        <v>#REF!</v>
      </c>
    </row>
    <row r="41" spans="1:12" ht="13" hidden="1" x14ac:dyDescent="0.25">
      <c r="A41" s="128"/>
      <c r="B41" s="85"/>
      <c r="C41" s="125" t="e">
        <f>+#REF!</f>
        <v>#REF!</v>
      </c>
      <c r="D41" s="126"/>
      <c r="E41" s="119"/>
      <c r="F41" s="67" t="e">
        <f>+#REF!</f>
        <v>#REF!</v>
      </c>
      <c r="G41" s="68">
        <f t="shared" si="16"/>
        <v>5</v>
      </c>
      <c r="H41" s="69">
        <v>0.1</v>
      </c>
      <c r="I41" s="69">
        <v>0.1</v>
      </c>
      <c r="J41" s="70"/>
      <c r="K41" s="70"/>
      <c r="L41" s="127" t="e">
        <f t="shared" si="15"/>
        <v>#REF!</v>
      </c>
    </row>
    <row r="42" spans="1:12" ht="13" hidden="1" x14ac:dyDescent="0.25">
      <c r="A42" s="128"/>
      <c r="B42" s="85"/>
      <c r="C42" s="125" t="e">
        <f>+#REF!</f>
        <v>#REF!</v>
      </c>
      <c r="D42" s="126"/>
      <c r="E42" s="119"/>
      <c r="F42" s="67" t="e">
        <f>+#REF!</f>
        <v>#REF!</v>
      </c>
      <c r="G42" s="68">
        <f t="shared" si="16"/>
        <v>10</v>
      </c>
      <c r="H42" s="69">
        <v>0.35</v>
      </c>
      <c r="I42" s="69">
        <v>0.2</v>
      </c>
      <c r="J42" s="70"/>
      <c r="K42" s="70"/>
      <c r="L42" s="127" t="e">
        <f t="shared" si="15"/>
        <v>#REF!</v>
      </c>
    </row>
    <row r="43" spans="1:12" ht="13" hidden="1" x14ac:dyDescent="0.25">
      <c r="A43" s="128"/>
      <c r="B43" s="85"/>
      <c r="C43" s="125" t="e">
        <f>+#REF!</f>
        <v>#REF!</v>
      </c>
      <c r="D43" s="126"/>
      <c r="E43" s="119"/>
      <c r="F43" s="67" t="e">
        <f>+#REF!</f>
        <v>#REF!</v>
      </c>
      <c r="G43" s="68">
        <f t="shared" si="16"/>
        <v>1</v>
      </c>
      <c r="H43" s="69">
        <v>0.02</v>
      </c>
      <c r="I43" s="69">
        <v>0.02</v>
      </c>
      <c r="J43" s="70"/>
      <c r="K43" s="70"/>
      <c r="L43" s="127" t="e">
        <f t="shared" si="15"/>
        <v>#REF!</v>
      </c>
    </row>
    <row r="44" spans="1:12" ht="13" hidden="1" x14ac:dyDescent="0.25">
      <c r="A44" s="128"/>
      <c r="B44" s="85"/>
      <c r="C44" s="125" t="e">
        <f>+#REF!</f>
        <v>#REF!</v>
      </c>
      <c r="D44" s="126"/>
      <c r="E44" s="119"/>
      <c r="F44" s="67" t="e">
        <f>+#REF!</f>
        <v>#REF!</v>
      </c>
      <c r="G44" s="68">
        <f t="shared" si="16"/>
        <v>1.5</v>
      </c>
      <c r="H44" s="69">
        <v>0.03</v>
      </c>
      <c r="I44" s="69">
        <v>0.03</v>
      </c>
      <c r="J44" s="70"/>
      <c r="K44" s="70"/>
      <c r="L44" s="127" t="e">
        <f t="shared" si="15"/>
        <v>#REF!</v>
      </c>
    </row>
    <row r="45" spans="1:12" s="2" customFormat="1" ht="13" hidden="1" x14ac:dyDescent="0.25">
      <c r="A45" s="128"/>
      <c r="B45" s="85"/>
      <c r="C45" s="136" t="s">
        <v>60</v>
      </c>
      <c r="D45" s="137"/>
      <c r="E45" s="138"/>
      <c r="F45" s="71" t="e">
        <f>SUBTOTAL(9,F37:F44)</f>
        <v>#REF!</v>
      </c>
      <c r="G45" s="72">
        <f>SUM(G37:G44)</f>
        <v>50</v>
      </c>
      <c r="H45" s="69">
        <f>SUM(H37:H44)</f>
        <v>1</v>
      </c>
      <c r="I45" s="69">
        <f>SUM(I37:I44)</f>
        <v>1</v>
      </c>
      <c r="J45" s="70"/>
      <c r="K45" s="70"/>
      <c r="L45" s="138"/>
    </row>
    <row r="46" spans="1:12" ht="13" hidden="1" x14ac:dyDescent="0.3">
      <c r="A46" s="128"/>
      <c r="B46" s="85"/>
      <c r="C46" s="86"/>
      <c r="D46" s="12"/>
      <c r="E46" s="10"/>
      <c r="F46" s="132"/>
      <c r="G46" s="37"/>
      <c r="H46" s="133"/>
      <c r="I46" s="133"/>
      <c r="J46" s="70"/>
      <c r="K46" s="70"/>
      <c r="L46" s="10"/>
    </row>
    <row r="47" spans="1:12" hidden="1" x14ac:dyDescent="0.25">
      <c r="A47" s="128"/>
      <c r="B47" s="85"/>
      <c r="C47" s="86"/>
      <c r="D47" s="131"/>
      <c r="E47" s="130"/>
      <c r="F47" s="132"/>
      <c r="G47" s="37"/>
      <c r="H47" s="133"/>
      <c r="I47" s="133"/>
      <c r="J47" s="37"/>
      <c r="K47" s="37"/>
      <c r="L47" s="130"/>
    </row>
    <row r="48" spans="1:12" ht="14.5" x14ac:dyDescent="0.35">
      <c r="A48" s="128"/>
      <c r="B48" s="85"/>
      <c r="C48" s="86"/>
      <c r="D48" s="131"/>
      <c r="E48"/>
      <c r="F48" s="132"/>
      <c r="G48" s="37"/>
      <c r="H48" s="133"/>
      <c r="I48" s="133"/>
      <c r="J48" s="37"/>
      <c r="K48" s="37"/>
      <c r="L48" s="130"/>
    </row>
    <row r="49" spans="4:12" x14ac:dyDescent="0.25">
      <c r="D49" s="131"/>
      <c r="E49" s="130"/>
      <c r="F49" s="132"/>
      <c r="G49" s="37"/>
      <c r="H49" s="133"/>
      <c r="I49" s="133"/>
      <c r="J49" s="37"/>
      <c r="K49" s="37"/>
      <c r="L49" s="130"/>
    </row>
    <row r="50" spans="4:12" x14ac:dyDescent="0.25">
      <c r="D50" s="131"/>
      <c r="E50" s="130"/>
      <c r="F50" s="132"/>
      <c r="G50" s="37"/>
      <c r="H50" s="133"/>
      <c r="I50" s="133"/>
      <c r="J50" s="37"/>
      <c r="K50" s="37"/>
      <c r="L50" s="130"/>
    </row>
    <row r="51" spans="4:12" x14ac:dyDescent="0.25">
      <c r="D51" s="131"/>
      <c r="E51" s="130"/>
      <c r="F51" s="132"/>
      <c r="G51" s="37"/>
      <c r="H51" s="133"/>
      <c r="I51" s="133"/>
      <c r="J51" s="37"/>
      <c r="K51" s="37"/>
      <c r="L51" s="130"/>
    </row>
    <row r="52" spans="4:12" x14ac:dyDescent="0.25">
      <c r="D52" s="131"/>
      <c r="E52" s="130"/>
      <c r="F52" s="132"/>
      <c r="G52" s="37"/>
      <c r="H52" s="133"/>
      <c r="I52" s="133"/>
      <c r="J52" s="37"/>
      <c r="K52" s="37"/>
      <c r="L52" s="130"/>
    </row>
    <row r="53" spans="4:12" x14ac:dyDescent="0.25">
      <c r="D53" s="131"/>
      <c r="E53" s="130"/>
      <c r="F53" s="132"/>
      <c r="G53" s="37"/>
      <c r="H53" s="133"/>
      <c r="I53" s="133"/>
      <c r="J53" s="37"/>
      <c r="K53" s="37"/>
      <c r="L53" s="130"/>
    </row>
    <row r="54" spans="4:12" x14ac:dyDescent="0.25">
      <c r="D54" s="131"/>
      <c r="E54" s="130"/>
      <c r="F54" s="132"/>
      <c r="G54" s="37"/>
      <c r="H54" s="133"/>
      <c r="I54" s="133"/>
      <c r="J54" s="37"/>
      <c r="K54" s="37"/>
      <c r="L54" s="130"/>
    </row>
  </sheetData>
  <sheetProtection insertHyperlinks="0"/>
  <protectedRanges>
    <protectedRange sqref="E31:E32 E4:E29 L30:L32" name="Rango1"/>
    <protectedRange sqref="E30" name="Rango1_2_1"/>
    <protectedRange sqref="L22:L24" name="Rango1_12_1"/>
    <protectedRange sqref="L15" name="Rango1_5_1_1"/>
    <protectedRange sqref="L17" name="Rango1_6_1_1"/>
    <protectedRange sqref="L18 L21 L19:L20 L25:L29 L5:L14 L4 L16" name="Rango1_1_9"/>
  </protectedRanges>
  <mergeCells count="4">
    <mergeCell ref="B1:C1"/>
    <mergeCell ref="F2:G2"/>
    <mergeCell ref="I2:J2"/>
    <mergeCell ref="B2:C2"/>
  </mergeCells>
  <conditionalFormatting sqref="J4">
    <cfRule type="colorScale" priority="169">
      <colorScale>
        <cfvo type="min"/>
        <cfvo type="percentile" val="50"/>
        <cfvo type="max"/>
        <color rgb="FF63BE7B"/>
        <color rgb="FFFFEB84"/>
        <color rgb="FFF8696B"/>
      </colorScale>
    </cfRule>
    <cfRule type="dataBar" priority="168">
      <dataBar>
        <cfvo type="min"/>
        <cfvo type="max"/>
        <color rgb="FFFF0000"/>
      </dataBar>
      <extLst>
        <ext xmlns:x14="http://schemas.microsoft.com/office/spreadsheetml/2009/9/main" uri="{B025F937-C7B1-47D3-B67F-A62EFF666E3E}">
          <x14:id>{FD824F9C-A4DC-4ADC-9CB7-F636DCA65E7A}</x14:id>
        </ext>
      </extLst>
    </cfRule>
  </conditionalFormatting>
  <conditionalFormatting sqref="J5:J20 J22">
    <cfRule type="colorScale" priority="438">
      <colorScale>
        <cfvo type="min"/>
        <cfvo type="percentile" val="50"/>
        <cfvo type="max"/>
        <color rgb="FF63BE7B"/>
        <color rgb="FFFFEB84"/>
        <color rgb="FFF8696B"/>
      </colorScale>
    </cfRule>
    <cfRule type="dataBar" priority="437">
      <dataBar>
        <cfvo type="min"/>
        <cfvo type="max"/>
        <color rgb="FFFF0000"/>
      </dataBar>
      <extLst>
        <ext xmlns:x14="http://schemas.microsoft.com/office/spreadsheetml/2009/9/main" uri="{B025F937-C7B1-47D3-B67F-A62EFF666E3E}">
          <x14:id>{40EC0E7B-FDE9-4062-920E-93022C1D41B0}</x14:id>
        </ext>
      </extLst>
    </cfRule>
  </conditionalFormatting>
  <conditionalFormatting sqref="J21">
    <cfRule type="dataBar" priority="147">
      <dataBar>
        <cfvo type="min"/>
        <cfvo type="max"/>
        <color rgb="FFFF0000"/>
      </dataBar>
      <extLst>
        <ext xmlns:x14="http://schemas.microsoft.com/office/spreadsheetml/2009/9/main" uri="{B025F937-C7B1-47D3-B67F-A62EFF666E3E}">
          <x14:id>{5125450E-6A56-425E-9892-217A9029B03F}</x14:id>
        </ext>
      </extLst>
    </cfRule>
    <cfRule type="colorScale" priority="148">
      <colorScale>
        <cfvo type="min"/>
        <cfvo type="percentile" val="50"/>
        <cfvo type="max"/>
        <color rgb="FF63BE7B"/>
        <color rgb="FFFFEB84"/>
        <color rgb="FFF8696B"/>
      </colorScale>
    </cfRule>
  </conditionalFormatting>
  <conditionalFormatting sqref="J23">
    <cfRule type="colorScale" priority="31">
      <colorScale>
        <cfvo type="min"/>
        <cfvo type="percentile" val="50"/>
        <cfvo type="max"/>
        <color rgb="FF63BE7B"/>
        <color rgb="FFFFEB84"/>
        <color rgb="FFF8696B"/>
      </colorScale>
    </cfRule>
    <cfRule type="dataBar" priority="30">
      <dataBar>
        <cfvo type="min"/>
        <cfvo type="max"/>
        <color rgb="FFFF0000"/>
      </dataBar>
      <extLst>
        <ext xmlns:x14="http://schemas.microsoft.com/office/spreadsheetml/2009/9/main" uri="{B025F937-C7B1-47D3-B67F-A62EFF666E3E}">
          <x14:id>{F3943FFE-D44F-45DE-96C8-F90EB9819CD1}</x14:id>
        </ext>
      </extLst>
    </cfRule>
  </conditionalFormatting>
  <conditionalFormatting sqref="J24">
    <cfRule type="dataBar" priority="54">
      <dataBar>
        <cfvo type="min"/>
        <cfvo type="max"/>
        <color rgb="FFFF0000"/>
      </dataBar>
      <extLst>
        <ext xmlns:x14="http://schemas.microsoft.com/office/spreadsheetml/2009/9/main" uri="{B025F937-C7B1-47D3-B67F-A62EFF666E3E}">
          <x14:id>{A134CB3C-383E-4DF8-AD7F-D38E1DFD2CD0}</x14:id>
        </ext>
      </extLst>
    </cfRule>
    <cfRule type="colorScale" priority="55">
      <colorScale>
        <cfvo type="min"/>
        <cfvo type="percentile" val="50"/>
        <cfvo type="max"/>
        <color rgb="FF63BE7B"/>
        <color rgb="FFFFEB84"/>
        <color rgb="FFF8696B"/>
      </colorScale>
    </cfRule>
  </conditionalFormatting>
  <conditionalFormatting sqref="J25">
    <cfRule type="dataBar" priority="81">
      <dataBar>
        <cfvo type="min"/>
        <cfvo type="max"/>
        <color rgb="FFFF0000"/>
      </dataBar>
      <extLst>
        <ext xmlns:x14="http://schemas.microsoft.com/office/spreadsheetml/2009/9/main" uri="{B025F937-C7B1-47D3-B67F-A62EFF666E3E}">
          <x14:id>{96BEF94D-C238-46A9-99BF-28F4802CEB0B}</x14:id>
        </ext>
      </extLst>
    </cfRule>
    <cfRule type="colorScale" priority="82">
      <colorScale>
        <cfvo type="min"/>
        <cfvo type="percentile" val="50"/>
        <cfvo type="max"/>
        <color rgb="FF63BE7B"/>
        <color rgb="FFFFEB84"/>
        <color rgb="FFF8696B"/>
      </colorScale>
    </cfRule>
  </conditionalFormatting>
  <conditionalFormatting sqref="J26:J27 J29">
    <cfRule type="colorScale" priority="447">
      <colorScale>
        <cfvo type="min"/>
        <cfvo type="percentile" val="50"/>
        <cfvo type="max"/>
        <color rgb="FF63BE7B"/>
        <color rgb="FFFFEB84"/>
        <color rgb="FFF8696B"/>
      </colorScale>
    </cfRule>
    <cfRule type="dataBar" priority="446">
      <dataBar>
        <cfvo type="min"/>
        <cfvo type="max"/>
        <color rgb="FFFF0000"/>
      </dataBar>
      <extLst>
        <ext xmlns:x14="http://schemas.microsoft.com/office/spreadsheetml/2009/9/main" uri="{B025F937-C7B1-47D3-B67F-A62EFF666E3E}">
          <x14:id>{7EF4A634-1719-4BEE-A940-D2621E398D37}</x14:id>
        </ext>
      </extLst>
    </cfRule>
  </conditionalFormatting>
  <conditionalFormatting sqref="J28">
    <cfRule type="dataBar" priority="24">
      <dataBar>
        <cfvo type="min"/>
        <cfvo type="max"/>
        <color rgb="FFFF0000"/>
      </dataBar>
      <extLst>
        <ext xmlns:x14="http://schemas.microsoft.com/office/spreadsheetml/2009/9/main" uri="{B025F937-C7B1-47D3-B67F-A62EFF666E3E}">
          <x14:id>{571DF97C-A68B-47B8-B5E9-820058F4DCB5}</x14:id>
        </ext>
      </extLst>
    </cfRule>
    <cfRule type="colorScale" priority="25">
      <colorScale>
        <cfvo type="min"/>
        <cfvo type="percentile" val="50"/>
        <cfvo type="max"/>
        <color rgb="FF63BE7B"/>
        <color rgb="FFFFEB84"/>
        <color rgb="FFF8696B"/>
      </colorScale>
    </cfRule>
  </conditionalFormatting>
  <conditionalFormatting sqref="J32">
    <cfRule type="dataBar" priority="201">
      <dataBar>
        <cfvo type="min"/>
        <cfvo type="max"/>
        <color rgb="FFFF0000"/>
      </dataBar>
      <extLst>
        <ext xmlns:x14="http://schemas.microsoft.com/office/spreadsheetml/2009/9/main" uri="{B025F937-C7B1-47D3-B67F-A62EFF666E3E}">
          <x14:id>{40693E0B-7E50-430E-9CF1-EAFEF5A4AF69}</x14:id>
        </ext>
      </extLst>
    </cfRule>
    <cfRule type="colorScale" priority="202">
      <colorScale>
        <cfvo type="min"/>
        <cfvo type="percentile" val="50"/>
        <cfvo type="max"/>
        <color rgb="FF63BE7B"/>
        <color rgb="FFFFEB84"/>
        <color rgb="FFF8696B"/>
      </colorScale>
    </cfRule>
    <cfRule type="expression" dxfId="12" priority="200" stopIfTrue="1">
      <formula>$K$31&gt;0</formula>
    </cfRule>
    <cfRule type="expression" dxfId="11" priority="199" stopIfTrue="1">
      <formula>$K$31=0</formula>
    </cfRule>
  </conditionalFormatting>
  <conditionalFormatting sqref="J33">
    <cfRule type="containsText" dxfId="10" priority="211" stopIfTrue="1" operator="containsText" text="No">
      <formula>NOT(ISERROR(SEARCH("No",J33)))</formula>
    </cfRule>
    <cfRule type="colorScale" priority="210">
      <colorScale>
        <cfvo type="num" val="0"/>
        <cfvo type="percentile" val="50"/>
        <cfvo type="num" val="#REF!"/>
        <color rgb="FFFF0000"/>
        <color rgb="FFFFFF00"/>
        <color rgb="FF006600"/>
      </colorScale>
    </cfRule>
    <cfRule type="colorScale" priority="209">
      <colorScale>
        <cfvo type="num" val="0"/>
        <cfvo type="formula" val="#REF!/2"/>
        <cfvo type="num" val="#REF!"/>
        <color rgb="FFFF0000"/>
        <color rgb="FFFFFF00"/>
        <color rgb="FF006600"/>
      </colorScale>
    </cfRule>
  </conditionalFormatting>
  <conditionalFormatting sqref="J4:L29">
    <cfRule type="expression" dxfId="9" priority="9" stopIfTrue="1">
      <formula>E4="No"</formula>
    </cfRule>
  </conditionalFormatting>
  <conditionalFormatting sqref="K17">
    <cfRule type="dataBar" priority="1">
      <dataBar>
        <cfvo type="min"/>
        <cfvo type="max"/>
        <color rgb="FFFF0000"/>
      </dataBar>
      <extLst>
        <ext xmlns:x14="http://schemas.microsoft.com/office/spreadsheetml/2009/9/main" uri="{B025F937-C7B1-47D3-B67F-A62EFF666E3E}">
          <x14:id>{A9C5E472-1866-4814-86BC-0C2E420367E2}</x14:id>
        </ext>
      </extLst>
    </cfRule>
    <cfRule type="colorScale" priority="2">
      <colorScale>
        <cfvo type="min"/>
        <cfvo type="percentile" val="50"/>
        <cfvo type="max"/>
        <color rgb="FF63BE7B"/>
        <color rgb="FFFFEB84"/>
        <color rgb="FFF8696B"/>
      </colorScale>
    </cfRule>
  </conditionalFormatting>
  <conditionalFormatting sqref="K4:L4">
    <cfRule type="colorScale" priority="145">
      <colorScale>
        <cfvo type="min"/>
        <cfvo type="percentile" val="50"/>
        <cfvo type="max"/>
        <color rgb="FF63BE7B"/>
        <color rgb="FFFFEB84"/>
        <color rgb="FFF8696B"/>
      </colorScale>
    </cfRule>
    <cfRule type="dataBar" priority="144">
      <dataBar>
        <cfvo type="min"/>
        <cfvo type="max"/>
        <color rgb="FFFF0000"/>
      </dataBar>
      <extLst>
        <ext xmlns:x14="http://schemas.microsoft.com/office/spreadsheetml/2009/9/main" uri="{B025F937-C7B1-47D3-B67F-A62EFF666E3E}">
          <x14:id>{19B03F1A-FA9F-4361-8BA4-2B3B91DD1A99}</x14:id>
        </ext>
      </extLst>
    </cfRule>
  </conditionalFormatting>
  <conditionalFormatting sqref="K5:L5">
    <cfRule type="dataBar" priority="141">
      <dataBar>
        <cfvo type="min"/>
        <cfvo type="max"/>
        <color rgb="FFFF0000"/>
      </dataBar>
      <extLst>
        <ext xmlns:x14="http://schemas.microsoft.com/office/spreadsheetml/2009/9/main" uri="{B025F937-C7B1-47D3-B67F-A62EFF666E3E}">
          <x14:id>{5A2ED867-549F-4B86-9FF0-9A4F5E8C93A7}</x14:id>
        </ext>
      </extLst>
    </cfRule>
    <cfRule type="colorScale" priority="142">
      <colorScale>
        <cfvo type="min"/>
        <cfvo type="percentile" val="50"/>
        <cfvo type="max"/>
        <color rgb="FF63BE7B"/>
        <color rgb="FFFFEB84"/>
        <color rgb="FFF8696B"/>
      </colorScale>
    </cfRule>
  </conditionalFormatting>
  <conditionalFormatting sqref="K6:L16 K18:L20">
    <cfRule type="dataBar" priority="425">
      <dataBar>
        <cfvo type="min"/>
        <cfvo type="max"/>
        <color rgb="FFFF0000"/>
      </dataBar>
      <extLst>
        <ext xmlns:x14="http://schemas.microsoft.com/office/spreadsheetml/2009/9/main" uri="{B025F937-C7B1-47D3-B67F-A62EFF666E3E}">
          <x14:id>{7FE336C2-C6A7-452C-B77B-39BE4C0576B9}</x14:id>
        </ext>
      </extLst>
    </cfRule>
    <cfRule type="colorScale" priority="426">
      <colorScale>
        <cfvo type="min"/>
        <cfvo type="percentile" val="50"/>
        <cfvo type="max"/>
        <color rgb="FF63BE7B"/>
        <color rgb="FFFFEB84"/>
        <color rgb="FFF8696B"/>
      </colorScale>
    </cfRule>
  </conditionalFormatting>
  <conditionalFormatting sqref="K21:L21">
    <cfRule type="dataBar" priority="150">
      <dataBar>
        <cfvo type="min"/>
        <cfvo type="max"/>
        <color rgb="FFFF0000"/>
      </dataBar>
      <extLst>
        <ext xmlns:x14="http://schemas.microsoft.com/office/spreadsheetml/2009/9/main" uri="{B025F937-C7B1-47D3-B67F-A62EFF666E3E}">
          <x14:id>{4C87A31B-B677-47BF-9169-601614996015}</x14:id>
        </ext>
      </extLst>
    </cfRule>
    <cfRule type="colorScale" priority="151">
      <colorScale>
        <cfvo type="min"/>
        <cfvo type="percentile" val="50"/>
        <cfvo type="max"/>
        <color rgb="FF63BE7B"/>
        <color rgb="FFFFEB84"/>
        <color rgb="FFF8696B"/>
      </colorScale>
    </cfRule>
  </conditionalFormatting>
  <conditionalFormatting sqref="K22:L22">
    <cfRule type="colorScale" priority="136">
      <colorScale>
        <cfvo type="min"/>
        <cfvo type="percentile" val="50"/>
        <cfvo type="max"/>
        <color rgb="FF63BE7B"/>
        <color rgb="FFFFEB84"/>
        <color rgb="FFF8696B"/>
      </colorScale>
    </cfRule>
    <cfRule type="dataBar" priority="135">
      <dataBar>
        <cfvo type="min"/>
        <cfvo type="max"/>
        <color rgb="FFFF0000"/>
      </dataBar>
      <extLst>
        <ext xmlns:x14="http://schemas.microsoft.com/office/spreadsheetml/2009/9/main" uri="{B025F937-C7B1-47D3-B67F-A62EFF666E3E}">
          <x14:id>{C5125E1D-9853-4530-99DF-280C7F413B3F}</x14:id>
        </ext>
      </extLst>
    </cfRule>
  </conditionalFormatting>
  <conditionalFormatting sqref="K23:L23">
    <cfRule type="colorScale" priority="28">
      <colorScale>
        <cfvo type="min"/>
        <cfvo type="percentile" val="50"/>
        <cfvo type="max"/>
        <color rgb="FF63BE7B"/>
        <color rgb="FFFFEB84"/>
        <color rgb="FFF8696B"/>
      </colorScale>
    </cfRule>
    <cfRule type="dataBar" priority="27">
      <dataBar>
        <cfvo type="min"/>
        <cfvo type="max"/>
        <color rgb="FFFF0000"/>
      </dataBar>
      <extLst>
        <ext xmlns:x14="http://schemas.microsoft.com/office/spreadsheetml/2009/9/main" uri="{B025F937-C7B1-47D3-B67F-A62EFF666E3E}">
          <x14:id>{EAABD519-0B2A-453B-A2ED-BDFBEE7F5C1F}</x14:id>
        </ext>
      </extLst>
    </cfRule>
  </conditionalFormatting>
  <conditionalFormatting sqref="K24:L24">
    <cfRule type="colorScale" priority="52">
      <colorScale>
        <cfvo type="min"/>
        <cfvo type="percentile" val="50"/>
        <cfvo type="max"/>
        <color rgb="FF63BE7B"/>
        <color rgb="FFFFEB84"/>
        <color rgb="FFF8696B"/>
      </colorScale>
    </cfRule>
    <cfRule type="dataBar" priority="51">
      <dataBar>
        <cfvo type="min"/>
        <cfvo type="max"/>
        <color rgb="FFFF0000"/>
      </dataBar>
      <extLst>
        <ext xmlns:x14="http://schemas.microsoft.com/office/spreadsheetml/2009/9/main" uri="{B025F937-C7B1-47D3-B67F-A62EFF666E3E}">
          <x14:id>{64BE3A46-5503-46DB-BF61-34C050F35C71}</x14:id>
        </ext>
      </extLst>
    </cfRule>
  </conditionalFormatting>
  <conditionalFormatting sqref="K25:L25">
    <cfRule type="colorScale" priority="58">
      <colorScale>
        <cfvo type="min"/>
        <cfvo type="percentile" val="50"/>
        <cfvo type="max"/>
        <color rgb="FF63BE7B"/>
        <color rgb="FFFFEB84"/>
        <color rgb="FFF8696B"/>
      </colorScale>
    </cfRule>
    <cfRule type="dataBar" priority="57">
      <dataBar>
        <cfvo type="min"/>
        <cfvo type="max"/>
        <color rgb="FFFF0000"/>
      </dataBar>
      <extLst>
        <ext xmlns:x14="http://schemas.microsoft.com/office/spreadsheetml/2009/9/main" uri="{B025F937-C7B1-47D3-B67F-A62EFF666E3E}">
          <x14:id>{9BFA2B02-3500-455D-90C6-697C4D3643C5}</x14:id>
        </ext>
      </extLst>
    </cfRule>
  </conditionalFormatting>
  <conditionalFormatting sqref="K26:L27 K29:L29">
    <cfRule type="dataBar" priority="440">
      <dataBar>
        <cfvo type="min"/>
        <cfvo type="max"/>
        <color rgb="FFFF0000"/>
      </dataBar>
      <extLst>
        <ext xmlns:x14="http://schemas.microsoft.com/office/spreadsheetml/2009/9/main" uri="{B025F937-C7B1-47D3-B67F-A62EFF666E3E}">
          <x14:id>{4F24F250-086F-44D5-B9EA-7920A7251AD4}</x14:id>
        </ext>
      </extLst>
    </cfRule>
    <cfRule type="colorScale" priority="441">
      <colorScale>
        <cfvo type="min"/>
        <cfvo type="percentile" val="50"/>
        <cfvo type="max"/>
        <color rgb="FF63BE7B"/>
        <color rgb="FFFFEB84"/>
        <color rgb="FFF8696B"/>
      </colorScale>
    </cfRule>
  </conditionalFormatting>
  <conditionalFormatting sqref="K28:L28">
    <cfRule type="colorScale" priority="22">
      <colorScale>
        <cfvo type="min"/>
        <cfvo type="percentile" val="50"/>
        <cfvo type="max"/>
        <color rgb="FF63BE7B"/>
        <color rgb="FFFFEB84"/>
        <color rgb="FFF8696B"/>
      </colorScale>
    </cfRule>
    <cfRule type="dataBar" priority="21">
      <dataBar>
        <cfvo type="min"/>
        <cfvo type="max"/>
        <color rgb="FFFF0000"/>
      </dataBar>
      <extLst>
        <ext xmlns:x14="http://schemas.microsoft.com/office/spreadsheetml/2009/9/main" uri="{B025F937-C7B1-47D3-B67F-A62EFF666E3E}">
          <x14:id>{C56B57C2-431B-4372-A6DC-DA4322028781}</x14:id>
        </ext>
      </extLst>
    </cfRule>
  </conditionalFormatting>
  <conditionalFormatting sqref="L17">
    <cfRule type="colorScale" priority="13">
      <colorScale>
        <cfvo type="min"/>
        <cfvo type="percentile" val="50"/>
        <cfvo type="max"/>
        <color rgb="FF63BE7B"/>
        <color rgb="FFFFEB84"/>
        <color rgb="FFF8696B"/>
      </colorScale>
    </cfRule>
    <cfRule type="dataBar" priority="12">
      <dataBar>
        <cfvo type="min"/>
        <cfvo type="max"/>
        <color rgb="FFFF0000"/>
      </dataBar>
      <extLst>
        <ext xmlns:x14="http://schemas.microsoft.com/office/spreadsheetml/2009/9/main" uri="{B025F937-C7B1-47D3-B67F-A62EFF666E3E}">
          <x14:id>{55DB0B4C-FF0C-4BBE-9AE6-C80378F88C52}</x14:id>
        </ext>
      </extLst>
    </cfRule>
  </conditionalFormatting>
  <dataValidations count="1">
    <dataValidation type="list" allowBlank="1" showInputMessage="1" showErrorMessage="1" sqref="E4:E29" xr:uid="{00000000-0002-0000-0600-000000000000}">
      <formula1>$J$37:$J$38</formula1>
    </dataValidation>
  </dataValidations>
  <pageMargins left="0.27559055118110237" right="0.15748031496062992" top="0.59055118110236227" bottom="0.39370078740157483" header="0.19685039370078741" footer="0.19685039370078741"/>
  <pageSetup scale="54" fitToHeight="8" orientation="landscape" r:id="rId1"/>
  <headerFooter alignWithMargins="0">
    <oddHeader>&amp;C&amp;"Arial,Negrita"&amp;F / &amp;A</oddHeader>
    <oddFooter>Página &amp;P de &amp;N</oddFooter>
  </headerFooter>
  <ignoredErrors>
    <ignoredError sqref="D1:D2"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FD824F9C-A4DC-4ADC-9CB7-F636DCA65E7A}">
            <x14:dataBar minLength="0" maxLength="100" negativeBarColorSameAsPositive="1" axisPosition="none">
              <x14:cfvo type="min"/>
              <x14:cfvo type="max"/>
            </x14:dataBar>
          </x14:cfRule>
          <xm:sqref>J4</xm:sqref>
        </x14:conditionalFormatting>
        <x14:conditionalFormatting xmlns:xm="http://schemas.microsoft.com/office/excel/2006/main">
          <x14:cfRule type="dataBar" id="{40EC0E7B-FDE9-4062-920E-93022C1D41B0}">
            <x14:dataBar minLength="0" maxLength="100" negativeBarColorSameAsPositive="1" axisPosition="none">
              <x14:cfvo type="min"/>
              <x14:cfvo type="max"/>
            </x14:dataBar>
          </x14:cfRule>
          <xm:sqref>J5:J20 J22</xm:sqref>
        </x14:conditionalFormatting>
        <x14:conditionalFormatting xmlns:xm="http://schemas.microsoft.com/office/excel/2006/main">
          <x14:cfRule type="dataBar" id="{5125450E-6A56-425E-9892-217A9029B03F}">
            <x14:dataBar minLength="0" maxLength="100" negativeBarColorSameAsPositive="1" axisPosition="none">
              <x14:cfvo type="min"/>
              <x14:cfvo type="max"/>
            </x14:dataBar>
          </x14:cfRule>
          <xm:sqref>J21</xm:sqref>
        </x14:conditionalFormatting>
        <x14:conditionalFormatting xmlns:xm="http://schemas.microsoft.com/office/excel/2006/main">
          <x14:cfRule type="dataBar" id="{F3943FFE-D44F-45DE-96C8-F90EB9819CD1}">
            <x14:dataBar minLength="0" maxLength="100" negativeBarColorSameAsPositive="1" axisPosition="none">
              <x14:cfvo type="min"/>
              <x14:cfvo type="max"/>
            </x14:dataBar>
          </x14:cfRule>
          <xm:sqref>J23</xm:sqref>
        </x14:conditionalFormatting>
        <x14:conditionalFormatting xmlns:xm="http://schemas.microsoft.com/office/excel/2006/main">
          <x14:cfRule type="dataBar" id="{A134CB3C-383E-4DF8-AD7F-D38E1DFD2CD0}">
            <x14:dataBar minLength="0" maxLength="100" negativeBarColorSameAsPositive="1" axisPosition="none">
              <x14:cfvo type="min"/>
              <x14:cfvo type="max"/>
            </x14:dataBar>
          </x14:cfRule>
          <xm:sqref>J24</xm:sqref>
        </x14:conditionalFormatting>
        <x14:conditionalFormatting xmlns:xm="http://schemas.microsoft.com/office/excel/2006/main">
          <x14:cfRule type="dataBar" id="{96BEF94D-C238-46A9-99BF-28F4802CEB0B}">
            <x14:dataBar minLength="0" maxLength="100" negativeBarColorSameAsPositive="1" axisPosition="none">
              <x14:cfvo type="min"/>
              <x14:cfvo type="max"/>
            </x14:dataBar>
          </x14:cfRule>
          <xm:sqref>J25</xm:sqref>
        </x14:conditionalFormatting>
        <x14:conditionalFormatting xmlns:xm="http://schemas.microsoft.com/office/excel/2006/main">
          <x14:cfRule type="dataBar" id="{7EF4A634-1719-4BEE-A940-D2621E398D37}">
            <x14:dataBar minLength="0" maxLength="100" negativeBarColorSameAsPositive="1" axisPosition="none">
              <x14:cfvo type="min"/>
              <x14:cfvo type="max"/>
            </x14:dataBar>
          </x14:cfRule>
          <xm:sqref>J26:J27 J29</xm:sqref>
        </x14:conditionalFormatting>
        <x14:conditionalFormatting xmlns:xm="http://schemas.microsoft.com/office/excel/2006/main">
          <x14:cfRule type="dataBar" id="{571DF97C-A68B-47B8-B5E9-820058F4DCB5}">
            <x14:dataBar minLength="0" maxLength="100" negativeBarColorSameAsPositive="1" axisPosition="none">
              <x14:cfvo type="min"/>
              <x14:cfvo type="max"/>
            </x14:dataBar>
          </x14:cfRule>
          <xm:sqref>J28</xm:sqref>
        </x14:conditionalFormatting>
        <x14:conditionalFormatting xmlns:xm="http://schemas.microsoft.com/office/excel/2006/main">
          <x14:cfRule type="dataBar" id="{40693E0B-7E50-430E-9CF1-EAFEF5A4AF69}">
            <x14:dataBar minLength="0" maxLength="100" negativeBarColorSameAsPositive="1" axisPosition="none">
              <x14:cfvo type="min"/>
              <x14:cfvo type="max"/>
            </x14:dataBar>
          </x14:cfRule>
          <xm:sqref>J32</xm:sqref>
        </x14:conditionalFormatting>
        <x14:conditionalFormatting xmlns:xm="http://schemas.microsoft.com/office/excel/2006/main">
          <x14:cfRule type="dataBar" id="{A9C5E472-1866-4814-86BC-0C2E420367E2}">
            <x14:dataBar minLength="0" maxLength="100" negativeBarColorSameAsPositive="1" axisPosition="none">
              <x14:cfvo type="min"/>
              <x14:cfvo type="max"/>
            </x14:dataBar>
          </x14:cfRule>
          <xm:sqref>K17</xm:sqref>
        </x14:conditionalFormatting>
        <x14:conditionalFormatting xmlns:xm="http://schemas.microsoft.com/office/excel/2006/main">
          <x14:cfRule type="dataBar" id="{19B03F1A-FA9F-4361-8BA4-2B3B91DD1A99}">
            <x14:dataBar minLength="0" maxLength="100" negativeBarColorSameAsPositive="1" axisPosition="none">
              <x14:cfvo type="min"/>
              <x14:cfvo type="max"/>
            </x14:dataBar>
          </x14:cfRule>
          <xm:sqref>K4:L4</xm:sqref>
        </x14:conditionalFormatting>
        <x14:conditionalFormatting xmlns:xm="http://schemas.microsoft.com/office/excel/2006/main">
          <x14:cfRule type="dataBar" id="{5A2ED867-549F-4B86-9FF0-9A4F5E8C93A7}">
            <x14:dataBar minLength="0" maxLength="100" negativeBarColorSameAsPositive="1" axisPosition="none">
              <x14:cfvo type="min"/>
              <x14:cfvo type="max"/>
            </x14:dataBar>
          </x14:cfRule>
          <xm:sqref>K5:L5</xm:sqref>
        </x14:conditionalFormatting>
        <x14:conditionalFormatting xmlns:xm="http://schemas.microsoft.com/office/excel/2006/main">
          <x14:cfRule type="dataBar" id="{7FE336C2-C6A7-452C-B77B-39BE4C0576B9}">
            <x14:dataBar minLength="0" maxLength="100" negativeBarColorSameAsPositive="1" axisPosition="none">
              <x14:cfvo type="min"/>
              <x14:cfvo type="max"/>
            </x14:dataBar>
          </x14:cfRule>
          <xm:sqref>K6:L16 K18:L20</xm:sqref>
        </x14:conditionalFormatting>
        <x14:conditionalFormatting xmlns:xm="http://schemas.microsoft.com/office/excel/2006/main">
          <x14:cfRule type="dataBar" id="{4C87A31B-B677-47BF-9169-601614996015}">
            <x14:dataBar minLength="0" maxLength="100" negativeBarColorSameAsPositive="1" axisPosition="none">
              <x14:cfvo type="min"/>
              <x14:cfvo type="max"/>
            </x14:dataBar>
          </x14:cfRule>
          <xm:sqref>K21:L21</xm:sqref>
        </x14:conditionalFormatting>
        <x14:conditionalFormatting xmlns:xm="http://schemas.microsoft.com/office/excel/2006/main">
          <x14:cfRule type="dataBar" id="{C5125E1D-9853-4530-99DF-280C7F413B3F}">
            <x14:dataBar minLength="0" maxLength="100" negativeBarColorSameAsPositive="1" axisPosition="none">
              <x14:cfvo type="min"/>
              <x14:cfvo type="max"/>
            </x14:dataBar>
          </x14:cfRule>
          <xm:sqref>K22:L22</xm:sqref>
        </x14:conditionalFormatting>
        <x14:conditionalFormatting xmlns:xm="http://schemas.microsoft.com/office/excel/2006/main">
          <x14:cfRule type="dataBar" id="{EAABD519-0B2A-453B-A2ED-BDFBEE7F5C1F}">
            <x14:dataBar minLength="0" maxLength="100" negativeBarColorSameAsPositive="1" axisPosition="none">
              <x14:cfvo type="min"/>
              <x14:cfvo type="max"/>
            </x14:dataBar>
          </x14:cfRule>
          <xm:sqref>K23:L23</xm:sqref>
        </x14:conditionalFormatting>
        <x14:conditionalFormatting xmlns:xm="http://schemas.microsoft.com/office/excel/2006/main">
          <x14:cfRule type="dataBar" id="{64BE3A46-5503-46DB-BF61-34C050F35C71}">
            <x14:dataBar minLength="0" maxLength="100" negativeBarColorSameAsPositive="1" axisPosition="none">
              <x14:cfvo type="min"/>
              <x14:cfvo type="max"/>
            </x14:dataBar>
          </x14:cfRule>
          <xm:sqref>K24:L24</xm:sqref>
        </x14:conditionalFormatting>
        <x14:conditionalFormatting xmlns:xm="http://schemas.microsoft.com/office/excel/2006/main">
          <x14:cfRule type="dataBar" id="{9BFA2B02-3500-455D-90C6-697C4D3643C5}">
            <x14:dataBar minLength="0" maxLength="100" negativeBarColorSameAsPositive="1" axisPosition="none">
              <x14:cfvo type="min"/>
              <x14:cfvo type="max"/>
            </x14:dataBar>
          </x14:cfRule>
          <xm:sqref>K25:L25</xm:sqref>
        </x14:conditionalFormatting>
        <x14:conditionalFormatting xmlns:xm="http://schemas.microsoft.com/office/excel/2006/main">
          <x14:cfRule type="dataBar" id="{4F24F250-086F-44D5-B9EA-7920A7251AD4}">
            <x14:dataBar minLength="0" maxLength="100" negativeBarColorSameAsPositive="1" axisPosition="none">
              <x14:cfvo type="min"/>
              <x14:cfvo type="max"/>
            </x14:dataBar>
          </x14:cfRule>
          <xm:sqref>K26:L27 K29:L29</xm:sqref>
        </x14:conditionalFormatting>
        <x14:conditionalFormatting xmlns:xm="http://schemas.microsoft.com/office/excel/2006/main">
          <x14:cfRule type="dataBar" id="{C56B57C2-431B-4372-A6DC-DA4322028781}">
            <x14:dataBar minLength="0" maxLength="100" negativeBarColorSameAsPositive="1" axisPosition="none">
              <x14:cfvo type="min"/>
              <x14:cfvo type="max"/>
            </x14:dataBar>
          </x14:cfRule>
          <xm:sqref>K28:L28</xm:sqref>
        </x14:conditionalFormatting>
        <x14:conditionalFormatting xmlns:xm="http://schemas.microsoft.com/office/excel/2006/main">
          <x14:cfRule type="dataBar" id="{55DB0B4C-FF0C-4BBE-9AE6-C80378F88C52}">
            <x14:dataBar minLength="0" maxLength="100" negativeBarColorSameAsPositive="1" axisPosition="none">
              <x14:cfvo type="min"/>
              <x14:cfvo type="max"/>
            </x14:dataBar>
          </x14:cfRule>
          <xm:sqref>L17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CC7A-3FAE-453C-B116-522C09B7DC4F}">
  <dimension ref="C1:Q12"/>
  <sheetViews>
    <sheetView workbookViewId="0">
      <selection activeCell="E18" sqref="E18"/>
    </sheetView>
  </sheetViews>
  <sheetFormatPr baseColWidth="10" defaultColWidth="11.453125" defaultRowHeight="18.5" x14ac:dyDescent="0.45"/>
  <cols>
    <col min="1" max="1" width="4.1796875" style="46" customWidth="1"/>
    <col min="2" max="2" width="4.81640625" style="46" customWidth="1"/>
    <col min="3" max="3" width="14.54296875" style="93" customWidth="1"/>
    <col min="4" max="4" width="33.54296875" style="93" customWidth="1"/>
    <col min="5" max="5" width="38.54296875" style="93" customWidth="1"/>
    <col min="6" max="6" width="37.81640625" style="93" customWidth="1"/>
    <col min="7" max="7" width="30.1796875" style="93" customWidth="1"/>
    <col min="8" max="8" width="25.453125" style="93" customWidth="1"/>
    <col min="9" max="9" width="17.54296875" style="93" customWidth="1"/>
    <col min="10" max="10" width="17.7265625" style="93" customWidth="1"/>
    <col min="11" max="11" width="9" style="93" hidden="1" customWidth="1"/>
    <col min="12" max="12" width="11.453125" style="93" hidden="1" customWidth="1"/>
    <col min="13" max="13" width="9" style="93" hidden="1" customWidth="1"/>
    <col min="14" max="14" width="23.81640625" style="93" hidden="1" customWidth="1"/>
    <col min="15" max="15" width="7.54296875" style="160" hidden="1" customWidth="1"/>
    <col min="16" max="16" width="11.453125" style="96" hidden="1" customWidth="1"/>
    <col min="17" max="17" width="11.453125" style="93" customWidth="1"/>
    <col min="18" max="18" width="13.54296875" style="46" customWidth="1"/>
    <col min="19" max="16384" width="11.453125" style="46"/>
  </cols>
  <sheetData>
    <row r="1" spans="3:17" x14ac:dyDescent="0.45">
      <c r="K1" s="94"/>
      <c r="L1" s="94"/>
      <c r="M1" s="94"/>
      <c r="N1" s="95"/>
      <c r="O1" s="96"/>
    </row>
    <row r="2" spans="3:17" x14ac:dyDescent="0.45">
      <c r="C2" s="195" t="s">
        <v>293</v>
      </c>
      <c r="D2" s="196"/>
      <c r="E2" s="197">
        <f>+'1. Main Charact, Cert &amp; Insp'!D1</f>
        <v>0</v>
      </c>
      <c r="F2" s="198"/>
      <c r="G2" s="97" t="s">
        <v>2</v>
      </c>
      <c r="H2" s="51">
        <f>+'1. Main Charact, Cert &amp; Insp'!D2</f>
        <v>46358</v>
      </c>
      <c r="K2" s="94"/>
      <c r="L2" s="94"/>
      <c r="M2" s="94"/>
      <c r="N2" s="95"/>
      <c r="O2" s="96"/>
    </row>
    <row r="3" spans="3:17" x14ac:dyDescent="0.45">
      <c r="K3" s="94"/>
      <c r="L3" s="94"/>
      <c r="M3" s="94"/>
      <c r="N3" s="154"/>
      <c r="O3" s="158" t="str">
        <f>IF(O4&gt;0, "NO PASA", "PASA")</f>
        <v>PASA</v>
      </c>
    </row>
    <row r="4" spans="3:17" s="102" customFormat="1" ht="21.75" customHeight="1" thickBot="1" x14ac:dyDescent="0.4">
      <c r="C4" s="98" t="s">
        <v>294</v>
      </c>
      <c r="D4" s="98" t="s">
        <v>295</v>
      </c>
      <c r="E4" s="98" t="s">
        <v>296</v>
      </c>
      <c r="F4" s="98" t="s">
        <v>297</v>
      </c>
      <c r="G4" s="98" t="s">
        <v>298</v>
      </c>
      <c r="H4" s="98"/>
      <c r="I4" s="99" t="s">
        <v>299</v>
      </c>
      <c r="J4" s="99" t="s">
        <v>60</v>
      </c>
      <c r="K4" s="100"/>
      <c r="L4" s="142" t="s">
        <v>300</v>
      </c>
      <c r="M4" s="100"/>
      <c r="N4" s="155" t="s">
        <v>300</v>
      </c>
      <c r="O4" s="156">
        <f>SUM(O5:O11)</f>
        <v>0</v>
      </c>
      <c r="P4" s="101"/>
      <c r="Q4" s="100"/>
    </row>
    <row r="5" spans="3:17" ht="53.5" thickTop="1" thickBot="1" x14ac:dyDescent="0.5">
      <c r="C5" s="103" t="s">
        <v>301</v>
      </c>
      <c r="D5" s="104" t="s">
        <v>302</v>
      </c>
      <c r="E5" s="104" t="s">
        <v>303</v>
      </c>
      <c r="F5" s="104" t="s">
        <v>304</v>
      </c>
      <c r="G5" s="199" t="s">
        <v>305</v>
      </c>
      <c r="H5" s="200"/>
      <c r="I5" s="105" t="str">
        <f>O3</f>
        <v>PASA</v>
      </c>
      <c r="J5" s="106">
        <f>+'2. Offices &amp; allocations'!K15+'3.Drilling Equipm. &amp; Capacities'!K40+'4. Solids Control'!K18+'6. BOP &amp; testing'!K25+'7. Auxiliares'!K30+'5. Drilling String &amp; XO'!K17</f>
        <v>100</v>
      </c>
      <c r="L5" s="143" t="s">
        <v>306</v>
      </c>
      <c r="N5" s="157" t="s">
        <v>307</v>
      </c>
      <c r="O5" s="159">
        <f>COUNTIF('1. Main Charact, Cert &amp; Insp'!J4:J28,"Did not pass")</f>
        <v>0</v>
      </c>
    </row>
    <row r="6" spans="3:17" ht="19" thickTop="1" x14ac:dyDescent="0.45">
      <c r="N6" s="157" t="s">
        <v>308</v>
      </c>
      <c r="O6" s="159">
        <f>COUNTIF('2. Offices &amp; allocations'!$J$4:$J$14,"Did not pass")</f>
        <v>0</v>
      </c>
    </row>
    <row r="7" spans="3:17" x14ac:dyDescent="0.45">
      <c r="N7" s="157" t="s">
        <v>309</v>
      </c>
      <c r="O7" s="159">
        <f>COUNTIF('3.Drilling Equipm. &amp; Capacities'!$J$4:$J$39,"Did not pass")</f>
        <v>0</v>
      </c>
    </row>
    <row r="8" spans="3:17" x14ac:dyDescent="0.45">
      <c r="N8" s="157" t="s">
        <v>310</v>
      </c>
      <c r="O8" s="159">
        <f>COUNTIF('4. Solids Control'!$J$2:$J$17,"Did not pass")</f>
        <v>0</v>
      </c>
    </row>
    <row r="9" spans="3:17" x14ac:dyDescent="0.45">
      <c r="N9" s="157" t="s">
        <v>311</v>
      </c>
      <c r="O9" s="159">
        <f>COUNTIF('5. Drilling String &amp; XO'!$J$4:$J$17,"Did not pass")</f>
        <v>0</v>
      </c>
    </row>
    <row r="10" spans="3:17" x14ac:dyDescent="0.45">
      <c r="N10" s="157" t="s">
        <v>312</v>
      </c>
      <c r="O10" s="159">
        <f>COUNTIF('6. BOP &amp; testing'!$J$4:$J$24,"Did not pass")</f>
        <v>0</v>
      </c>
    </row>
    <row r="11" spans="3:17" x14ac:dyDescent="0.45">
      <c r="N11" s="157" t="s">
        <v>313</v>
      </c>
      <c r="O11" s="159">
        <f>COUNTIF('7. Auxiliares'!$J$4:$J$29,"Did not pass")</f>
        <v>0</v>
      </c>
    </row>
    <row r="12" spans="3:17" x14ac:dyDescent="0.45">
      <c r="N12" s="157"/>
      <c r="O12" s="159"/>
    </row>
  </sheetData>
  <sheetProtection algorithmName="SHA-512" hashValue="EA8YlOtYIyBo231mi0VDI5GlDfA32YgVzJS1QqlKEU8ykxHrsxfFsom975xP+qOYR4ZMSVBc3eYYamL6nKtjDw==" saltValue="i5+dDdBZw99M+DhEo3ddqA==" spinCount="100000" sheet="1" insertHyperlinks="0"/>
  <mergeCells count="3">
    <mergeCell ref="C2:D2"/>
    <mergeCell ref="E2:F2"/>
    <mergeCell ref="G5:H5"/>
  </mergeCells>
  <conditionalFormatting sqref="I5">
    <cfRule type="cellIs" dxfId="8" priority="1" operator="equal">
      <formula>"NO PASA"</formula>
    </cfRule>
    <cfRule type="cellIs" dxfId="7" priority="2" operator="equal">
      <formula>"PASA"</formula>
    </cfRule>
    <cfRule type="colorScale" priority="3">
      <colorScale>
        <cfvo type="formula" val="&quot;$I$5=&quot;&quot;NO PASA&quot;&quot;&quot;"/>
        <cfvo type="formula" val="&quot;$I$5=&quot;&quot;PASA&quot;&quot;&quot;"/>
        <color rgb="FFFF7E79"/>
        <color theme="9" tint="0.39997558519241921"/>
      </colorScale>
    </cfRule>
  </conditionalFormatting>
  <conditionalFormatting sqref="J5">
    <cfRule type="expression" dxfId="6" priority="4">
      <formula>#REF!="NO PASA"</formula>
    </cfRule>
    <cfRule type="expression" dxfId="5" priority="5">
      <formula>#REF!="PASA"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3d45bd0c-9e4a-463d-b7ea-8980a56b9aaa" xsi:nil="true"/>
    <TaxCatchAll xmlns="d667af38-85de-428b-96e0-40f069bde96f"/>
    <lcf76f155ced4ddcb4097134ff3c332f xmlns="3d45bd0c-9e4a-463d-b7ea-8980a56b9a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A9204CE354384A98F9F4A6B953028B" ma:contentTypeVersion="19" ma:contentTypeDescription="Create a new document." ma:contentTypeScope="" ma:versionID="375ebb2cfdc40f6efe11fa044161c41d">
  <xsd:schema xmlns:xsd="http://www.w3.org/2001/XMLSchema" xmlns:xs="http://www.w3.org/2001/XMLSchema" xmlns:p="http://schemas.microsoft.com/office/2006/metadata/properties" xmlns:ns2="3d45bd0c-9e4a-463d-b7ea-8980a56b9aaa" xmlns:ns3="d667af38-85de-428b-96e0-40f069bde96f" targetNamespace="http://schemas.microsoft.com/office/2006/metadata/properties" ma:root="true" ma:fieldsID="3efc9cd97222bf7f26058671bf63e9a2" ns2:_="" ns3:_="">
    <xsd:import namespace="3d45bd0c-9e4a-463d-b7ea-8980a56b9aaa"/>
    <xsd:import namespace="d667af38-85de-428b-96e0-40f069bde9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Dat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5bd0c-9e4a-463d-b7ea-8980a56b9aa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Date" ma:index="18" nillable="true" ma:displayName="Date" ma:format="DateOnly" ma:internalName="Date">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45e3d2e-5274-4816-89dc-0a1328dcda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7af38-85de-428b-96e0-40f069bde96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61d2087-5cc9-496d-b7e3-b6b4a3c4f131}" ma:internalName="TaxCatchAll" ma:showField="CatchAllData" ma:web="d667af38-85de-428b-96e0-40f069bde9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97FBA8-CA71-477B-A30F-7D7C0D07E248}">
  <ds:schemaRefs>
    <ds:schemaRef ds:uri="http://schemas.microsoft.com/sharepoint/v3/contenttype/forms"/>
  </ds:schemaRefs>
</ds:datastoreItem>
</file>

<file path=customXml/itemProps2.xml><?xml version="1.0" encoding="utf-8"?>
<ds:datastoreItem xmlns:ds="http://schemas.openxmlformats.org/officeDocument/2006/customXml" ds:itemID="{E254C350-652F-4BD2-8B0C-D68B56BF5415}">
  <ds:schemaRefs>
    <ds:schemaRef ds:uri="http://schemas.microsoft.com/office/2006/metadata/properties"/>
    <ds:schemaRef ds:uri="http://schemas.microsoft.com/office/infopath/2007/PartnerControls"/>
    <ds:schemaRef ds:uri="3d45bd0c-9e4a-463d-b7ea-8980a56b9aaa"/>
    <ds:schemaRef ds:uri="d667af38-85de-428b-96e0-40f069bde96f"/>
  </ds:schemaRefs>
</ds:datastoreItem>
</file>

<file path=customXml/itemProps3.xml><?xml version="1.0" encoding="utf-8"?>
<ds:datastoreItem xmlns:ds="http://schemas.openxmlformats.org/officeDocument/2006/customXml" ds:itemID="{DECA4178-5569-448B-BC04-C5A5AD9DD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5bd0c-9e4a-463d-b7ea-8980a56b9aaa"/>
    <ds:schemaRef ds:uri="d667af38-85de-428b-96e0-40f069bde9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17</vt:i4>
      </vt:variant>
    </vt:vector>
  </HeadingPairs>
  <TitlesOfParts>
    <vt:vector size="27" baseType="lpstr">
      <vt:lpstr>Instrucciones</vt:lpstr>
      <vt:lpstr>1. Main Charact, Cert &amp; Insp</vt:lpstr>
      <vt:lpstr>2. Offices &amp; allocations</vt:lpstr>
      <vt:lpstr>3.Drilling Equipm. &amp; Capacities</vt:lpstr>
      <vt:lpstr>4. Solids Control</vt:lpstr>
      <vt:lpstr>5. Drilling String &amp; XO</vt:lpstr>
      <vt:lpstr>6. BOP &amp; testing</vt:lpstr>
      <vt:lpstr>7. Auxiliares</vt:lpstr>
      <vt:lpstr>8. Evaluacion_Tecnica_Total</vt:lpstr>
      <vt:lpstr>Resumen_Anexo_9</vt:lpstr>
      <vt:lpstr>'1. Main Charact, Cert &amp; Insp'!Área_de_impresión</vt:lpstr>
      <vt:lpstr>'2. Offices &amp; allocations'!Área_de_impresión</vt:lpstr>
      <vt:lpstr>'3.Drilling Equipm. &amp; Capacities'!Área_de_impresión</vt:lpstr>
      <vt:lpstr>'4. Solids Control'!Área_de_impresión</vt:lpstr>
      <vt:lpstr>'5. Drilling String &amp; XO'!Área_de_impresión</vt:lpstr>
      <vt:lpstr>'6. BOP &amp; testing'!Área_de_impresión</vt:lpstr>
      <vt:lpstr>'7. Auxiliares'!Área_de_impresión</vt:lpstr>
      <vt:lpstr>Instrucciones!Área_de_impresión</vt:lpstr>
      <vt:lpstr>Resumen_Anexo_9!Área_de_impresión</vt:lpstr>
      <vt:lpstr>'1. Main Charact, Cert &amp; Insp'!Títulos_a_imprimir</vt:lpstr>
      <vt:lpstr>'2. Offices &amp; allocations'!Títulos_a_imprimir</vt:lpstr>
      <vt:lpstr>'3.Drilling Equipm. &amp; Capacities'!Títulos_a_imprimir</vt:lpstr>
      <vt:lpstr>'4. Solids Control'!Títulos_a_imprimir</vt:lpstr>
      <vt:lpstr>'5. Drilling String &amp; XO'!Títulos_a_imprimir</vt:lpstr>
      <vt:lpstr>'6. BOP &amp; testing'!Títulos_a_imprimir</vt:lpstr>
      <vt:lpstr>'7. Auxiliares'!Títulos_a_imprimir</vt:lpstr>
      <vt:lpstr>Resumen_Anexo_9!Títulos_a_imprimir</vt:lpstr>
    </vt:vector>
  </TitlesOfParts>
  <Manager/>
  <Company>Pan American Energy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Rueda</dc:creator>
  <cp:keywords/>
  <dc:description/>
  <cp:lastModifiedBy>Zanga, Carlos Adrián</cp:lastModifiedBy>
  <cp:revision/>
  <dcterms:created xsi:type="dcterms:W3CDTF">2016-05-22T16:41:13Z</dcterms:created>
  <dcterms:modified xsi:type="dcterms:W3CDTF">2025-12-10T14:37:08Z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0x01010084BD8CCC1CD8BE4BBFAC195CB9139C4E</vt:lpwstr>
  </property>
  <property fmtid="{D5CDD505-2E9C-101B-9397-08002B2CF9AE}" pid="3" name="Order">
    <vt:r8>168900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