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Z:\PSCM\Drilling &amp; Completion\MEX\05 2024 Campaña Expl. W&amp;T- Área 31\01 Licitación Servicios Integrados - A31\00 Documentos Licitación\"/>
    </mc:Choice>
  </mc:AlternateContent>
  <xr:revisionPtr revIDLastSave="0" documentId="13_ncr:1_{C50F0B45-762E-492F-A962-4DBC8EA11D1F}" xr6:coauthVersionLast="41" xr6:coauthVersionMax="41" xr10:uidLastSave="{00000000-0000-0000-0000-000000000000}"/>
  <bookViews>
    <workbookView xWindow="-110" yWindow="-110" windowWidth="19420" windowHeight="10420" tabRatio="903" xr2:uid="{00000000-000D-0000-FFFF-FFFF00000000}"/>
  </bookViews>
  <sheets>
    <sheet name="Instrucciones" sheetId="50" r:id="rId1"/>
    <sheet name="1.General" sheetId="59" r:id="rId2"/>
    <sheet name="2.Fluidos D&amp;C" sheetId="27" r:id="rId3"/>
    <sheet name="3.Cementacion" sheetId="54" r:id="rId4"/>
    <sheet name="4. Servicio de Perforacion" sheetId="55" r:id="rId5"/>
    <sheet name="5. Wireline" sheetId="60" r:id="rId6"/>
    <sheet name="6. Pesca" sheetId="57" r:id="rId7"/>
    <sheet name="7. Corrida de Revestidores" sheetId="43" r:id="rId8"/>
    <sheet name="5. Drilling String &amp; XO" sheetId="45" state="hidden" r:id="rId9"/>
    <sheet name="6. BOP &amp; testing" sheetId="48" state="hidden" r:id="rId10"/>
    <sheet name="7. Auxiliares" sheetId="47" state="hidden" r:id="rId11"/>
    <sheet name="8. EvaluacionTecnica" sheetId="51" r:id="rId12"/>
    <sheet name="Resumen Evaluacion" sheetId="53" state="hidden" r:id="rId13"/>
    <sheet name="Resumen_Anexo_9" sheetId="37" state="hidden" r:id="rId14"/>
  </sheets>
  <definedNames>
    <definedName name="_xlnm._FilterDatabase" localSheetId="1" hidden="1">'1.General'!$B$2:$B$23</definedName>
    <definedName name="_xlnm._FilterDatabase" localSheetId="2" hidden="1">'2.Fluidos D&amp;C'!$B$1:$B$42</definedName>
    <definedName name="_xlnm._FilterDatabase" localSheetId="3" hidden="1">'3.Cementacion'!$B$1:$B$33</definedName>
    <definedName name="_xlnm._FilterDatabase" localSheetId="4" hidden="1">'4. Servicio de Perforacion'!$B$1:$B$38</definedName>
    <definedName name="_xlnm._FilterDatabase" localSheetId="8" hidden="1">'5. Drilling String &amp; XO'!$B$2:$B$33</definedName>
    <definedName name="_xlnm._FilterDatabase" localSheetId="5" hidden="1">'5. Wireline'!$B$1:$B$46</definedName>
    <definedName name="_xlnm._FilterDatabase" localSheetId="9" hidden="1">'6. BOP &amp; testing'!$B$2:$B$42</definedName>
    <definedName name="_xlnm._FilterDatabase" localSheetId="6" hidden="1">'6. Pesca'!$B$1:$B$27</definedName>
    <definedName name="_xlnm._FilterDatabase" localSheetId="10" hidden="1">'7. Auxiliares'!$B$2:$B$49</definedName>
    <definedName name="_xlnm._FilterDatabase" localSheetId="7" hidden="1">'7. Corrida de Revestidores'!$B$2:$B$31</definedName>
    <definedName name="_xlnm._FilterDatabase" localSheetId="13" hidden="1">Resumen_Anexo_9!$B$5:$E$13</definedName>
    <definedName name="_xlnm.Print_Area" localSheetId="1">'1.General'!$B$1:$L$26</definedName>
    <definedName name="_xlnm.Print_Area" localSheetId="2">'2.Fluidos D&amp;C'!$B$1:$L$45</definedName>
    <definedName name="_xlnm.Print_Area" localSheetId="3">'3.Cementacion'!$B$1:$L$36</definedName>
    <definedName name="_xlnm.Print_Area" localSheetId="4">'4. Servicio de Perforacion'!$B$1:$L$42</definedName>
    <definedName name="_xlnm.Print_Area" localSheetId="8">'5. Drilling String &amp; XO'!$B$1:$L$16</definedName>
    <definedName name="_xlnm.Print_Area" localSheetId="5">'5. Wireline'!$B$1:$L$50</definedName>
    <definedName name="_xlnm.Print_Area" localSheetId="9">'6. BOP &amp; testing'!$B$1:$L$49</definedName>
    <definedName name="_xlnm.Print_Area" localSheetId="10">'7. Auxiliares'!$B$1:$L$33</definedName>
    <definedName name="_xlnm.Print_Area" localSheetId="7">'7. Corrida de Revestidores'!$B$1:$L$34</definedName>
    <definedName name="_xlnm.Print_Area" localSheetId="0">Instrucciones!$A$1:$T$73</definedName>
    <definedName name="_xlnm.Print_Area" localSheetId="13">Resumen_Anexo_9!$A$1:$H$18</definedName>
    <definedName name="_xlnm.Print_Titles" localSheetId="1">'1.General'!$3:$3</definedName>
    <definedName name="_xlnm.Print_Titles" localSheetId="2">'2.Fluidos D&amp;C'!$3:$3</definedName>
    <definedName name="_xlnm.Print_Titles" localSheetId="3">'3.Cementacion'!$3:$3</definedName>
    <definedName name="_xlnm.Print_Titles" localSheetId="4">'4. Servicio de Perforacion'!$3:$3</definedName>
    <definedName name="_xlnm.Print_Titles" localSheetId="8">'5. Drilling String &amp; XO'!$3:$3</definedName>
    <definedName name="_xlnm.Print_Titles" localSheetId="5">'5. Wireline'!$3:$3</definedName>
    <definedName name="_xlnm.Print_Titles" localSheetId="9">'6. BOP &amp; testing'!$3:$3</definedName>
    <definedName name="_xlnm.Print_Titles" localSheetId="6">'6. Pesca'!$3:$3</definedName>
    <definedName name="_xlnm.Print_Titles" localSheetId="10">'7. Auxiliares'!$3:$3</definedName>
    <definedName name="_xlnm.Print_Titles" localSheetId="7">'7. Corrida de Revestidores'!$3:$3</definedName>
    <definedName name="_xlnm.Print_Titles" localSheetId="13">Resumen_Anexo_9!$5:$5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7" i="51" l="1"/>
  <c r="K11" i="27"/>
  <c r="K15" i="27"/>
  <c r="K16" i="27"/>
  <c r="K7" i="27"/>
  <c r="K9" i="27"/>
  <c r="J27" i="60"/>
  <c r="J9" i="54"/>
  <c r="H9" i="54"/>
  <c r="G9" i="54"/>
  <c r="J6" i="54"/>
  <c r="K6" i="54" s="1"/>
  <c r="H6" i="54"/>
  <c r="G6" i="54"/>
  <c r="K44" i="27" l="1"/>
  <c r="E36" i="51"/>
  <c r="E30" i="51"/>
  <c r="D47" i="51"/>
  <c r="E42" i="51"/>
  <c r="E24" i="51"/>
  <c r="E13" i="51"/>
  <c r="E19" i="51"/>
  <c r="J18" i="55" l="1"/>
  <c r="J9" i="55"/>
  <c r="K9" i="55" s="1"/>
  <c r="H9" i="55"/>
  <c r="G9" i="55"/>
  <c r="J8" i="55"/>
  <c r="K8" i="55" s="1"/>
  <c r="H8" i="55"/>
  <c r="G8" i="55"/>
  <c r="J14" i="27" l="1"/>
  <c r="K14" i="27" s="1"/>
  <c r="H14" i="27"/>
  <c r="G14" i="27"/>
  <c r="J5" i="59" l="1"/>
  <c r="H5" i="59"/>
  <c r="G5" i="59"/>
  <c r="J4" i="59"/>
  <c r="H4" i="59"/>
  <c r="G4" i="59"/>
  <c r="J19" i="55" l="1"/>
  <c r="K19" i="55" s="1"/>
  <c r="J28" i="60" l="1"/>
  <c r="K28" i="60" s="1"/>
  <c r="F28" i="60"/>
  <c r="G28" i="60" s="1"/>
  <c r="K27" i="60"/>
  <c r="F27" i="60"/>
  <c r="G27" i="60" s="1"/>
  <c r="J26" i="60"/>
  <c r="K26" i="60" s="1"/>
  <c r="F26" i="60"/>
  <c r="G26" i="60" s="1"/>
  <c r="J25" i="60"/>
  <c r="K25" i="60" s="1"/>
  <c r="F25" i="60"/>
  <c r="G25" i="60" s="1"/>
  <c r="J24" i="60"/>
  <c r="K24" i="60" s="1"/>
  <c r="F24" i="60"/>
  <c r="G24" i="60" s="1"/>
  <c r="J23" i="60"/>
  <c r="K23" i="60" s="1"/>
  <c r="F23" i="60"/>
  <c r="G23" i="60" s="1"/>
  <c r="J22" i="60"/>
  <c r="K22" i="60" s="1"/>
  <c r="F22" i="60"/>
  <c r="G22" i="60" s="1"/>
  <c r="J21" i="60"/>
  <c r="K21" i="60" s="1"/>
  <c r="F21" i="60"/>
  <c r="G21" i="60" s="1"/>
  <c r="J20" i="60"/>
  <c r="K20" i="60" s="1"/>
  <c r="F20" i="60"/>
  <c r="G20" i="60" s="1"/>
  <c r="J19" i="60"/>
  <c r="K19" i="60" s="1"/>
  <c r="F19" i="60"/>
  <c r="G19" i="60" s="1"/>
  <c r="J18" i="60"/>
  <c r="K18" i="60" s="1"/>
  <c r="F18" i="60"/>
  <c r="G18" i="60" s="1"/>
  <c r="J17" i="60"/>
  <c r="K17" i="60" s="1"/>
  <c r="F17" i="60"/>
  <c r="G17" i="60" s="1"/>
  <c r="J16" i="60"/>
  <c r="K16" i="60" s="1"/>
  <c r="F16" i="60"/>
  <c r="G16" i="60" s="1"/>
  <c r="J15" i="60"/>
  <c r="K15" i="60" s="1"/>
  <c r="F15" i="60"/>
  <c r="G15" i="60" s="1"/>
  <c r="J14" i="60"/>
  <c r="K14" i="60" s="1"/>
  <c r="F14" i="60"/>
  <c r="G14" i="60" s="1"/>
  <c r="J13" i="60"/>
  <c r="K13" i="60" s="1"/>
  <c r="F13" i="60"/>
  <c r="G13" i="60" s="1"/>
  <c r="J10" i="60"/>
  <c r="K10" i="60" s="1"/>
  <c r="F10" i="60"/>
  <c r="G10" i="60" s="1"/>
  <c r="J12" i="60"/>
  <c r="K12" i="60" s="1"/>
  <c r="F12" i="60"/>
  <c r="G12" i="60" s="1"/>
  <c r="J11" i="60"/>
  <c r="K11" i="60" s="1"/>
  <c r="J9" i="60"/>
  <c r="K9" i="60" s="1"/>
  <c r="F11" i="60"/>
  <c r="G11" i="60" s="1"/>
  <c r="F9" i="60"/>
  <c r="G9" i="60" s="1"/>
  <c r="J8" i="60"/>
  <c r="K8" i="60" s="1"/>
  <c r="J8" i="54" l="1"/>
  <c r="K8" i="54" s="1"/>
  <c r="J9" i="43" l="1"/>
  <c r="K9" i="43" s="1"/>
  <c r="H9" i="43"/>
  <c r="G9" i="43"/>
  <c r="I45" i="60" l="1"/>
  <c r="H45" i="60"/>
  <c r="G45" i="60"/>
  <c r="F45" i="60"/>
  <c r="J36" i="60"/>
  <c r="H36" i="60"/>
  <c r="G36" i="60"/>
  <c r="J35" i="60"/>
  <c r="H35" i="60"/>
  <c r="G35" i="60"/>
  <c r="J34" i="60"/>
  <c r="H34" i="60"/>
  <c r="G34" i="60"/>
  <c r="J33" i="60"/>
  <c r="H33" i="60"/>
  <c r="G33" i="60"/>
  <c r="J32" i="60"/>
  <c r="H32" i="60"/>
  <c r="G32" i="60"/>
  <c r="J31" i="60"/>
  <c r="H31" i="60"/>
  <c r="G31" i="60"/>
  <c r="J30" i="60"/>
  <c r="H30" i="60"/>
  <c r="G30" i="60"/>
  <c r="J29" i="60"/>
  <c r="H29" i="60"/>
  <c r="G29" i="60"/>
  <c r="B29" i="60"/>
  <c r="B30" i="60" s="1"/>
  <c r="B31" i="60" s="1"/>
  <c r="B32" i="60" s="1"/>
  <c r="B33" i="60" s="1"/>
  <c r="B34" i="60" s="1"/>
  <c r="B35" i="60" s="1"/>
  <c r="B36" i="60" s="1"/>
  <c r="J7" i="60"/>
  <c r="K7" i="60" s="1"/>
  <c r="J6" i="60"/>
  <c r="K6" i="60" s="1"/>
  <c r="H6" i="60"/>
  <c r="G6" i="60"/>
  <c r="J5" i="60"/>
  <c r="K5" i="60" s="1"/>
  <c r="H5" i="60"/>
  <c r="G5" i="60"/>
  <c r="J4" i="60"/>
  <c r="K4" i="60" s="1"/>
  <c r="H4" i="60"/>
  <c r="G4" i="60"/>
  <c r="D2" i="60"/>
  <c r="D1" i="60"/>
  <c r="I23" i="59"/>
  <c r="H23" i="59"/>
  <c r="G22" i="59"/>
  <c r="F22" i="59"/>
  <c r="C22" i="59"/>
  <c r="G21" i="59"/>
  <c r="F21" i="59"/>
  <c r="C21" i="59"/>
  <c r="G20" i="59"/>
  <c r="F20" i="59"/>
  <c r="C20" i="59"/>
  <c r="G19" i="59"/>
  <c r="F19" i="59"/>
  <c r="C19" i="59"/>
  <c r="G18" i="59"/>
  <c r="F18" i="59"/>
  <c r="C18" i="59"/>
  <c r="G17" i="59"/>
  <c r="F17" i="59"/>
  <c r="C17" i="59"/>
  <c r="G16" i="59"/>
  <c r="F16" i="59"/>
  <c r="C16" i="59"/>
  <c r="G15" i="59"/>
  <c r="F15" i="59"/>
  <c r="F23" i="59" s="1"/>
  <c r="J9" i="59"/>
  <c r="K9" i="59" s="1"/>
  <c r="H9" i="59"/>
  <c r="G9" i="59"/>
  <c r="J8" i="59"/>
  <c r="K8" i="59" s="1"/>
  <c r="H8" i="59"/>
  <c r="G8" i="59"/>
  <c r="J7" i="59"/>
  <c r="K7" i="59" s="1"/>
  <c r="H7" i="59"/>
  <c r="G7" i="59"/>
  <c r="J6" i="59"/>
  <c r="K6" i="59" s="1"/>
  <c r="H6" i="59"/>
  <c r="G6" i="59"/>
  <c r="B6" i="59"/>
  <c r="B7" i="59" s="1"/>
  <c r="B8" i="59" s="1"/>
  <c r="B9" i="59" s="1"/>
  <c r="I6" i="59"/>
  <c r="K26" i="59"/>
  <c r="G8" i="51" s="1"/>
  <c r="H8" i="51" s="1"/>
  <c r="G12" i="43"/>
  <c r="H12" i="43"/>
  <c r="J12" i="43"/>
  <c r="K12" i="43" s="1"/>
  <c r="G10" i="43"/>
  <c r="H10" i="43"/>
  <c r="J10" i="43"/>
  <c r="K10" i="43" s="1"/>
  <c r="J6" i="43"/>
  <c r="K6" i="43" s="1"/>
  <c r="H6" i="43"/>
  <c r="G6" i="43"/>
  <c r="I26" i="57"/>
  <c r="H26" i="57"/>
  <c r="G26" i="57"/>
  <c r="F26" i="57"/>
  <c r="J17" i="57"/>
  <c r="H17" i="57"/>
  <c r="G17" i="57"/>
  <c r="J16" i="57"/>
  <c r="H16" i="57"/>
  <c r="G16" i="57"/>
  <c r="J15" i="57"/>
  <c r="H15" i="57"/>
  <c r="I14" i="57" s="1"/>
  <c r="G15" i="57"/>
  <c r="J14" i="57"/>
  <c r="H14" i="57"/>
  <c r="G14" i="57"/>
  <c r="J13" i="57"/>
  <c r="H13" i="57"/>
  <c r="G13" i="57"/>
  <c r="J12" i="57"/>
  <c r="H12" i="57"/>
  <c r="G12" i="57"/>
  <c r="J11" i="57"/>
  <c r="H11" i="57"/>
  <c r="G11" i="57"/>
  <c r="J10" i="57"/>
  <c r="H10" i="57"/>
  <c r="G10" i="57"/>
  <c r="B10" i="57"/>
  <c r="B11" i="57" s="1"/>
  <c r="B12" i="57" s="1"/>
  <c r="B13" i="57" s="1"/>
  <c r="B14" i="57" s="1"/>
  <c r="B15" i="57" s="1"/>
  <c r="B16" i="57" s="1"/>
  <c r="B17" i="57" s="1"/>
  <c r="J9" i="57"/>
  <c r="K9" i="57" s="1"/>
  <c r="H9" i="57"/>
  <c r="G9" i="57"/>
  <c r="J8" i="57"/>
  <c r="K8" i="57" s="1"/>
  <c r="H8" i="57"/>
  <c r="G8" i="57"/>
  <c r="J7" i="57"/>
  <c r="K7" i="57" s="1"/>
  <c r="H7" i="57"/>
  <c r="G7" i="57"/>
  <c r="J6" i="57"/>
  <c r="K6" i="57" s="1"/>
  <c r="H6" i="57"/>
  <c r="G6" i="57"/>
  <c r="J5" i="57"/>
  <c r="K5" i="57" s="1"/>
  <c r="I5" i="57"/>
  <c r="H5" i="57"/>
  <c r="G5" i="57"/>
  <c r="J4" i="57"/>
  <c r="K4" i="57" s="1"/>
  <c r="H4" i="57"/>
  <c r="G4" i="57"/>
  <c r="D2" i="57"/>
  <c r="D1" i="57"/>
  <c r="K29" i="57" l="1"/>
  <c r="F36" i="51" s="1"/>
  <c r="K48" i="60"/>
  <c r="F30" i="51" s="1"/>
  <c r="K31" i="57"/>
  <c r="G36" i="51" s="1"/>
  <c r="I4" i="59"/>
  <c r="I5" i="59"/>
  <c r="K50" i="60"/>
  <c r="G30" i="51" s="1"/>
  <c r="I31" i="60"/>
  <c r="I5" i="60"/>
  <c r="I6" i="60"/>
  <c r="I34" i="60"/>
  <c r="I4" i="60"/>
  <c r="B45" i="60"/>
  <c r="B37" i="60"/>
  <c r="B38" i="60" s="1"/>
  <c r="B39" i="60" s="1"/>
  <c r="B40" i="60" s="1"/>
  <c r="B41" i="60" s="1"/>
  <c r="B42" i="60" s="1"/>
  <c r="B43" i="60" s="1"/>
  <c r="B44" i="60" s="1"/>
  <c r="I36" i="60"/>
  <c r="I33" i="60"/>
  <c r="I30" i="60"/>
  <c r="I35" i="60"/>
  <c r="I32" i="60"/>
  <c r="I29" i="60"/>
  <c r="L21" i="59"/>
  <c r="G23" i="59"/>
  <c r="L19" i="59"/>
  <c r="I7" i="59"/>
  <c r="L22" i="59"/>
  <c r="L17" i="59"/>
  <c r="L15" i="59"/>
  <c r="L20" i="59"/>
  <c r="L18" i="59"/>
  <c r="L16" i="59"/>
  <c r="I9" i="59"/>
  <c r="I8" i="59"/>
  <c r="I12" i="57"/>
  <c r="I15" i="57"/>
  <c r="I17" i="57"/>
  <c r="I8" i="57"/>
  <c r="B26" i="57"/>
  <c r="B18" i="57"/>
  <c r="B19" i="57" s="1"/>
  <c r="B20" i="57" s="1"/>
  <c r="B21" i="57" s="1"/>
  <c r="B22" i="57" s="1"/>
  <c r="B23" i="57" s="1"/>
  <c r="B24" i="57" s="1"/>
  <c r="B25" i="57" s="1"/>
  <c r="I9" i="57"/>
  <c r="I13" i="57"/>
  <c r="I4" i="57"/>
  <c r="I6" i="57"/>
  <c r="I10" i="57"/>
  <c r="I7" i="57"/>
  <c r="I11" i="57"/>
  <c r="I16" i="57"/>
  <c r="H36" i="51" l="1"/>
  <c r="I37" i="55"/>
  <c r="H37" i="55"/>
  <c r="G37" i="55"/>
  <c r="F37" i="55"/>
  <c r="J28" i="55"/>
  <c r="H28" i="55"/>
  <c r="G28" i="55"/>
  <c r="J27" i="55"/>
  <c r="H27" i="55"/>
  <c r="G27" i="55"/>
  <c r="J26" i="55"/>
  <c r="H26" i="55"/>
  <c r="G26" i="55"/>
  <c r="J25" i="55"/>
  <c r="H25" i="55"/>
  <c r="G25" i="55"/>
  <c r="J24" i="55"/>
  <c r="H24" i="55"/>
  <c r="G24" i="55"/>
  <c r="J23" i="55"/>
  <c r="H23" i="55"/>
  <c r="G23" i="55"/>
  <c r="J22" i="55"/>
  <c r="H22" i="55"/>
  <c r="G22" i="55"/>
  <c r="J21" i="55"/>
  <c r="H21" i="55"/>
  <c r="G21" i="55"/>
  <c r="J20" i="55"/>
  <c r="K20" i="55" s="1"/>
  <c r="J17" i="55"/>
  <c r="K17" i="55" s="1"/>
  <c r="J16" i="55"/>
  <c r="K16" i="55" s="1"/>
  <c r="J15" i="55"/>
  <c r="K15" i="55" s="1"/>
  <c r="H15" i="55"/>
  <c r="G15" i="55"/>
  <c r="J14" i="55"/>
  <c r="K14" i="55" s="1"/>
  <c r="H14" i="55"/>
  <c r="G14" i="55"/>
  <c r="J13" i="55"/>
  <c r="K13" i="55" s="1"/>
  <c r="H13" i="55"/>
  <c r="G13" i="55"/>
  <c r="J12" i="55"/>
  <c r="K12" i="55" s="1"/>
  <c r="H12" i="55"/>
  <c r="G12" i="55"/>
  <c r="J11" i="55"/>
  <c r="K11" i="55" s="1"/>
  <c r="H11" i="55"/>
  <c r="G11" i="55"/>
  <c r="J10" i="55"/>
  <c r="K10" i="55" s="1"/>
  <c r="H10" i="55"/>
  <c r="G10" i="55"/>
  <c r="J7" i="55"/>
  <c r="H7" i="55"/>
  <c r="G7" i="55"/>
  <c r="J6" i="55"/>
  <c r="K6" i="55" s="1"/>
  <c r="J5" i="55"/>
  <c r="K5" i="55" s="1"/>
  <c r="H5" i="55"/>
  <c r="G5" i="55"/>
  <c r="J4" i="55"/>
  <c r="K4" i="55" s="1"/>
  <c r="H4" i="55"/>
  <c r="G4" i="55"/>
  <c r="D2" i="55"/>
  <c r="D1" i="55"/>
  <c r="J13" i="54"/>
  <c r="K13" i="54" s="1"/>
  <c r="J12" i="54"/>
  <c r="K12" i="54" s="1"/>
  <c r="J11" i="54"/>
  <c r="K11" i="54" s="1"/>
  <c r="J5" i="54"/>
  <c r="K5" i="54" s="1"/>
  <c r="H5" i="54"/>
  <c r="G5" i="54"/>
  <c r="J10" i="54"/>
  <c r="K10" i="54" s="1"/>
  <c r="J15" i="54"/>
  <c r="H15" i="54"/>
  <c r="G15" i="54"/>
  <c r="J14" i="54"/>
  <c r="H14" i="54"/>
  <c r="G14" i="54"/>
  <c r="K40" i="55" l="1"/>
  <c r="F24" i="51" s="1"/>
  <c r="I8" i="55"/>
  <c r="I9" i="55"/>
  <c r="K42" i="55"/>
  <c r="G24" i="51" s="1"/>
  <c r="I23" i="55"/>
  <c r="I11" i="55"/>
  <c r="I25" i="55"/>
  <c r="I22" i="55"/>
  <c r="I5" i="55"/>
  <c r="I10" i="55"/>
  <c r="I27" i="55"/>
  <c r="I13" i="55"/>
  <c r="I21" i="55"/>
  <c r="I28" i="55"/>
  <c r="I24" i="55"/>
  <c r="I4" i="55"/>
  <c r="I7" i="55"/>
  <c r="I26" i="55"/>
  <c r="I14" i="55"/>
  <c r="I12" i="55"/>
  <c r="I15" i="55"/>
  <c r="I32" i="54"/>
  <c r="H32" i="54"/>
  <c r="G32" i="54"/>
  <c r="F32" i="54"/>
  <c r="J23" i="54"/>
  <c r="H23" i="54"/>
  <c r="G23" i="54"/>
  <c r="J22" i="54"/>
  <c r="H22" i="54"/>
  <c r="G22" i="54"/>
  <c r="J21" i="54"/>
  <c r="H21" i="54"/>
  <c r="G21" i="54"/>
  <c r="J20" i="54"/>
  <c r="H20" i="54"/>
  <c r="G20" i="54"/>
  <c r="J19" i="54"/>
  <c r="H19" i="54"/>
  <c r="G19" i="54"/>
  <c r="J18" i="54"/>
  <c r="H18" i="54"/>
  <c r="G18" i="54"/>
  <c r="J17" i="54"/>
  <c r="H17" i="54"/>
  <c r="G17" i="54"/>
  <c r="J16" i="54"/>
  <c r="H16" i="54"/>
  <c r="G16" i="54"/>
  <c r="B16" i="54"/>
  <c r="B17" i="54" s="1"/>
  <c r="B18" i="54" s="1"/>
  <c r="B19" i="54" s="1"/>
  <c r="B20" i="54" s="1"/>
  <c r="B21" i="54" s="1"/>
  <c r="B22" i="54" s="1"/>
  <c r="B23" i="54" s="1"/>
  <c r="B11" i="54"/>
  <c r="B12" i="54" s="1"/>
  <c r="B13" i="54" s="1"/>
  <c r="B14" i="54" s="1"/>
  <c r="B15" i="54" s="1"/>
  <c r="J7" i="54"/>
  <c r="K7" i="54" s="1"/>
  <c r="J4" i="54"/>
  <c r="K4" i="54" s="1"/>
  <c r="H4" i="54"/>
  <c r="G4" i="54"/>
  <c r="D2" i="54"/>
  <c r="D1" i="54"/>
  <c r="J6" i="27"/>
  <c r="K6" i="27" s="1"/>
  <c r="H6" i="27"/>
  <c r="G6" i="27"/>
  <c r="J5" i="27"/>
  <c r="K5" i="27" s="1"/>
  <c r="H5" i="27"/>
  <c r="G5" i="27"/>
  <c r="J4" i="27"/>
  <c r="J24" i="27"/>
  <c r="K24" i="27" s="1"/>
  <c r="H24" i="27"/>
  <c r="G24" i="27"/>
  <c r="J13" i="27"/>
  <c r="K13" i="27" s="1"/>
  <c r="H13" i="27"/>
  <c r="G13" i="27"/>
  <c r="J12" i="27"/>
  <c r="K12" i="27" s="1"/>
  <c r="H12" i="27"/>
  <c r="G12" i="27"/>
  <c r="J19" i="27"/>
  <c r="H19" i="27"/>
  <c r="G19" i="27"/>
  <c r="J18" i="27"/>
  <c r="H18" i="27"/>
  <c r="G18" i="27"/>
  <c r="J7" i="27"/>
  <c r="J8" i="27"/>
  <c r="H8" i="27"/>
  <c r="G8" i="27"/>
  <c r="J21" i="27"/>
  <c r="K21" i="27" s="1"/>
  <c r="J20" i="27"/>
  <c r="K20" i="27" s="1"/>
  <c r="J17" i="27"/>
  <c r="K17" i="27" s="1"/>
  <c r="J16" i="27"/>
  <c r="K36" i="54" l="1"/>
  <c r="G19" i="51" s="1"/>
  <c r="I9" i="54"/>
  <c r="I6" i="54"/>
  <c r="K35" i="54"/>
  <c r="F19" i="51" s="1"/>
  <c r="H24" i="51"/>
  <c r="K4" i="27"/>
  <c r="I5" i="54"/>
  <c r="I14" i="54"/>
  <c r="I15" i="54"/>
  <c r="I18" i="54"/>
  <c r="B32" i="54"/>
  <c r="B24" i="54"/>
  <c r="B25" i="54" s="1"/>
  <c r="B26" i="54" s="1"/>
  <c r="B27" i="54" s="1"/>
  <c r="B28" i="54" s="1"/>
  <c r="B29" i="54" s="1"/>
  <c r="B30" i="54" s="1"/>
  <c r="B31" i="54" s="1"/>
  <c r="I20" i="54"/>
  <c r="I23" i="54"/>
  <c r="I17" i="54"/>
  <c r="I22" i="54"/>
  <c r="I19" i="54"/>
  <c r="I16" i="54"/>
  <c r="I4" i="54"/>
  <c r="I21" i="54"/>
  <c r="H19" i="51" l="1"/>
  <c r="K2" i="53"/>
  <c r="D8" i="53" l="1"/>
  <c r="D33" i="53" s="1"/>
  <c r="D13" i="53"/>
  <c r="D18" i="53"/>
  <c r="D23" i="53"/>
  <c r="D28" i="53"/>
  <c r="F28" i="53"/>
  <c r="G28" i="53"/>
  <c r="F23" i="53"/>
  <c r="G23" i="53"/>
  <c r="F18" i="53"/>
  <c r="G18" i="53"/>
  <c r="F13" i="53"/>
  <c r="G13" i="53"/>
  <c r="F8" i="53"/>
  <c r="G8" i="53"/>
  <c r="H10" i="53"/>
  <c r="E31" i="53"/>
  <c r="G33" i="53" l="1"/>
  <c r="H30" i="53"/>
  <c r="H26" i="53"/>
  <c r="H31" i="53"/>
  <c r="H21" i="53"/>
  <c r="I31" i="53"/>
  <c r="H20" i="53"/>
  <c r="H15" i="53"/>
  <c r="I15" i="53" s="1"/>
  <c r="H25" i="53"/>
  <c r="H11" i="53"/>
  <c r="H8" i="53" s="1"/>
  <c r="H16" i="53"/>
  <c r="E26" i="53"/>
  <c r="I26" i="53" s="1"/>
  <c r="E21" i="53"/>
  <c r="J9" i="27"/>
  <c r="H9" i="27"/>
  <c r="G9" i="27"/>
  <c r="E29" i="53" l="1"/>
  <c r="I29" i="53" s="1"/>
  <c r="H28" i="53"/>
  <c r="I30" i="53"/>
  <c r="H13" i="53"/>
  <c r="H23" i="53"/>
  <c r="I25" i="53"/>
  <c r="H18" i="53"/>
  <c r="I20" i="53"/>
  <c r="I21" i="53"/>
  <c r="E19" i="53"/>
  <c r="F33" i="53"/>
  <c r="E24" i="53"/>
  <c r="J11" i="43"/>
  <c r="K11" i="43" s="1"/>
  <c r="H11" i="43"/>
  <c r="G11" i="43"/>
  <c r="J23" i="27"/>
  <c r="K23" i="27" s="1"/>
  <c r="H23" i="27"/>
  <c r="G23" i="27"/>
  <c r="J22" i="27"/>
  <c r="K22" i="27" s="1"/>
  <c r="H22" i="27"/>
  <c r="G22" i="27"/>
  <c r="J11" i="27"/>
  <c r="H11" i="27"/>
  <c r="G11" i="27"/>
  <c r="J10" i="27"/>
  <c r="K10" i="27" s="1"/>
  <c r="H10" i="27"/>
  <c r="G10" i="27"/>
  <c r="J8" i="43"/>
  <c r="K8" i="43" s="1"/>
  <c r="J7" i="43"/>
  <c r="K7" i="43" s="1"/>
  <c r="J5" i="43"/>
  <c r="K5" i="43" s="1"/>
  <c r="G25" i="27"/>
  <c r="H25" i="27"/>
  <c r="J25" i="27"/>
  <c r="G26" i="27"/>
  <c r="H26" i="27"/>
  <c r="J26" i="27"/>
  <c r="G27" i="27"/>
  <c r="H27" i="27"/>
  <c r="J27" i="27"/>
  <c r="G28" i="27"/>
  <c r="H28" i="27"/>
  <c r="J28" i="27"/>
  <c r="G29" i="27"/>
  <c r="H29" i="27"/>
  <c r="J29" i="27"/>
  <c r="G30" i="27"/>
  <c r="H30" i="27"/>
  <c r="J30" i="27"/>
  <c r="G31" i="27"/>
  <c r="H31" i="27"/>
  <c r="J31" i="27"/>
  <c r="G32" i="27"/>
  <c r="H32" i="27"/>
  <c r="J32" i="27"/>
  <c r="I18" i="27" l="1"/>
  <c r="I5" i="27"/>
  <c r="I8" i="27"/>
  <c r="I19" i="27"/>
  <c r="I14" i="27"/>
  <c r="I12" i="27"/>
  <c r="I13" i="27"/>
  <c r="I6" i="27"/>
  <c r="I24" i="27"/>
  <c r="E28" i="53"/>
  <c r="I28" i="53" s="1"/>
  <c r="E16" i="53"/>
  <c r="I16" i="53" s="1"/>
  <c r="H33" i="53"/>
  <c r="E23" i="53"/>
  <c r="I23" i="53" s="1"/>
  <c r="I24" i="53"/>
  <c r="E18" i="53"/>
  <c r="I18" i="53" s="1"/>
  <c r="I19" i="53"/>
  <c r="E11" i="53"/>
  <c r="I11" i="53" s="1"/>
  <c r="E9" i="53"/>
  <c r="I9" i="53" s="1"/>
  <c r="J6" i="48" l="1"/>
  <c r="H6" i="48"/>
  <c r="G6" i="48"/>
  <c r="J19" i="47"/>
  <c r="K19" i="47" s="1"/>
  <c r="H19" i="47"/>
  <c r="G19" i="47"/>
  <c r="J31" i="47"/>
  <c r="K31" i="47" s="1"/>
  <c r="H31" i="47"/>
  <c r="G31" i="47"/>
  <c r="D1" i="27" l="1"/>
  <c r="D1" i="59" l="1"/>
  <c r="L6" i="51"/>
  <c r="J24" i="47"/>
  <c r="H24" i="47"/>
  <c r="G24" i="47"/>
  <c r="G30" i="47"/>
  <c r="H30" i="47"/>
  <c r="J30" i="47"/>
  <c r="G32" i="47"/>
  <c r="H32" i="47"/>
  <c r="J32" i="47"/>
  <c r="J27" i="47" l="1"/>
  <c r="H27" i="47"/>
  <c r="G27" i="47"/>
  <c r="D2" i="27" l="1"/>
  <c r="D2" i="59" l="1"/>
  <c r="O6" i="51"/>
  <c r="D2" i="47"/>
  <c r="D1" i="47"/>
  <c r="D2" i="48"/>
  <c r="D1" i="48"/>
  <c r="D2" i="45"/>
  <c r="D1" i="45"/>
  <c r="D2" i="43"/>
  <c r="D1" i="43"/>
  <c r="B13" i="43" l="1"/>
  <c r="B14" i="43" s="1"/>
  <c r="B15" i="43" s="1"/>
  <c r="B16" i="43" s="1"/>
  <c r="J7" i="48"/>
  <c r="H7" i="48"/>
  <c r="G7" i="48"/>
  <c r="B4" i="45" l="1"/>
  <c r="J29" i="47"/>
  <c r="H29" i="47"/>
  <c r="G29" i="47"/>
  <c r="B5" i="45" l="1"/>
  <c r="B6" i="45" s="1"/>
  <c r="B7" i="45" s="1"/>
  <c r="B8" i="45" s="1"/>
  <c r="B9" i="45" s="1"/>
  <c r="B10" i="45" s="1"/>
  <c r="J22" i="47"/>
  <c r="H22" i="47"/>
  <c r="G22" i="47"/>
  <c r="B11" i="45" l="1"/>
  <c r="B12" i="45" s="1"/>
  <c r="B13" i="45" s="1"/>
  <c r="B14" i="45" s="1"/>
  <c r="B15" i="45" s="1"/>
  <c r="B16" i="45" s="1"/>
  <c r="B4" i="48" s="1"/>
  <c r="B5" i="48" s="1"/>
  <c r="B6" i="48" s="1"/>
  <c r="B7" i="48" s="1"/>
  <c r="B8" i="48" s="1"/>
  <c r="B9" i="48" s="1"/>
  <c r="B10" i="48" s="1"/>
  <c r="B11" i="48" s="1"/>
  <c r="B12" i="48" s="1"/>
  <c r="B13" i="48" s="1"/>
  <c r="B14" i="48" s="1"/>
  <c r="B15" i="48" s="1"/>
  <c r="B16" i="48" s="1"/>
  <c r="B17" i="48" s="1"/>
  <c r="B18" i="48" s="1"/>
  <c r="B19" i="48" s="1"/>
  <c r="B20" i="48" s="1"/>
  <c r="B21" i="48" s="1"/>
  <c r="B22" i="48" s="1"/>
  <c r="B23" i="48" s="1"/>
  <c r="B24" i="48" s="1"/>
  <c r="B25" i="48" s="1"/>
  <c r="J21" i="48"/>
  <c r="H21" i="48"/>
  <c r="G21" i="48"/>
  <c r="J9" i="48"/>
  <c r="K9" i="48" s="1"/>
  <c r="H9" i="48"/>
  <c r="G9" i="48"/>
  <c r="J8" i="48"/>
  <c r="K8" i="48" s="1"/>
  <c r="H8" i="48"/>
  <c r="G8" i="48"/>
  <c r="B4" i="47" l="1"/>
  <c r="B5" i="47" s="1"/>
  <c r="B6" i="47" s="1"/>
  <c r="B7" i="47" s="1"/>
  <c r="B8" i="47" s="1"/>
  <c r="B9" i="47" s="1"/>
  <c r="B10" i="47" s="1"/>
  <c r="B11" i="47" s="1"/>
  <c r="B12" i="47" s="1"/>
  <c r="B13" i="47" s="1"/>
  <c r="B14" i="47" s="1"/>
  <c r="B15" i="47" s="1"/>
  <c r="B16" i="47" s="1"/>
  <c r="B17" i="47" s="1"/>
  <c r="B18" i="47" s="1"/>
  <c r="B19" i="47" s="1"/>
  <c r="B20" i="47" s="1"/>
  <c r="B21" i="47" s="1"/>
  <c r="B22" i="47" s="1"/>
  <c r="B23" i="47" s="1"/>
  <c r="B24" i="47" s="1"/>
  <c r="B25" i="47" s="1"/>
  <c r="B26" i="47" s="1"/>
  <c r="B27" i="47" s="1"/>
  <c r="B28" i="47" s="1"/>
  <c r="B29" i="47" s="1"/>
  <c r="B30" i="47" s="1"/>
  <c r="B31" i="47" s="1"/>
  <c r="B32" i="47" s="1"/>
  <c r="J28" i="47" l="1"/>
  <c r="K28" i="47" s="1"/>
  <c r="H28" i="47"/>
  <c r="G28" i="47"/>
  <c r="J25" i="47" l="1"/>
  <c r="K25" i="47" s="1"/>
  <c r="H25" i="47"/>
  <c r="G25" i="47"/>
  <c r="J26" i="47"/>
  <c r="K26" i="47" s="1"/>
  <c r="H26" i="47"/>
  <c r="G26" i="47"/>
  <c r="K33" i="47" l="1"/>
  <c r="J16" i="45"/>
  <c r="H16" i="45"/>
  <c r="G16" i="45"/>
  <c r="J25" i="48" l="1"/>
  <c r="K25" i="48" s="1"/>
  <c r="J24" i="48"/>
  <c r="K24" i="48" s="1"/>
  <c r="J23" i="48"/>
  <c r="K23" i="48" s="1"/>
  <c r="G11" i="45"/>
  <c r="H11" i="45"/>
  <c r="J11" i="45"/>
  <c r="J4" i="45"/>
  <c r="H4" i="45"/>
  <c r="G4" i="45"/>
  <c r="J16" i="43"/>
  <c r="K16" i="43" s="1"/>
  <c r="J15" i="43"/>
  <c r="K15" i="43" s="1"/>
  <c r="J14" i="43"/>
  <c r="K14" i="43" s="1"/>
  <c r="J13" i="43"/>
  <c r="K13" i="43" s="1"/>
  <c r="J4" i="43"/>
  <c r="J23" i="47"/>
  <c r="H23" i="47"/>
  <c r="G23" i="47"/>
  <c r="J21" i="47"/>
  <c r="H21" i="47"/>
  <c r="G21" i="47"/>
  <c r="J20" i="47"/>
  <c r="H20" i="47"/>
  <c r="G20" i="47"/>
  <c r="J18" i="47"/>
  <c r="H18" i="47"/>
  <c r="G18" i="47"/>
  <c r="J17" i="47"/>
  <c r="H17" i="47"/>
  <c r="G17" i="47"/>
  <c r="J16" i="47"/>
  <c r="H16" i="47"/>
  <c r="G16" i="47"/>
  <c r="J15" i="47"/>
  <c r="H15" i="47"/>
  <c r="G15" i="47"/>
  <c r="J14" i="47"/>
  <c r="H14" i="47"/>
  <c r="G14" i="47"/>
  <c r="J13" i="47"/>
  <c r="H13" i="47"/>
  <c r="G13" i="47"/>
  <c r="J12" i="47"/>
  <c r="H12" i="47"/>
  <c r="G12" i="47"/>
  <c r="J11" i="47"/>
  <c r="H11" i="47"/>
  <c r="G11" i="47"/>
  <c r="J10" i="47"/>
  <c r="H10" i="47"/>
  <c r="G10" i="47"/>
  <c r="J9" i="47"/>
  <c r="H9" i="47"/>
  <c r="G9" i="47"/>
  <c r="J8" i="47"/>
  <c r="H8" i="47"/>
  <c r="G8" i="47"/>
  <c r="J7" i="47"/>
  <c r="H7" i="47"/>
  <c r="G7" i="47"/>
  <c r="J6" i="47"/>
  <c r="H6" i="47"/>
  <c r="G6" i="47"/>
  <c r="J5" i="47"/>
  <c r="H5" i="47"/>
  <c r="G5" i="47"/>
  <c r="J4" i="47"/>
  <c r="H4" i="47"/>
  <c r="G4" i="47"/>
  <c r="H25" i="48"/>
  <c r="G25" i="48"/>
  <c r="H24" i="48"/>
  <c r="G24" i="48"/>
  <c r="H23" i="48"/>
  <c r="G23" i="48"/>
  <c r="J22" i="48"/>
  <c r="H22" i="48"/>
  <c r="G22" i="48"/>
  <c r="J20" i="48"/>
  <c r="H20" i="48"/>
  <c r="G20" i="48"/>
  <c r="J19" i="48"/>
  <c r="H19" i="48"/>
  <c r="G19" i="48"/>
  <c r="J18" i="48"/>
  <c r="H18" i="48"/>
  <c r="G18" i="48"/>
  <c r="J17" i="48"/>
  <c r="H17" i="48"/>
  <c r="G17" i="48"/>
  <c r="J16" i="48"/>
  <c r="H16" i="48"/>
  <c r="G16" i="48"/>
  <c r="J15" i="48"/>
  <c r="H15" i="48"/>
  <c r="G15" i="48"/>
  <c r="J14" i="48"/>
  <c r="H14" i="48"/>
  <c r="G14" i="48"/>
  <c r="J13" i="48"/>
  <c r="H13" i="48"/>
  <c r="G13" i="48"/>
  <c r="J12" i="48"/>
  <c r="H12" i="48"/>
  <c r="G12" i="48"/>
  <c r="J11" i="48"/>
  <c r="H11" i="48"/>
  <c r="G11" i="48"/>
  <c r="J10" i="48"/>
  <c r="H10" i="48"/>
  <c r="G10" i="48"/>
  <c r="J5" i="48"/>
  <c r="H5" i="48"/>
  <c r="G5" i="48"/>
  <c r="J4" i="48"/>
  <c r="H4" i="48"/>
  <c r="G4" i="48"/>
  <c r="I41" i="48"/>
  <c r="H41" i="48"/>
  <c r="G40" i="48"/>
  <c r="C40" i="48"/>
  <c r="G39" i="48"/>
  <c r="C39" i="48"/>
  <c r="G38" i="48"/>
  <c r="C38" i="48"/>
  <c r="G37" i="48"/>
  <c r="C37" i="48"/>
  <c r="G36" i="48"/>
  <c r="C36" i="48"/>
  <c r="G35" i="48"/>
  <c r="F35" i="48"/>
  <c r="C35" i="48"/>
  <c r="G34" i="48"/>
  <c r="F34" i="48"/>
  <c r="C34" i="48"/>
  <c r="G33" i="48"/>
  <c r="F33" i="48"/>
  <c r="F41" i="48" s="1"/>
  <c r="F39" i="48"/>
  <c r="F37" i="48"/>
  <c r="I48" i="47"/>
  <c r="H48" i="47"/>
  <c r="G47" i="47"/>
  <c r="C47" i="47"/>
  <c r="G46" i="47"/>
  <c r="C46" i="47"/>
  <c r="G45" i="47"/>
  <c r="C45" i="47"/>
  <c r="G44" i="47"/>
  <c r="C44" i="47"/>
  <c r="G43" i="47"/>
  <c r="C43" i="47"/>
  <c r="G42" i="47"/>
  <c r="F42" i="47"/>
  <c r="C42" i="47"/>
  <c r="G41" i="47"/>
  <c r="F41" i="47"/>
  <c r="C41" i="47"/>
  <c r="G40" i="47"/>
  <c r="F40" i="47"/>
  <c r="F48" i="47" s="1"/>
  <c r="F46" i="47"/>
  <c r="J15" i="45"/>
  <c r="H15" i="45"/>
  <c r="G15" i="45"/>
  <c r="J14" i="45"/>
  <c r="H14" i="45"/>
  <c r="G14" i="45"/>
  <c r="J13" i="45"/>
  <c r="H13" i="45"/>
  <c r="G13" i="45"/>
  <c r="J10" i="45"/>
  <c r="H10" i="45"/>
  <c r="G10" i="45"/>
  <c r="J5" i="45"/>
  <c r="H5" i="45"/>
  <c r="G5" i="45"/>
  <c r="J12" i="45"/>
  <c r="H12" i="45"/>
  <c r="G12" i="45"/>
  <c r="J9" i="45"/>
  <c r="H9" i="45"/>
  <c r="G9" i="45"/>
  <c r="J8" i="45"/>
  <c r="H8" i="45"/>
  <c r="G8" i="45"/>
  <c r="J7" i="45"/>
  <c r="H7" i="45"/>
  <c r="G7" i="45"/>
  <c r="J6" i="45"/>
  <c r="H6" i="45"/>
  <c r="G6" i="45"/>
  <c r="I32" i="45"/>
  <c r="H32" i="45"/>
  <c r="G31" i="45"/>
  <c r="C31" i="45"/>
  <c r="G30" i="45"/>
  <c r="C30" i="45"/>
  <c r="G29" i="45"/>
  <c r="C29" i="45"/>
  <c r="G28" i="45"/>
  <c r="C28" i="45"/>
  <c r="G27" i="45"/>
  <c r="C27" i="45"/>
  <c r="G26" i="45"/>
  <c r="F26" i="45"/>
  <c r="C26" i="45"/>
  <c r="G25" i="45"/>
  <c r="F25" i="45"/>
  <c r="C25" i="45"/>
  <c r="G24" i="45"/>
  <c r="F24" i="45"/>
  <c r="F32" i="45" s="1"/>
  <c r="F28" i="45"/>
  <c r="F23" i="43"/>
  <c r="F31" i="43" s="1"/>
  <c r="G23" i="43"/>
  <c r="C24" i="43"/>
  <c r="F24" i="43"/>
  <c r="G24" i="43"/>
  <c r="C25" i="43"/>
  <c r="F25" i="43"/>
  <c r="G25" i="43"/>
  <c r="C26" i="43"/>
  <c r="F26" i="43"/>
  <c r="G26" i="43"/>
  <c r="C27" i="43"/>
  <c r="F27" i="43"/>
  <c r="G27" i="43"/>
  <c r="C28" i="43"/>
  <c r="F28" i="43"/>
  <c r="G28" i="43"/>
  <c r="C29" i="43"/>
  <c r="F29" i="43"/>
  <c r="G29" i="43"/>
  <c r="C30" i="43"/>
  <c r="F30" i="43"/>
  <c r="G30" i="43"/>
  <c r="H31" i="43"/>
  <c r="I31" i="43"/>
  <c r="H16" i="43"/>
  <c r="G16" i="43"/>
  <c r="H15" i="43"/>
  <c r="G15" i="43"/>
  <c r="H14" i="43"/>
  <c r="G14" i="43"/>
  <c r="H13" i="43"/>
  <c r="I12" i="43" s="1"/>
  <c r="G13" i="43"/>
  <c r="H8" i="43"/>
  <c r="G8" i="43"/>
  <c r="H7" i="43"/>
  <c r="I9" i="43" s="1"/>
  <c r="G7" i="43"/>
  <c r="H5" i="43"/>
  <c r="G5" i="43"/>
  <c r="H4" i="43"/>
  <c r="G4" i="43"/>
  <c r="F27" i="45"/>
  <c r="F31" i="45"/>
  <c r="J15" i="27"/>
  <c r="H15" i="27"/>
  <c r="H4" i="27"/>
  <c r="C6" i="37"/>
  <c r="I2" i="37"/>
  <c r="E2" i="37"/>
  <c r="G15" i="37"/>
  <c r="E8" i="37"/>
  <c r="H41" i="27"/>
  <c r="G13" i="37"/>
  <c r="G12" i="37"/>
  <c r="G11" i="37"/>
  <c r="G10" i="37"/>
  <c r="G9" i="37"/>
  <c r="G8" i="37"/>
  <c r="G7" i="37"/>
  <c r="G6" i="37"/>
  <c r="E9" i="37"/>
  <c r="E7" i="37"/>
  <c r="E13" i="37"/>
  <c r="I41" i="27"/>
  <c r="E11" i="37"/>
  <c r="E12" i="37"/>
  <c r="E6" i="37"/>
  <c r="G15" i="27"/>
  <c r="F41" i="27"/>
  <c r="F10" i="37"/>
  <c r="E10" i="37"/>
  <c r="H12" i="37"/>
  <c r="I12" i="37" s="1"/>
  <c r="F9" i="37"/>
  <c r="F11" i="37"/>
  <c r="F12" i="37"/>
  <c r="F8" i="37"/>
  <c r="F7" i="37"/>
  <c r="G4" i="27"/>
  <c r="F6" i="37"/>
  <c r="H8" i="37"/>
  <c r="I8" i="37" s="1"/>
  <c r="F13" i="37"/>
  <c r="H9" i="37"/>
  <c r="I9" i="37" s="1"/>
  <c r="H13" i="37"/>
  <c r="I13" i="37" s="1"/>
  <c r="H10" i="37"/>
  <c r="I10" i="37" s="1"/>
  <c r="H7" i="37"/>
  <c r="I7" i="37" s="1"/>
  <c r="H6" i="37"/>
  <c r="I6" i="37" s="1"/>
  <c r="H11" i="37"/>
  <c r="I11" i="37" s="1"/>
  <c r="H15" i="37"/>
  <c r="H16" i="37"/>
  <c r="F36" i="48"/>
  <c r="F38" i="48"/>
  <c r="F40" i="48"/>
  <c r="F43" i="47"/>
  <c r="F45" i="47"/>
  <c r="F47" i="47"/>
  <c r="F44" i="47"/>
  <c r="F29" i="45"/>
  <c r="F30" i="45"/>
  <c r="J28" i="48"/>
  <c r="J35" i="47"/>
  <c r="J36" i="47" s="1"/>
  <c r="K18" i="45"/>
  <c r="J19" i="45" s="1"/>
  <c r="K45" i="27" l="1"/>
  <c r="G13" i="51" s="1"/>
  <c r="K34" i="43"/>
  <c r="G42" i="51" s="1"/>
  <c r="K4" i="43"/>
  <c r="K17" i="43" s="1"/>
  <c r="F42" i="51" s="1"/>
  <c r="I10" i="43"/>
  <c r="I6" i="43"/>
  <c r="I11" i="43"/>
  <c r="E14" i="53"/>
  <c r="I9" i="27"/>
  <c r="I23" i="27"/>
  <c r="I10" i="27"/>
  <c r="I11" i="27"/>
  <c r="I22" i="27"/>
  <c r="I26" i="27"/>
  <c r="I31" i="27"/>
  <c r="I28" i="27"/>
  <c r="I29" i="27"/>
  <c r="I25" i="27"/>
  <c r="I30" i="27"/>
  <c r="I27" i="27"/>
  <c r="I32" i="27"/>
  <c r="I6" i="48"/>
  <c r="K26" i="48"/>
  <c r="K28" i="48" s="1"/>
  <c r="I19" i="47"/>
  <c r="I31" i="47"/>
  <c r="I24" i="47"/>
  <c r="I30" i="47"/>
  <c r="I32" i="47"/>
  <c r="I27" i="47"/>
  <c r="I7" i="48"/>
  <c r="I9" i="48"/>
  <c r="I21" i="48"/>
  <c r="I8" i="48"/>
  <c r="I29" i="47"/>
  <c r="I22" i="47"/>
  <c r="I28" i="47"/>
  <c r="I9" i="45"/>
  <c r="I15" i="45"/>
  <c r="I11" i="45"/>
  <c r="I4" i="45"/>
  <c r="I16" i="45"/>
  <c r="I6" i="45"/>
  <c r="L46" i="47"/>
  <c r="L43" i="47"/>
  <c r="L42" i="47"/>
  <c r="L40" i="47"/>
  <c r="I26" i="47"/>
  <c r="I25" i="47"/>
  <c r="L28" i="45"/>
  <c r="L25" i="45"/>
  <c r="L27" i="45"/>
  <c r="L44" i="47"/>
  <c r="L47" i="47"/>
  <c r="I12" i="45"/>
  <c r="L45" i="47"/>
  <c r="I13" i="45"/>
  <c r="I8" i="45"/>
  <c r="L29" i="45"/>
  <c r="I7" i="45"/>
  <c r="I10" i="45"/>
  <c r="I5" i="45"/>
  <c r="I14" i="45"/>
  <c r="L25" i="43"/>
  <c r="L30" i="43"/>
  <c r="L28" i="43"/>
  <c r="L24" i="43"/>
  <c r="L30" i="45"/>
  <c r="L29" i="43"/>
  <c r="L26" i="43"/>
  <c r="G31" i="43"/>
  <c r="L31" i="45"/>
  <c r="I12" i="47"/>
  <c r="L39" i="48"/>
  <c r="L40" i="48"/>
  <c r="L36" i="48"/>
  <c r="L35" i="48"/>
  <c r="L33" i="48"/>
  <c r="G41" i="27"/>
  <c r="L34" i="48"/>
  <c r="J20" i="45"/>
  <c r="L41" i="47"/>
  <c r="G41" i="48"/>
  <c r="L38" i="48"/>
  <c r="G48" i="47"/>
  <c r="L37" i="48"/>
  <c r="G32" i="45"/>
  <c r="I5" i="48"/>
  <c r="I22" i="48"/>
  <c r="I11" i="48"/>
  <c r="J29" i="48"/>
  <c r="I5" i="47"/>
  <c r="I21" i="47"/>
  <c r="I10" i="47"/>
  <c r="I20" i="47"/>
  <c r="I13" i="47"/>
  <c r="I15" i="47"/>
  <c r="I18" i="47"/>
  <c r="I14" i="47"/>
  <c r="I9" i="47"/>
  <c r="I17" i="47"/>
  <c r="I6" i="47"/>
  <c r="I11" i="47"/>
  <c r="I8" i="47"/>
  <c r="I23" i="47"/>
  <c r="I7" i="47"/>
  <c r="I4" i="47"/>
  <c r="I16" i="47"/>
  <c r="L27" i="43"/>
  <c r="L26" i="45"/>
  <c r="I18" i="48"/>
  <c r="I25" i="48"/>
  <c r="I20" i="48"/>
  <c r="L24" i="45"/>
  <c r="I16" i="48"/>
  <c r="I19" i="48"/>
  <c r="I4" i="48"/>
  <c r="I15" i="27"/>
  <c r="I14" i="48"/>
  <c r="I12" i="48"/>
  <c r="I15" i="48"/>
  <c r="L23" i="43"/>
  <c r="I10" i="48"/>
  <c r="I13" i="48"/>
  <c r="I4" i="27"/>
  <c r="I24" i="48"/>
  <c r="I17" i="48"/>
  <c r="I23" i="48"/>
  <c r="I4" i="43"/>
  <c r="I7" i="43"/>
  <c r="I13" i="43"/>
  <c r="I16" i="43"/>
  <c r="I8" i="43"/>
  <c r="I5" i="43"/>
  <c r="I14" i="43"/>
  <c r="I15" i="43"/>
  <c r="H42" i="51" l="1"/>
  <c r="E10" i="53"/>
  <c r="I10" i="53" s="1"/>
  <c r="F13" i="51"/>
  <c r="P9" i="51" s="1"/>
  <c r="F4" i="51" s="1"/>
  <c r="G47" i="51"/>
  <c r="E8" i="53"/>
  <c r="I8" i="53" s="1"/>
  <c r="E13" i="53"/>
  <c r="I14" i="53"/>
  <c r="H13" i="51" l="1"/>
  <c r="T2" i="51" s="1"/>
  <c r="F5" i="51" s="1"/>
  <c r="Q9" i="51"/>
  <c r="H30" i="51"/>
  <c r="E33" i="53"/>
  <c r="I13" i="53"/>
  <c r="I33"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tc={72482E48-F92E-42EC-9AD5-511F1D2048D1}</author>
  </authors>
  <commentList>
    <comment ref="B4" authorId="0" shapeId="0" xr:uid="{72482E48-F92E-42EC-9AD5-511F1D2048D1}">
      <text>
        <t>[Comentario encadenado]
Su versión de Excel le permite leer este comentario encadenado; sin embargo, las ediciones que se apliquen se quitarán si el archivo se abre en una versión más reciente de Excel. Más información: https://go.microsoft.com/fwlink/?linkid=870924
Comentario:
    Unificar 1-2-3  agruparlos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tc={AB521024-40BD-4F73-A34A-EBC6DB53DFD2}</author>
    <author>tc={8E3FCB8C-A970-436F-9B49-C50D49545220}</author>
  </authors>
  <commentList>
    <comment ref="D8" authorId="0" shapeId="0" xr:uid="{AB521024-40BD-4F73-A34A-EBC6DB53DFD2}">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que este acorde a las medidas a usar</t>
      </text>
    </comment>
    <comment ref="D9" authorId="1" shapeId="0" xr:uid="{8E3FCB8C-A970-436F-9B49-C50D4954522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que este acorde a las medidas a usar</t>
      </text>
    </comment>
  </commentList>
</comments>
</file>

<file path=xl/sharedStrings.xml><?xml version="1.0" encoding="utf-8"?>
<sst xmlns="http://schemas.openxmlformats.org/spreadsheetml/2006/main" count="1229" uniqueCount="429">
  <si>
    <t xml:space="preserve"> </t>
  </si>
  <si>
    <t>1. Completar Razon Social de la Contratista</t>
  </si>
  <si>
    <t>FECHA</t>
  </si>
  <si>
    <t>AREA</t>
  </si>
  <si>
    <t>CONTRATISTA</t>
  </si>
  <si>
    <t>Firma</t>
  </si>
  <si>
    <t>2. INSTRUCTIVO</t>
  </si>
  <si>
    <t>Contratista</t>
  </si>
  <si>
    <t>Fecha</t>
  </si>
  <si>
    <t>MAX Score possible</t>
  </si>
  <si>
    <t>Ocultar</t>
  </si>
  <si>
    <t xml:space="preserve"> Calificacion</t>
  </si>
  <si>
    <t>Item</t>
  </si>
  <si>
    <t>Descripcion</t>
  </si>
  <si>
    <t>Requerimiento</t>
  </si>
  <si>
    <t>Ingrese Resultado
 Yes or No</t>
  </si>
  <si>
    <t>Weighting Maximum points</t>
  </si>
  <si>
    <t>Total Rig Weight</t>
  </si>
  <si>
    <t>condicionales</t>
  </si>
  <si>
    <t xml:space="preserve">Max Points - Score </t>
  </si>
  <si>
    <t>Resultado</t>
  </si>
  <si>
    <t>Critico "C"/
Plus "Numero"</t>
  </si>
  <si>
    <t>Documento de Validacion</t>
  </si>
  <si>
    <t>De acuerdo a anexo III</t>
  </si>
  <si>
    <t>Yes</t>
  </si>
  <si>
    <t>Copia de CV validada con firma de Representate Legal.</t>
  </si>
  <si>
    <t>No</t>
  </si>
  <si>
    <t>Materiales Quimicos</t>
  </si>
  <si>
    <t>C</t>
  </si>
  <si>
    <t>Hojas técnicas , Fichas de datos se seguridad, Carta que indique que estan bajo el sistema SGA</t>
  </si>
  <si>
    <t>Programa de fluidos</t>
  </si>
  <si>
    <t>Control de calidad de los productos</t>
  </si>
  <si>
    <t xml:space="preserve">Certificado del control de calidad </t>
  </si>
  <si>
    <t>Ensayos de laboratorio de las formulaciones</t>
  </si>
  <si>
    <t>Presentar los ensayos de las formulaciones presentadas para cada fase y propuestas en el programa de fluidos</t>
  </si>
  <si>
    <t>Equipamiento de laboratorio</t>
  </si>
  <si>
    <t>Una tabla resumen del equipamiento básico y especial disponible</t>
  </si>
  <si>
    <t>Especificaciones técnicas donde se indique su capacidad de preparar fluido, mínimo 300 m3/día</t>
  </si>
  <si>
    <t>Transporte terrestre</t>
  </si>
  <si>
    <t>Plan de manejo de los recortes desde el puerto al sitio de disposición final, indicando tipo de transporte y certificaciones correspondientes</t>
  </si>
  <si>
    <t>Tratamiento de disposición final y certificado</t>
  </si>
  <si>
    <t>Plan de tratamiento de los recortes, indicando empresa de tratamiento, tipo de tratamiento, permisos y habilitaciones correspondientes. Cumplimiento de entrega del certificado de disposición final.</t>
  </si>
  <si>
    <t>Standards &amp; NDE</t>
  </si>
  <si>
    <t>Mooring System</t>
  </si>
  <si>
    <t>Navigation Equipment</t>
  </si>
  <si>
    <t>Rig Instrumentation</t>
  </si>
  <si>
    <t>Rig Variable Load (Rig floor Load is in addition to the Rig Variable load)</t>
  </si>
  <si>
    <t>Heliport Certification</t>
  </si>
  <si>
    <t>Number of slots</t>
  </si>
  <si>
    <t>Total</t>
  </si>
  <si>
    <t>Note: All certification, Classification, Standards and NDE/NDI shall have 1 year valid from the Spud date.</t>
  </si>
  <si>
    <t>All Well Control Equipment and Diverter System (lines, manifolds, stand pipes, etc  included) shall have 1 year valid certification from the Spud date.</t>
  </si>
  <si>
    <t xml:space="preserve">Total score </t>
  </si>
  <si>
    <t>Grade  / Calificacion</t>
  </si>
  <si>
    <t xml:space="preserve">
 Yes or No</t>
  </si>
  <si>
    <t>Base Operativa</t>
  </si>
  <si>
    <t>PDF con mapa de ubicación, listado detallando la instalación, carácterísticas y su capacidad fotografias de las areas principales de operación y almacenamiento.</t>
  </si>
  <si>
    <t xml:space="preserve">Si posee disponibilidad en cualquier momento de recibir una inspeccion de base y de cualquiera de los equipamientos </t>
  </si>
  <si>
    <t>Recreation / TV Rooms</t>
  </si>
  <si>
    <t>Non Smoking and Smoking areas</t>
  </si>
  <si>
    <t>Gym</t>
  </si>
  <si>
    <t>Min. 2 x treadmills, 1 x stationary bike, free weights and weights machine.</t>
  </si>
  <si>
    <t>Hospital (3 person)</t>
  </si>
  <si>
    <t>Set up to handle min. 3 patients</t>
  </si>
  <si>
    <t>Communication / Computer System</t>
  </si>
  <si>
    <t xml:space="preserve"> lT Communications / PA
• Offices Pre-wired for Operators Satellite Phone Comms.
• Helicopter radio beacon in operational condition
• Rig owned self contained satelite communication system
• Marine radio                                                                                                                  </t>
  </si>
  <si>
    <t>#</t>
  </si>
  <si>
    <t>Critical Items</t>
  </si>
  <si>
    <t>Rig is not accepted</t>
  </si>
  <si>
    <t>Resumen</t>
  </si>
  <si>
    <t>Mandatory</t>
  </si>
  <si>
    <t>Hojas técnicas de las herramientas  y carta bajo protesta de decir verdad  con  inventario  disponible que se tendrá durante la operación.</t>
  </si>
  <si>
    <t>Servicios de desconexión de tubería</t>
  </si>
  <si>
    <t>Passed excluyent techical conditions?</t>
  </si>
  <si>
    <t>Total rig score</t>
  </si>
  <si>
    <t>Rig Contractor &amp; Name</t>
  </si>
  <si>
    <t>Date</t>
  </si>
  <si>
    <t>Feature</t>
  </si>
  <si>
    <t>Requirement</t>
  </si>
  <si>
    <t>ENTER: Compliant?
 Yes or No</t>
  </si>
  <si>
    <t xml:space="preserve"> Score Achieved by THIS RIG</t>
  </si>
  <si>
    <t>Critical "C"/
Plus "Number"</t>
  </si>
  <si>
    <t>Remarks</t>
  </si>
  <si>
    <t xml:space="preserve">Drill Pipe 5-1/2” </t>
  </si>
  <si>
    <r>
      <t xml:space="preserve">10000 ft (with hard Banding),  24.7 ppf,  S-135 HT55 TJ 7" connections as preferable.  R2 -Hardbanding Casing Friendly TCS8000 or similary. </t>
    </r>
    <r>
      <rPr>
        <b/>
        <sz val="10"/>
        <color theme="1"/>
        <rFont val="Arial"/>
        <family val="2"/>
      </rPr>
      <t xml:space="preserve"> 
Other Drill Pipe acceptable would be: 
* 5 1/2" would be Drill pipe 5" 19,55 ppf S-135 NC 50 Connection as preferable  
* 5 7//8" 26,3 ppf S-135 XT-57  Connection as preferable  </t>
    </r>
  </si>
  <si>
    <t xml:space="preserve">C </t>
  </si>
  <si>
    <t>Drill Pipe 3 ½”</t>
  </si>
  <si>
    <r>
      <t xml:space="preserve">4000 ft as minimum 3-1/2” NC38" 15.5ppf  G-105 connections or equivalent.  High-torque connections.  R2 -Hardbanding Casing Friendly TCS8000 or similary. 
</t>
    </r>
    <r>
      <rPr>
        <b/>
        <sz val="10"/>
        <color theme="1"/>
        <rFont val="Arial"/>
        <family val="2"/>
      </rPr>
      <t xml:space="preserve">Other Drill Pipe acceptable would be: 
* Drill pipe 4" 14 ppf S-135 HT38 Connection as preferable  </t>
    </r>
  </si>
  <si>
    <t>9 ½” Spiral Drill Collars</t>
  </si>
  <si>
    <t>6 each, R2</t>
  </si>
  <si>
    <t>8” Drill Spiral Collars</t>
  </si>
  <si>
    <t>24 each, minimum of 3" bored for floats. R2</t>
  </si>
  <si>
    <t>Floats</t>
  </si>
  <si>
    <t>Ported and non ported floats as required by program.  Baker Model GC / GCA Auto Fill</t>
  </si>
  <si>
    <t>6 ½” or 6.3/4"  Spiral Drill Collars</t>
  </si>
  <si>
    <t>16 each. R2</t>
  </si>
  <si>
    <t>4 ¾” Spiral Drill Collars</t>
  </si>
  <si>
    <t>5-1/2"or 5" Spirall Heavi-weight Drill Pipe</t>
  </si>
  <si>
    <r>
      <t>30 each, OD and Connections to match with proposal drill pipe.  R2 -Hardbanding Casing Friendly TCS8000. or similary</t>
    </r>
    <r>
      <rPr>
        <b/>
        <sz val="10"/>
        <color theme="1"/>
        <rFont val="Arial"/>
        <family val="2"/>
      </rPr>
      <t xml:space="preserve"> Note: The size of heavy weight must be in accordance with the Drill pipe size</t>
    </r>
  </si>
  <si>
    <t>3 1/2"or 4" Spirall Heavi-weight Drill Pipe</t>
  </si>
  <si>
    <r>
      <t xml:space="preserve">30 each, OD and Connections to match with proposal drill pipe.  R2 -Hardbanding Casing Friendly TCS8000. </t>
    </r>
    <r>
      <rPr>
        <b/>
        <sz val="10"/>
        <color theme="1"/>
        <rFont val="Arial"/>
        <family val="2"/>
      </rPr>
      <t>Note: The size of heavy weight must be in accordance with the Drill pipe size</t>
    </r>
  </si>
  <si>
    <t>Drill Pipe Pup Joints</t>
  </si>
  <si>
    <t>Three each 5, 10, 15 ft for primary drill string  (for all necessary strings  during the contract period.).</t>
  </si>
  <si>
    <t>X-overs</t>
  </si>
  <si>
    <t xml:space="preserve">• String x-over to connect drill collars, drill pipe diferent sizes and bit with 100% back up.
• All cross overs required according to the  Drilling and Completion Programs.            </t>
  </si>
  <si>
    <t>Drifts</t>
  </si>
  <si>
    <t>Full set of hollow steel drifts for all drilling &amp; Completion strings components. Includes tie off point for slick line Wire-Tail Drifting. ( in accordance with API)</t>
  </si>
  <si>
    <t>TDS Saver Subs</t>
  </si>
  <si>
    <t>All  spare TDS saver subs need it during the contract period. 
1 Backup for ea string.</t>
  </si>
  <si>
    <t>References</t>
  </si>
  <si>
    <t>Diverter System</t>
  </si>
  <si>
    <t xml:space="preserve">500 psi min. with spools, over shots for 30” conductor casing, running/test tools, control panels. Minimum ID of outlets is 12”. KFDJ insert type preferred. Note: 30" casing pack off and adapter for conductor casing. </t>
  </si>
  <si>
    <t>13 -5/8" x 10kpis BOP (H2S Trim)</t>
  </si>
  <si>
    <t xml:space="preserve">BOP system would be an 13-5/8” system as minimum. The rating required is 10,000 psi working pressure. ( With all necessary DSA and long spool adapters to connect wellhead with top side platform).   
• Raiser/DSS 18 3/4'' 15k or 13 5/8'' 10k - at least 15 m.
• DSA 13 5/8'' 5k x 18 3/4'' 15k (if offered BOP is 18 3/4'').                                      
• DSA 13 5/8" 5k x 13 5/8 10K                                                                               
• DSA 13 5/8'' 10k x 18 3/4'' 15k (if offered BOP is 18 3/4'')
• Bell Nipple 18 3/4'' in accordance with BOP size.
• Overshot Packer.
Everything necessary to connect to the Wellhead and casings according to the program.
DSA &amp; studs  must fulfill API requirements.
</t>
  </si>
  <si>
    <t xml:space="preserve">VBR rams </t>
  </si>
  <si>
    <t>BOP Equipped with variable rams necessary to cover 3 ½ - 7 5/8" pipe range  ( lower , middle , upper) with minimum 1 set in backup available on board.</t>
  </si>
  <si>
    <t>BOP Test Stump</t>
  </si>
  <si>
    <t>BOP Test Stump, portable test pump &amp; recorder, Test Tool(s) for testing BOP on test stump for offline testing of BOP. NOTE: Digital Or Mechanical recorder on test pump</t>
  </si>
  <si>
    <t>FOSV for Offline Testing</t>
  </si>
  <si>
    <t>Nutech type offline testing stumps for testing TIW/FOSV/ etc..</t>
  </si>
  <si>
    <t>Testing Choke / Kill manifold</t>
  </si>
  <si>
    <t>Choke / kill manifold be tested offline while tripping.</t>
  </si>
  <si>
    <t>Choke Line Valves (H2S trim)</t>
  </si>
  <si>
    <t xml:space="preserve">Two 4 1/16” 10 M psi manual valve Two 4 1/16” 10 M psi hydraulic controlled valve.  3-1/16" 10M valves &amp; lines would be acceptable. As minimum the pressure rating is 10 M </t>
  </si>
  <si>
    <t>Kill Line Valves (H2S trim)</t>
  </si>
  <si>
    <r>
      <t xml:space="preserve">One 3 1/16” 10 M psi manual valve, One 4 1/16” 10 M psi hydraulic controlled valve.  </t>
    </r>
    <r>
      <rPr>
        <i/>
        <sz val="10"/>
        <rFont val="Arial"/>
        <family val="2"/>
      </rPr>
      <t>This assumes two choke lines are rigged up.  3-1/16” outlets, choke and Kill line will be acceptable.</t>
    </r>
  </si>
  <si>
    <t>Choke &amp; Kill Manifold</t>
  </si>
  <si>
    <t xml:space="preserve">4 1/16” – 10M psi Choke Manifold with two hydraulic adjustable choke and one manual choke.   3-1/16” 10M  lines will be acceptable. 
A glycol injection pump and injection point upstream of the auto chokes "optional".
Required output is 0.75gpm at 6,000 psi. </t>
  </si>
  <si>
    <t>Additional Well Control Instrumentation</t>
  </si>
  <si>
    <t xml:space="preserve">• Pressure Sensors (DP&amp;CP)
• At BOP, upstream of chokes and downstream of chokes </t>
  </si>
  <si>
    <t>Full Opening Safety Valves</t>
  </si>
  <si>
    <t>Five (4) each 10 M psi (with connections that match the primary string of drill pipe)- Crossovers to fit the various tubulars in the drill string. 4 redress kits required on location for each size as part of the critical spares inventory.</t>
  </si>
  <si>
    <t>Inside BOP</t>
  </si>
  <si>
    <t>Two each 10 M psi (with connections that match the primary string of drill pipe)</t>
  </si>
  <si>
    <t>Upper and Lower IBOP’s for the top drive</t>
  </si>
  <si>
    <t>There should be  a complete back up set of valves and sufficient spares on the rig to redress each valve 3 times.</t>
  </si>
  <si>
    <t>Drop in Dart sub and Dart</t>
  </si>
  <si>
    <t>Two (2) 15 M psi Drop in Dart sub and darts appropriate for primary drilling strings -- complete with retrieval equipment.</t>
  </si>
  <si>
    <t>BOP Closing Unit (BOP Controls)</t>
  </si>
  <si>
    <t>Meets API std 53 (Last edition)</t>
  </si>
  <si>
    <t xml:space="preserve">Mud Gas Separator (Poor Boy Degasser) </t>
  </si>
  <si>
    <t>Meets API std 53 (Last edition)
A hot mud circulating loop should be available. Min dip tube length 15ft with vent capacity of 20 million SCFT/day.</t>
  </si>
  <si>
    <t>BOP Handling System</t>
  </si>
  <si>
    <t>Integral Part of the Rig to handle in accordance with the BOP size</t>
  </si>
  <si>
    <t>Air Hoists Under Cantilever</t>
  </si>
  <si>
    <t>One Dedicated Man Rider (optional)
Two Auxiliary Hoists</t>
  </si>
  <si>
    <t>Drilling Instrumentation</t>
  </si>
  <si>
    <t>Weight Indicator, Iron Roughneck Torque, Pump Pressure, Top Drive / Rotary Table RPM / Torque, 
• Line Pull sensor for manual tongs.
• Recording Device for Drilling Parameters, electronic and with web access preferred.
• PVT system for mud pits, mud process pits, trip tank
• Drift Indicator
• Web access, eg RigSense.</t>
  </si>
  <si>
    <t>Water Curtain</t>
  </si>
  <si>
    <t>Equipped with DST / Flaring water cooling system or panels.  State pertinent spec´s in remarks.</t>
  </si>
  <si>
    <t>Well Test Piping</t>
  </si>
  <si>
    <t>Well Test Piping  : Oil, gas, Air &amp; Sea Water
Certified and checked for wall thickness. 10Ksi working pressure. Targeted elbows / Bends.</t>
  </si>
  <si>
    <t>Boom Burners</t>
  </si>
  <si>
    <t xml:space="preserve">King Post and tie off points installed and ready for burner booms.  Inspections up to date. If booms are available state specs. </t>
  </si>
  <si>
    <t>NOTE:</t>
  </si>
  <si>
    <t>All Well Control Equipment and Diverter System (lines, manifolds, stand pipes,over board valves ,kill and choke coflex hoses, operating BOP function hoses,  fixe line, HCR valve, NRV, Choke manifold , BOP stack with Annular , IBOP valves , FOSV, Gray valve, etc  included) shall have 1 year valid certification from the Spud date.</t>
  </si>
  <si>
    <t>Rig Cranes</t>
  </si>
  <si>
    <t>3 each 100 – 120 ft booms with a capacity of 50 MT @ a 40 ft radius
• Maximum anticipated load will coiled tubing reel at circa 30MT.</t>
  </si>
  <si>
    <t>Forklift</t>
  </si>
  <si>
    <t>Forklift for Sack Storage Room 5000 lbs SWL</t>
  </si>
  <si>
    <t>Lock up</t>
  </si>
  <si>
    <t>Hazardous Materials Lock up</t>
  </si>
  <si>
    <t>Rig Air</t>
  </si>
  <si>
    <t>Rig Air Compressor System with Air Dryer and water traps installed to assure less than  1% of humidity.</t>
  </si>
  <si>
    <t>Bulk Air</t>
  </si>
  <si>
    <t>Bulk Air Compressor with Water traps to assure less than 1% humidity.</t>
  </si>
  <si>
    <t>Water Maker(s)</t>
  </si>
  <si>
    <t>10,000 gpd  (redundancy required) state type.</t>
  </si>
  <si>
    <t>Bulk Fittings.</t>
  </si>
  <si>
    <t>The connection between the fluid transfer hose and the supply vessel for
offshore hydrocarbon and brine transfers shall be a self-sealing, dry-break hose
connector. ( length hoses enough considering 32 m Air Gap.)</t>
  </si>
  <si>
    <t>Sewage Treatment Plant</t>
  </si>
  <si>
    <t>Capacity in excess of 120 people. Must comply with Mexican, IMO and MARPOL 7378 annex 4 regulations</t>
  </si>
  <si>
    <t>Trash Compactor</t>
  </si>
  <si>
    <t>This should be provided with the rig and within the rig contract.</t>
  </si>
  <si>
    <t>Zero Discharge</t>
  </si>
  <si>
    <t xml:space="preserve">Drill Floor, rotary and draw works fitted with drip pans </t>
  </si>
  <si>
    <t xml:space="preserve">Zero discharge capability, water tight bunding / kick plate throughout rig. Note: All the water/oil waste should be dispousal by CONTRACTOR.  </t>
  </si>
  <si>
    <t>Flow Meters</t>
  </si>
  <si>
    <t>• Sea Water To Pits (optional)
• Base Oil To Storage Tank (optional)
• Base Oil To Mud Pits (optional)
• Drill Water to Pits (optional)
• Fuel to Storage Tanks (mandatory)
• Fuel to Mud Pits (optional)</t>
  </si>
  <si>
    <t>Cement Unit Piping</t>
  </si>
  <si>
    <t>Drill floor (cement standpipe, choke manifold / standpipe manifold), BOP Storage Area, etc.</t>
  </si>
  <si>
    <t>Cement Unit</t>
  </si>
  <si>
    <t>High pressure pumping unit for pressure tensting, performe cementing operation, well control, etc. Provided with 2 x triplex pumps (HT400 similar or higher)  with individual Engine each and piping for 15 kips.fully certified. 
•	2 triplex pumps with (HT400 or simiar) - with at least 400 HHP each pump.
•	2 mixing centrifugal pumps 6" x 5" (recirculation pump and booster)
•	2 water centrifugal pumps 4" x 3" (water pump &amp; back up)
•	Spare parts for repairing and maintaining the cementing unit and its accesories on board.
•	100% automatic mixing system with 2 non radioactive densometers (1 placed in the mixing system and 1 placed on the suction section near the pump to read the density of every pumped fluid)
•	Cementing software able to transmit information in Real Time (Rate, Pressure, Density &amp; volume)
•	2 each 10 Bbls displacement tanks with agitators as minimum
•	25 Bbls mixing tub MINIMUM (that is a 5 bbls or larger mixing compartment and a 20 Bbls or larger recirculating compartment)
•	80ft3 fully certified Surge tank wiuth at least 3 glass mirrors and if possible (desired) a weighting balance that indicates the weight of cement inside the tank.
•	Cement Unit Model NO older than 2013.
•	15,000 psi working pressure lines to connect the cement unit to the rig floor. Additional lines are required to connect kill line or cement unit to casing or drill pipe in the rig floor.
•	All high pressure lines must be 1502 (2" diameter as minimum &amp; 15,000 psi working pressure) and certified every year according to the COMPANY standard. 
•	2 Cement hose available 1x 7500psi and 1 x 10kpsi - fully certified every year according to COMPANY standard.</t>
  </si>
  <si>
    <t>Third Party Services</t>
  </si>
  <si>
    <t>Rig to provide air, potable water, sea water, power and instrumentation cables (with junction boxes) for the following services:
• Mud Logging
• Electric Logging
• MWD / LWD Services
• Cementing Unit
• Centrifuges
• Gravel pack pumping equipment.</t>
  </si>
  <si>
    <t>Fishing Equipment</t>
  </si>
  <si>
    <t>Rig to provide all fishing equipment to fish own Rig Tools.  The following fishing equipment should be provided in good condition, inspected and ready to run in case if required.  The rig equipment will be used for all initial fishing attempts:
• Overshot's, grapples, guides, etc..to catch all sizes of rig supplied all drilling string and BHA items.
• Reverse Circulating Junk Baskets (RCJB) appropriate for 17-1/2" to 6" hole sizes according to D&amp;C programs.
• Fishing Magnets appropriate for all hole sizes.according to D&amp;C programs.
• Flat Bottom junk mill appropriate for all hole sizes according to D&amp;C programs.
• Please note: rig crews should be fully trained and competent in running this equipment.</t>
  </si>
  <si>
    <t>Welding Sets</t>
  </si>
  <si>
    <t>2 ea electric welding machines as minimum</t>
  </si>
  <si>
    <t>Baskets and containers</t>
  </si>
  <si>
    <t xml:space="preserve">• Personnel transfers baskets, Billy Pug BPC X904-B or greater.  
• Cargo containers for drilling contractor owned equipment.
• All 3rd party equipment to be transported using 3rd party provided CCU / containers / slings, inspected to required standards.
• All CCU, Baskets/HH being utilised for transport of material shall be inspected in accordance with either DNV 2.71 or ENBS 12079
• All frozen food and dry food shall be transported in containers that meet with the standard DNV 2.71 or ENBS 12079. It shall be the responsibility of the Rig Contractor or subcontractor to supply the Transport containers in accordance with this requirement. </t>
  </si>
  <si>
    <t>Sides entry Sub and circulating swage</t>
  </si>
  <si>
    <t>Minimum 2 each sides entry sub with main DPs pipe connection. Circulating Swage 1502 for all DP string</t>
  </si>
  <si>
    <t>Safety Personal Survival</t>
  </si>
  <si>
    <t>Rig Abandonment equipment to be supplied by rig contractor.</t>
  </si>
  <si>
    <t>Breather Apparatus</t>
  </si>
  <si>
    <t xml:space="preserve">Rig contractor shall provide, in addition to Solas regulation (according to the number of people on the platform), the following:
 - A minimum of one (1) SCBA (with a capacity of 30 minutes) per person on board (POB) with connection for a breathing air cascade system, plus 25% more of the POB as a back up.
- A minimum of 12 SCBAs (60 minute capacity) for emergency crews (search and rescue) with connection for a breathing air cascade system.
- A minimum of 8 SCBA for escape (15 minute capacity) with connection for breathing air cascade system. Note: 5 minute capacity Woluld be acceptable
- Breathing air cascade systems with double compressor. 
</t>
  </si>
  <si>
    <t>3 1/2" HYC Elevator</t>
  </si>
  <si>
    <t>1 x  3 ½ HYC elevator for 3 ½ tubing with 3 ½ hand slip ( cement stinger)</t>
  </si>
  <si>
    <t xml:space="preserve">Gravel pack pipe line </t>
  </si>
  <si>
    <t>1 dedicated gravel pack pipe line 3” ID 10kpsi for main deck to drill floor</t>
  </si>
  <si>
    <t>Bails,Links</t>
  </si>
  <si>
    <t>All necessary set of Bails ( as minimus 144",240",180" (500Ton), 132"  (350Ton)</t>
  </si>
  <si>
    <t>Sea chest  Pump</t>
  </si>
  <si>
    <t>1 	Sea chest  Pump available on pit tanks</t>
  </si>
  <si>
    <t>Critical Spares List</t>
  </si>
  <si>
    <t>Contractor shall supply full critical spares as outlined by OEM for all key equipment: Top Drive, Cranes, Engines, Pumps, SCR, Chokes, Iron Roughneck, Shakers, PRS, Drawworks,cement unit &amp; accesories, stand pipe,choke and kill line valves,etc. List should be provided. CONTRACTOR is responsible of spare parts supply.</t>
  </si>
  <si>
    <t>Critical Spares</t>
  </si>
  <si>
    <t>Contractor shall have all identified all critical spares as outlined by OEM and must be  in inventory and in country. List Should be Provided. CONTRACTOR is responsible of spare parts supply.</t>
  </si>
  <si>
    <t>Jetison Skids System</t>
  </si>
  <si>
    <t xml:space="preserve">Jetitson Skids system with capacity for 2 Tn Bunker with averages of 2.84mx1.27mx1.33m or that allows the installation of this Bunker with portable Jetinson Skid. </t>
  </si>
  <si>
    <t>Hydrogen Sulphide equipment (BAs, gas sensors, gas monitors etc)</t>
  </si>
  <si>
    <t>The rig must be fully equipped to comply with API RP 49 &amp; Mexican Legislation
Reservoir fluid could contain up to 10 ppm H2S and/or up to 20% CO2.</t>
  </si>
  <si>
    <t>Area</t>
  </si>
  <si>
    <t>Punto Evaluacion</t>
  </si>
  <si>
    <t>Descripción</t>
  </si>
  <si>
    <t>Documento Requerido</t>
  </si>
  <si>
    <t>Como se Evalúa</t>
  </si>
  <si>
    <t>Calificacion</t>
  </si>
  <si>
    <t>Rig Specifications Option A</t>
  </si>
  <si>
    <t>Rig Contractor &amp;  Name</t>
  </si>
  <si>
    <t>Aspect Evaluated</t>
  </si>
  <si>
    <t>Aspecto Evaluado</t>
  </si>
  <si>
    <t>Weighting (points)</t>
  </si>
  <si>
    <t>Ideal Score / Puntuacion
Ideal</t>
  </si>
  <si>
    <t>Score Achieved by THIS RIG</t>
  </si>
  <si>
    <t>PASS (Yes/No)?</t>
  </si>
  <si>
    <t>A</t>
  </si>
  <si>
    <t>Requerimientos Básicos</t>
  </si>
  <si>
    <t>B</t>
  </si>
  <si>
    <t>Quarters / Offices</t>
  </si>
  <si>
    <t>Habitaciones / Oficinas</t>
  </si>
  <si>
    <t>Capabilities</t>
  </si>
  <si>
    <t xml:space="preserve">Capacidades </t>
  </si>
  <si>
    <t>D</t>
  </si>
  <si>
    <t>Solids control</t>
  </si>
  <si>
    <t>Control de Sólidos</t>
  </si>
  <si>
    <t>E</t>
  </si>
  <si>
    <t>Drill String</t>
  </si>
  <si>
    <t>Sarta de perforación</t>
  </si>
  <si>
    <t>F</t>
  </si>
  <si>
    <t>Well Control Equipment</t>
  </si>
  <si>
    <t>Equipo de Control de Pozo</t>
  </si>
  <si>
    <t>G</t>
  </si>
  <si>
    <t>Testing Equipment</t>
  </si>
  <si>
    <t>Equipo para prueba de pozo</t>
  </si>
  <si>
    <t>H</t>
  </si>
  <si>
    <t>Auxiliary Equipment</t>
  </si>
  <si>
    <t>Equipo Auxiliar</t>
  </si>
  <si>
    <t>Este valor de "Score" se usa para el cálculo de la evaluación Técnica</t>
  </si>
  <si>
    <t xml:space="preserve">Capacidad de Inspección Bajo Standard DS-1 | DS-1 Bits 1| Manuales de operaciones y manteniento de la compañía de servicios </t>
  </si>
  <si>
    <t>Fluidos de completacion</t>
  </si>
  <si>
    <t>Personal</t>
  </si>
  <si>
    <t xml:space="preserve">Equipamiento </t>
  </si>
  <si>
    <t>Instalaciones</t>
  </si>
  <si>
    <t>Target</t>
  </si>
  <si>
    <t>Descripcion de Servicio</t>
  </si>
  <si>
    <t>Corrida De Tubulares</t>
  </si>
  <si>
    <t>Wire Line</t>
  </si>
  <si>
    <t>Herramientas de Pesca</t>
  </si>
  <si>
    <t>Monitoreo de  Gas</t>
  </si>
  <si>
    <t>Evaluacion Final</t>
  </si>
  <si>
    <t>Criticos</t>
  </si>
  <si>
    <t># Criticos</t>
  </si>
  <si>
    <t>No Criticos</t>
  </si>
  <si>
    <t># No Criticos</t>
  </si>
  <si>
    <t>PASA: Cumplir con todos los elementos criticos (50%) y cumplir como minimo puntaje de 25% en los no criticos</t>
  </si>
  <si>
    <t>NO PASA: No cumplir con algun elemento critico descalifica. No cumplir con al menos un puntaje minimo de 25 en los no criticos descalifica</t>
  </si>
  <si>
    <t xml:space="preserve">Tanques almacenamiento </t>
  </si>
  <si>
    <t>Descripcion de la instalacion mas cercana a usarse en el proyecto</t>
  </si>
  <si>
    <t>Decanters</t>
  </si>
  <si>
    <t>Tabla con equipamiento disponible, Especificaciones técnicas del equipamiento</t>
  </si>
  <si>
    <t>Indicar especificaciones del tornillo</t>
  </si>
  <si>
    <t>Mallas</t>
  </si>
  <si>
    <t>Especifcaciones técnicas, tabla resumen de las mallas disponibles</t>
  </si>
  <si>
    <t>Capacidad preparación lodo</t>
  </si>
  <si>
    <t>Almacenamiento de productos químicos</t>
  </si>
  <si>
    <t>Especificaciones técnicas donde se indique su capacidad de bombeo efectiva  hasta el barco</t>
  </si>
  <si>
    <t>Especificaciones técnicas donde se indique su capacidad de bombeo efectiva hasta el barco</t>
  </si>
  <si>
    <t xml:space="preserve">Especificaciones técnicas del almacen y silos presurizados de barita, capacidad mínima de 500 toneladas. </t>
  </si>
  <si>
    <t>Presentación de Carta  bajo protesta de decir Verdad indicando   disponibilidad de  los materiales solicitados en  Anexo III</t>
  </si>
  <si>
    <t>Equipo de Flotacion y Centralizadores (Cumple requerimientos de Accesorios de flotacion  + Cumple requerimientos de centralizadores Anexo III</t>
  </si>
  <si>
    <t xml:space="preserve">Deberá presentar Carta de aceptación compromiso del cumpliento de todo lo requerido en el Anexo III. Presentación de planilla detallada de materiales solicitado Vs  materiales propuesto se solicita cumpliento de  a lo sumo 95%.  </t>
  </si>
  <si>
    <t>Presentación de Carta  bajo protesta de decir Verdad indicando   disponibilidad de  los materiales solicitados en Anexo III. " Paker Recuperables y Tapoes N y K" .</t>
  </si>
  <si>
    <t>Disponiblidad de Packers recuperables  y tapones N y K</t>
  </si>
  <si>
    <t xml:space="preserve">Requerimiento Tecnico de Lechadas y Colchones </t>
  </si>
  <si>
    <t>Cumple requerimientos Anexo III</t>
  </si>
  <si>
    <t>Equipamiento para hacer transferencia al barco (Esto debe incluir todos los materiales necesarios como dust colector)</t>
  </si>
  <si>
    <t>Carta bajo protesta de decir verdad    confirmando   ubicación de Planta de cemento</t>
  </si>
  <si>
    <t>Presentación de documentación que avale equipamiento  (Especificaciones, planos y fotos )</t>
  </si>
  <si>
    <t>Diseños Ofrecidos Experiencia de corridas de barrenas en el Area.</t>
  </si>
  <si>
    <t>Contar con simulador de hidraulicas en plataforma con capacidad de detallar componentes de BHA, simular caida de presión en los distintos componentes de de sarta, BHA y anular. El simulador debe tener capacidad de generar reportes exportables.</t>
  </si>
  <si>
    <t xml:space="preserve">Disponer de software para el calculo, generación y exportación de reportes de propiedades de roca (UCS, Abrasividad e impacto) </t>
  </si>
  <si>
    <t xml:space="preserve">Reportes de corridas con Imágenes de Desgaste. </t>
  </si>
  <si>
    <t>Reportes finales de pozos de los 4 mas cercanos.</t>
  </si>
  <si>
    <t>Reporte de simulación del pozo mas cercano y reciente donde se pueda visualizar el tipo de reporte y el nombre del simulador.</t>
  </si>
  <si>
    <t>Presentación de Carta  bajo protesta de decir Verdad   referente al cumplimiento.</t>
  </si>
  <si>
    <t>Principales Causas de Falla</t>
  </si>
  <si>
    <t>Proceso de mantenimiento</t>
  </si>
  <si>
    <t>Disponibilidad de información</t>
  </si>
  <si>
    <t>Prueba Electronica Componente y Herramienta</t>
  </si>
  <si>
    <t>Carta de aceptación en proceso de auditoria direccional con alineamientos PAE según Anexo técnico, Inspección de Herramientas Especiales.</t>
  </si>
  <si>
    <t>Permite visualización de la información para auditoria via presencial o remota de cualquier información de rastreabilidad y proceso que la EMPRESA determine relevante. Presentar carta de de aceptación</t>
  </si>
  <si>
    <t>Posee  horno para pureba de electronica de MWD/LWD en temperatura (Horno de prueba) (Si=100%, No=0%). Presentar evidencia</t>
  </si>
  <si>
    <t>Herramientas de toma de Muestras e id. De fluidos</t>
  </si>
  <si>
    <t>Presentación de Carta  bajo protesta de decir Verdad indicando   disponibilidad de herramientas   solicitados en Anexo III. , inventario disponible en el país. Nota: El resultado es Yes si tiene todos los servicios, de lo contario es No</t>
  </si>
  <si>
    <t>Laboratorios de herramientas, hidráulicos, electrónicos, mecánicos, muestras, etcc. A menos de 6 Hs Puerto</t>
  </si>
  <si>
    <t>Permisos legales para fuentes ionizantes y explosivos en México</t>
  </si>
  <si>
    <t>Almacenamiento de Explosivos A menos de 6 Hs Puerto</t>
  </si>
  <si>
    <t>Mantenimiento de cables y equipos de presión A menos de 6 Hs Puerto</t>
  </si>
  <si>
    <t>Cantidad de unidades soportadas offshore en el país A menos de 6 Hs Puerto</t>
  </si>
  <si>
    <t>Soporte en Tiempo Real</t>
  </si>
  <si>
    <t>Soporte Técnico y Calidad en México</t>
  </si>
  <si>
    <t>Soporte Petrofísico e Interpretación en México</t>
  </si>
  <si>
    <t>Organigrama de personal de soporte en México</t>
  </si>
  <si>
    <t>Si posee disponibilidad en cualquier momento de recibir una inspeccion de base y de cualquiera de los equipamientos o Barrenas</t>
  </si>
  <si>
    <t>Llaves de entubar y manipuleo convencionales</t>
  </si>
  <si>
    <t>Dispositivos impulsor de tubería (Tipo CRTi o similar)</t>
  </si>
  <si>
    <t xml:space="preserve">Disponibilidad de herramientas para todas las medidas menores a 30".  </t>
  </si>
  <si>
    <t>Certificados de la última inspección</t>
  </si>
  <si>
    <t>Copia de documentos internos de control de calidad</t>
  </si>
  <si>
    <t>Copia de certificado de la última inspección</t>
  </si>
  <si>
    <t>Cumplimiento de lo Solicitado por Pliego tecnico</t>
  </si>
  <si>
    <t>Unidad de WL</t>
  </si>
  <si>
    <t>Cañones de WL de acuerdo a pliego técnico</t>
  </si>
  <si>
    <t>Registros a pozo entubado de acuerdo a pliego técnico</t>
  </si>
  <si>
    <t>Equipos de registro asistido por sondeo de acuerdo a pliego técnico</t>
  </si>
  <si>
    <t>Sistema de patines-buscador de pozo</t>
  </si>
  <si>
    <t>Servicios de intervención-reparación con cable de acuerdo a pliego técnico</t>
  </si>
  <si>
    <t>Did not pass</t>
  </si>
  <si>
    <t>LINEA DE SERVICIOS</t>
  </si>
  <si>
    <t>PUNTAJE</t>
  </si>
  <si>
    <t xml:space="preserve">CRITICOS </t>
  </si>
  <si>
    <t>Crtiticos</t>
  </si>
  <si>
    <t>Critiicos</t>
  </si>
  <si>
    <t>Aprueba</t>
  </si>
  <si>
    <t>RESUMEN DE EVALUACION TECNICA LINEA X LINEA</t>
  </si>
  <si>
    <t>1.1 Personal</t>
  </si>
  <si>
    <t>1.2 Equipamiento</t>
  </si>
  <si>
    <t>1.3 Instalaciones</t>
  </si>
  <si>
    <t>Bloque 31</t>
  </si>
  <si>
    <t>CALIFICACION</t>
  </si>
  <si>
    <t xml:space="preserve"> Certifcacion y Validacion de Especificaciones Tecnicas</t>
  </si>
  <si>
    <t xml:space="preserve">Resultados del Anexo 4 </t>
  </si>
  <si>
    <t>Excel completado por oferentes con soportes según anexo 4</t>
  </si>
  <si>
    <t xml:space="preserve">Informacion requerida en anexo tecnico &amp; Anexo 4 </t>
  </si>
  <si>
    <t>No aprobados</t>
  </si>
  <si>
    <t>Planta de Cemento  disponible durante la ejecucion del proyecto</t>
  </si>
  <si>
    <t xml:space="preserve">Disponibilidad de herramientas principales  de aceurdo a lo requerido anexo tecnico </t>
  </si>
  <si>
    <t>Equipamiento de back up Dispositivos impulsor de tubería (Tipo CRTi o similar)</t>
  </si>
  <si>
    <t xml:space="preserve">Capacidad de Inspección Bajo Standard DS-1 y DS-1 Bits de TH Hill </t>
  </si>
  <si>
    <t xml:space="preserve">Capacidad de Inspección Bajo Standard DS-1 TH Hill </t>
  </si>
  <si>
    <t>Referente tecnico de la linea</t>
  </si>
  <si>
    <t>Supervisor de servicio en plataforma autoelevable</t>
  </si>
  <si>
    <t>Disponibilidad y cumplimiento tecnico de la unidad cementadora</t>
  </si>
  <si>
    <t>Presentación de Carta  bajo protesta de decir Verdad indicando   disponibilidad y ficha tecnica del equipamiento</t>
  </si>
  <si>
    <t>Laboratorio</t>
  </si>
  <si>
    <t>Presentación de Carta  bajo protesta de decir Verdad indicando   disponibilidad y descripcion del laboratorio</t>
  </si>
  <si>
    <t xml:space="preserve">Aditivos </t>
  </si>
  <si>
    <t xml:space="preserve">Presentacion de ficha tecnica y MSDS de todos los Aditivos  solicitados en el pliego Tecnico. </t>
  </si>
  <si>
    <t>Referente Tecnico de la linea</t>
  </si>
  <si>
    <t>Supervisor de toma de muestras y Pesca</t>
  </si>
  <si>
    <t>Herramientas de registro Basicas</t>
  </si>
  <si>
    <t>De acuerdo a descripción en anexo III.</t>
  </si>
  <si>
    <t>De acuerdo a descripción en anexo III.
Soporte al supervisor de registros para la decisión en la toma de muestras de fluído de formación con el mínimo grado de contaminación posible</t>
  </si>
  <si>
    <t>Software de transmisión en tiempo real.</t>
  </si>
  <si>
    <t>Disponibilidad equipamiento liberacíon explosivos (Jettison)</t>
  </si>
  <si>
    <t>Si posee disponibilidad en cualquier momento de recibir una inspeccion de base y de cualquiera de los equipamientos.</t>
  </si>
  <si>
    <t>Información del servicio disponible, requisitos técnicos mínimos para su utilización.</t>
  </si>
  <si>
    <t>Presentación carta bajo protesta de decir verdad indicando disponibilidad del equipamiento o que se cuenta con personal capacitado para el armado o que cuenta con proveedores para la realización del mismo.</t>
  </si>
  <si>
    <t xml:space="preserve">Presentación de Carta  bajo protesta de decir Verdad indicando, disponibilidad y conocimientos según  solicitado en Anexo III. </t>
  </si>
  <si>
    <t xml:space="preserve">Base Operativa </t>
  </si>
  <si>
    <t xml:space="preserve">PDF con mapa de ubicación, listado detallando la instalación, carácterísticas y su capacidad </t>
  </si>
  <si>
    <t>Carta bajo protesta de dcir verdad de lo relacionado con este cumplimiento</t>
  </si>
  <si>
    <t>Listado de unidades en el pais y lsitado de undiades disponibles apra el proyecto</t>
  </si>
  <si>
    <t>Supervisor de servicio en Plataforma Autoelevable</t>
  </si>
  <si>
    <t>1. General</t>
  </si>
  <si>
    <t>3. Cementacion</t>
  </si>
  <si>
    <t>4.Servicio de Perforacion</t>
  </si>
  <si>
    <t>Referente Tecnico Servicio Integrado</t>
  </si>
  <si>
    <t>N/A</t>
  </si>
  <si>
    <t>Supervisor Tecnico de la linea en Plataforma Autoelevable</t>
  </si>
  <si>
    <t>Disponibilidad de todas las Herramientas de Pesca requeridas listadas en el Anexo III y las que se puedan requerir según las fases de Perforación y Completación descriptas en el mismo Anexo III.</t>
  </si>
  <si>
    <t>Carta Bajo Protesta de Decir la Verdad con firma de Representante Legal, con la disponibilidad de las Herramientas de Pesca durante toda la operación.</t>
  </si>
  <si>
    <t>Listado Completo, Detallado y con las Especificaciones de las Herramientas de Pesca que Componen la CANASTA de Herramientas de Pesca a Disposición</t>
  </si>
  <si>
    <t>Listado de Herramientas, Detallado y con Especificaciones con firma de Representante Legal.</t>
  </si>
  <si>
    <t>Carta Bajo Protesta de Decir la Verdad con firma de Representante Legal, donde se indique que posee la Capacidad y Disponibilidad de Inspección Bajo Standard DS-1 y DS-1 Bits de TH Hill.</t>
  </si>
  <si>
    <t>EVALUACION TECNICA</t>
  </si>
  <si>
    <t>Evaluación de Cemento  en  lodo pesado</t>
  </si>
  <si>
    <t xml:space="preserve">Tornillo transportador </t>
  </si>
  <si>
    <t>Manejo Operativo de ls sistema de control de solidos</t>
  </si>
  <si>
    <t>Carta de aceptación compromiso del cumpliento de todo lo requerido en los anexos</t>
  </si>
  <si>
    <t>Tabla resumen de la cantidad de tanques disponible "UNICAMENTE para LA EMPRESA" con capacidad mínima de 600 m3 para base aceite &amp; base Agua</t>
  </si>
  <si>
    <t>Capacidad bombeo de lodo hacia el barco desde puerto  (Esto debe incluir toda la logistica desde su base operativa hasta que el lodo este en el barco, Carga y descarga de fluidos, transporte equipamiento y materiales necesarios)</t>
  </si>
  <si>
    <t>Capacidad bombeo de barita hacia el barco desde puerto  (Esto debe incluir toda la logistica desde su base operativa hasta que el lodo este en el barco (Carga y descarga de fluidos, transporte equipamiento y materiales necesarios incluyendo el dust collector)</t>
  </si>
  <si>
    <t>Cajas de recortes y pipas.</t>
  </si>
  <si>
    <t>Especificaciones técnicas de las cajas de recortes, eslingas x por caja y pipas, indicando certificaciones correspondientes</t>
  </si>
  <si>
    <t>Mud Cleaner</t>
  </si>
  <si>
    <t>Indicar especificaciones del mud cleaner</t>
  </si>
  <si>
    <t>Supervisor de servicio Control de solidos en plataforma autoelevable</t>
  </si>
  <si>
    <t>Cumplimiento Tecnico (MDF,MWD, RSS, LWD,Valvula de circulacion)</t>
  </si>
  <si>
    <t xml:space="preserve">Disponibilidad de  (MDF,MWD, RSS, LWD,Valvula de circulacion)   de los diferente diametros  descripto en el Anexo III  </t>
  </si>
  <si>
    <t>Presentación de Carta  bajo protesta de decir Verdad indicando   cumplimiento Tecnico de las herramientas con sus respectivas fichas tecnicas.</t>
  </si>
  <si>
    <t xml:space="preserve">Disponibilidad de Barrenas   de los diferente diametros  descripto en el Anexo III  </t>
  </si>
  <si>
    <t xml:space="preserve">Presentación de Carta  bajo protesta Disponibilidad de Barrenas de acuerdo a lo requerido en Anexo III </t>
  </si>
  <si>
    <t xml:space="preserve">Ficha tecnicas de herramientas, CV de los ingenieros de Toma de muestra, disponibilidad de recursos, Carta de confirmacion de herramientas para la fecha del proyecto. </t>
  </si>
  <si>
    <t>Valor mínimo de MTBF entre  herramientas (MDF, RSS, MWD y LWD) considerando todos diametros de herramientas listadas en Tabla de Precios y para todas las operaciones en locación.</t>
  </si>
  <si>
    <t xml:space="preserve">Cantidad de pozos perforados con diseños de barrenas similares </t>
  </si>
  <si>
    <t>Entregar el Pareto de las 4 principales (recurrientes) causa de falla de cada tecnologia (MWD, RSS, DHM)</t>
  </si>
  <si>
    <t>Presentación de Carta  bajo protesta Disponibilidad de acuerdo a lo requerido en Anexo III . Ficha tecnica de las herramientas</t>
  </si>
  <si>
    <t>Permisos Legales y almacenamiento de Fuentes Ionizantes</t>
  </si>
  <si>
    <t xml:space="preserve">Cumplimiento tecnico  y disponibilidad de martillos de perforacion, estabilizadores de aletas y valvulas desviadoras de lodo   de los diferente diametros  descripto en el Anexo III  </t>
  </si>
  <si>
    <t>Equipamiento y personal para toma de muestras y puntos de presion con Tecnologia LWD y/o Wireline</t>
  </si>
  <si>
    <t>Presentación de Carta  bajo protesta Disponibilidad de equipos de acuerdo a lo requerido en Anexo III incluyendo el listado de herramientas con su fecha de disponibilidad</t>
  </si>
  <si>
    <t>ITEMS CRITICOS</t>
  </si>
  <si>
    <t>ITEMS TOTALES</t>
  </si>
  <si>
    <t>PORCENTAJE</t>
  </si>
  <si>
    <t>1.4 Ingenieria|Operaciones|QA/QC</t>
  </si>
  <si>
    <t xml:space="preserve">Cumpimiento del equipamiento solicitado en el pliego técnico </t>
  </si>
  <si>
    <t xml:space="preserve">Disponibilidad de herramientas   de aceurdo a lo requerido anexo tecnico </t>
  </si>
  <si>
    <t>2. Fluidos D&amp;C</t>
  </si>
  <si>
    <t>Ingeniero de campo en plataforma autoelevable</t>
  </si>
  <si>
    <t xml:space="preserve">
Presentar MTBF por tecnologia y por diámetro. En la tecnologia de MWD presentar el MTBF por cada módulo. ( el minimo deberia estar ente 3000 &amp; 4000</t>
  </si>
  <si>
    <t xml:space="preserve">Ingeniero de fluidos de perforacion </t>
  </si>
  <si>
    <t xml:space="preserve">Programa tentativo del fluido a utilizar por pozo
Simulaciones con el software para limpieza y reforzamiento de pared de pozo. </t>
  </si>
  <si>
    <t>5. Wireline</t>
  </si>
  <si>
    <t xml:space="preserve">6. Pesca </t>
  </si>
  <si>
    <t>7. Corrida de revestidores</t>
  </si>
  <si>
    <t>A31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</si>
</sst>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_-* #,##0_-;\-* #,##0_-;_-* &quot;-&quot;??_-;_-@_-"/>
  </numFmts>
  <fonts count="40" x14ac:knownFonts="1">
    <font>
      <sz val="11"/>
      <color theme="1"/>
      <name val="Calibri"/>
      <family val="2"/>
      <scheme val="minor"/>
    </font>
    <font>
      <sz val="10"/>
      <name val="Arial"/>
      <family val="2"/>
    </font>
    <font>
      <sz val="10"/>
      <name val="Arial"/>
      <family val="2"/>
    </font>
    <font>
      <b/>
      <sz val="11"/>
      <name val="Arial"/>
      <family val="2"/>
    </font>
    <font>
      <b/>
      <sz val="10"/>
      <name val="Arial"/>
      <family val="2"/>
    </font>
    <font>
      <u/>
      <sz val="10"/>
      <name val="Arial"/>
      <family val="2"/>
    </font>
    <font>
      <b/>
      <sz val="12"/>
      <color indexed="9"/>
      <name val="Arial"/>
      <family val="2"/>
    </font>
    <font>
      <sz val="8"/>
      <name val="Arial"/>
      <family val="2"/>
    </font>
    <font>
      <i/>
      <sz val="10"/>
      <name val="Arial"/>
      <family val="2"/>
    </font>
    <font>
      <b/>
      <sz val="12"/>
      <name val="Arial"/>
      <family val="2"/>
    </font>
    <font>
      <b/>
      <sz val="14"/>
      <name val="Arial"/>
      <family val="2"/>
    </font>
    <font>
      <sz val="14"/>
      <name val="Arial"/>
      <family val="2"/>
    </font>
    <font>
      <sz val="12"/>
      <name val="Arial"/>
      <family val="2"/>
    </font>
    <font>
      <b/>
      <u/>
      <sz val="10"/>
      <name val="Arial"/>
      <family val="2"/>
    </font>
    <font>
      <sz val="11"/>
      <color theme="1"/>
      <name val="Calibri"/>
      <family val="2"/>
      <scheme val="minor"/>
    </font>
    <font>
      <b/>
      <sz val="14"/>
      <color rgb="FFFFFF00"/>
      <name val="Calibri"/>
      <family val="2"/>
      <scheme val="minor"/>
    </font>
    <font>
      <b/>
      <sz val="12"/>
      <color theme="1"/>
      <name val="Arial"/>
      <family val="2"/>
    </font>
    <font>
      <b/>
      <sz val="12"/>
      <color rgb="FFFFFF00"/>
      <name val="Arial"/>
      <family val="2"/>
    </font>
    <font>
      <b/>
      <sz val="14"/>
      <color theme="1"/>
      <name val="Calibri"/>
      <family val="2"/>
      <scheme val="minor"/>
    </font>
    <font>
      <sz val="14"/>
      <color theme="1"/>
      <name val="Calibri"/>
      <family val="2"/>
      <scheme val="minor"/>
    </font>
    <font>
      <b/>
      <sz val="10"/>
      <color rgb="FFFF0000"/>
      <name val="Arial"/>
      <family val="2"/>
    </font>
    <font>
      <b/>
      <sz val="10"/>
      <color theme="1"/>
      <name val="Arial"/>
      <family val="2"/>
    </font>
    <font>
      <b/>
      <sz val="10"/>
      <color rgb="FFFFFF00"/>
      <name val="Arial"/>
      <family val="2"/>
    </font>
    <font>
      <sz val="14"/>
      <color theme="1"/>
      <name val="Arial"/>
      <family val="2"/>
    </font>
    <font>
      <b/>
      <sz val="11"/>
      <color theme="1"/>
      <name val="Calibri"/>
      <family val="2"/>
      <scheme val="minor"/>
    </font>
    <font>
      <b/>
      <sz val="15"/>
      <color theme="0"/>
      <name val="Calibri"/>
      <family val="2"/>
      <scheme val="minor"/>
    </font>
    <font>
      <sz val="15"/>
      <color theme="1"/>
      <name val="Calibri"/>
      <family val="2"/>
      <scheme val="minor"/>
    </font>
    <font>
      <sz val="10"/>
      <color rgb="FFFF0000"/>
      <name val="Arial"/>
      <family val="2"/>
    </font>
    <font>
      <sz val="10"/>
      <color theme="1"/>
      <name val="Arial"/>
      <family val="2"/>
    </font>
    <font>
      <b/>
      <sz val="11"/>
      <color theme="0"/>
      <name val="Calibri"/>
      <family val="2"/>
      <scheme val="minor"/>
    </font>
    <font>
      <b/>
      <u val="double"/>
      <sz val="11"/>
      <color theme="1"/>
      <name val="Calibri"/>
      <family val="2"/>
      <scheme val="minor"/>
    </font>
    <font>
      <sz val="10"/>
      <color theme="1"/>
      <name val="Calibri"/>
      <family val="2"/>
      <scheme val="minor"/>
    </font>
    <font>
      <b/>
      <u val="double"/>
      <sz val="10"/>
      <color theme="1"/>
      <name val="Arial"/>
      <family val="2"/>
    </font>
    <font>
      <b/>
      <sz val="11"/>
      <color theme="1"/>
      <name val="Arial"/>
      <family val="2"/>
    </font>
    <font>
      <sz val="11"/>
      <name val="Arial"/>
      <family val="2"/>
    </font>
    <font>
      <sz val="11"/>
      <color theme="1"/>
      <name val="Arial"/>
      <family val="2"/>
    </font>
    <font>
      <b/>
      <sz val="11"/>
      <color rgb="FF000000"/>
      <name val="Arial"/>
      <family val="2"/>
    </font>
    <font>
      <sz val="11"/>
      <color rgb="FF000000"/>
      <name val="Arial"/>
      <family val="2"/>
    </font>
    <font>
      <b/>
      <u/>
      <sz val="11"/>
      <color theme="1"/>
      <name val="Arial"/>
      <family val="2"/>
    </font>
    <font>
      <b/>
      <sz val="11"/>
      <color rgb="FFFF0000"/>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8" tint="-0.499984740745262"/>
        <bgColor indexed="64"/>
      </patternFill>
    </fill>
    <fill>
      <patternFill patternType="solid">
        <fgColor theme="3" tint="0.79998168889431442"/>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diagonal/>
    </border>
  </borders>
  <cellStyleXfs count="6">
    <xf numFmtId="0" fontId="0" fillId="0" borderId="0"/>
    <xf numFmtId="164"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xf numFmtId="9" fontId="1" fillId="0" borderId="0" applyFont="0" applyFill="0" applyBorder="0" applyAlignment="0" applyProtection="0"/>
  </cellStyleXfs>
  <cellXfs count="290">
    <xf numFmtId="0" fontId="0" fillId="0" borderId="0" xfId="0"/>
    <xf numFmtId="0" fontId="2" fillId="2" borderId="0" xfId="3" applyFont="1" applyFill="1"/>
    <xf numFmtId="165" fontId="2" fillId="2" borderId="0" xfId="5" applyNumberFormat="1" applyFont="1" applyFill="1" applyAlignment="1">
      <alignment horizontal="center"/>
    </xf>
    <xf numFmtId="0" fontId="2" fillId="3" borderId="0" xfId="3" applyFont="1" applyFill="1"/>
    <xf numFmtId="0" fontId="2" fillId="2" borderId="0" xfId="3" applyFont="1" applyFill="1" applyAlignment="1">
      <alignment horizontal="center" vertical="center"/>
    </xf>
    <xf numFmtId="0" fontId="4" fillId="2" borderId="0" xfId="3" applyFont="1" applyFill="1" applyAlignment="1">
      <alignment vertical="center" wrapText="1"/>
    </xf>
    <xf numFmtId="0" fontId="2" fillId="2" borderId="0" xfId="3" applyFont="1" applyFill="1" applyAlignment="1">
      <alignment horizontal="left" vertical="center"/>
    </xf>
    <xf numFmtId="165" fontId="2" fillId="2" borderId="0" xfId="5" applyNumberFormat="1" applyFont="1" applyFill="1" applyAlignment="1">
      <alignment horizontal="center" vertical="center"/>
    </xf>
    <xf numFmtId="0" fontId="2" fillId="3" borderId="0" xfId="3" applyFont="1" applyFill="1" applyAlignment="1">
      <alignment vertical="center"/>
    </xf>
    <xf numFmtId="0" fontId="2" fillId="2" borderId="0" xfId="3" applyFont="1" applyFill="1" applyAlignment="1">
      <alignment horizontal="justify" vertical="center"/>
    </xf>
    <xf numFmtId="0" fontId="4" fillId="3" borderId="0" xfId="3" applyFont="1" applyFill="1" applyAlignment="1">
      <alignment horizontal="justify" vertical="center"/>
    </xf>
    <xf numFmtId="0" fontId="2" fillId="2" borderId="0" xfId="3" applyFont="1" applyFill="1" applyAlignment="1">
      <alignment horizontal="justify"/>
    </xf>
    <xf numFmtId="0" fontId="4" fillId="3" borderId="0" xfId="3" applyFont="1" applyFill="1" applyAlignment="1">
      <alignment horizontal="justify"/>
    </xf>
    <xf numFmtId="164" fontId="2" fillId="3" borderId="0" xfId="1" applyFont="1" applyFill="1" applyAlignment="1">
      <alignment vertical="center"/>
    </xf>
    <xf numFmtId="0" fontId="5" fillId="0" borderId="0" xfId="3" applyFont="1" applyAlignment="1">
      <alignment vertical="top" wrapText="1"/>
    </xf>
    <xf numFmtId="0" fontId="16" fillId="6" borderId="1" xfId="3" applyFont="1" applyFill="1" applyBorder="1" applyAlignment="1">
      <alignment horizontal="center" vertical="center" wrapText="1"/>
    </xf>
    <xf numFmtId="0" fontId="10" fillId="7" borderId="1" xfId="3" applyFont="1" applyFill="1" applyBorder="1" applyAlignment="1">
      <alignment horizontal="left" vertical="center" wrapText="1"/>
    </xf>
    <xf numFmtId="0" fontId="10" fillId="7" borderId="1" xfId="3" applyFont="1" applyFill="1" applyBorder="1" applyAlignment="1">
      <alignment horizontal="center" vertical="center" wrapText="1"/>
    </xf>
    <xf numFmtId="165" fontId="10" fillId="7" borderId="1" xfId="5" applyNumberFormat="1" applyFont="1" applyFill="1" applyBorder="1" applyAlignment="1">
      <alignment horizontal="center" vertical="center" wrapText="1"/>
    </xf>
    <xf numFmtId="0" fontId="11" fillId="6" borderId="1" xfId="3" applyFont="1" applyFill="1" applyBorder="1" applyAlignment="1">
      <alignment horizontal="center" vertical="center" wrapText="1"/>
    </xf>
    <xf numFmtId="0" fontId="11" fillId="6" borderId="1" xfId="3" applyFont="1" applyFill="1" applyBorder="1" applyAlignment="1">
      <alignment horizontal="left" vertical="center" wrapText="1"/>
    </xf>
    <xf numFmtId="0" fontId="11" fillId="6" borderId="1" xfId="3" applyFont="1" applyFill="1" applyBorder="1" applyAlignment="1">
      <alignment horizontal="justify" vertical="center" wrapText="1"/>
    </xf>
    <xf numFmtId="164" fontId="11" fillId="6" borderId="1" xfId="2" applyFont="1" applyFill="1" applyBorder="1" applyAlignment="1">
      <alignment horizontal="center" vertical="center" wrapText="1"/>
    </xf>
    <xf numFmtId="9" fontId="11" fillId="6" borderId="1" xfId="4" applyFont="1" applyFill="1" applyBorder="1" applyAlignment="1">
      <alignment horizontal="center" vertical="center" wrapText="1"/>
    </xf>
    <xf numFmtId="9" fontId="11" fillId="6" borderId="1" xfId="2" applyNumberFormat="1" applyFont="1" applyFill="1" applyBorder="1" applyAlignment="1">
      <alignment horizontal="center" vertical="center" wrapText="1"/>
    </xf>
    <xf numFmtId="0" fontId="11" fillId="7" borderId="1" xfId="3" applyFont="1" applyFill="1" applyBorder="1" applyAlignment="1">
      <alignment horizontal="center" vertical="center" wrapText="1"/>
    </xf>
    <xf numFmtId="0" fontId="11" fillId="7" borderId="1" xfId="3" applyFont="1" applyFill="1" applyBorder="1" applyAlignment="1">
      <alignment horizontal="left" vertical="center" wrapText="1"/>
    </xf>
    <xf numFmtId="0" fontId="11" fillId="7" borderId="1" xfId="3" applyFont="1" applyFill="1" applyBorder="1" applyAlignment="1">
      <alignment horizontal="justify" vertical="center" wrapText="1"/>
    </xf>
    <xf numFmtId="164" fontId="11" fillId="7" borderId="1" xfId="2" applyFont="1" applyFill="1" applyBorder="1" applyAlignment="1">
      <alignment horizontal="center" vertical="center" wrapText="1"/>
    </xf>
    <xf numFmtId="9" fontId="11" fillId="7" borderId="1" xfId="4" applyFont="1" applyFill="1" applyBorder="1" applyAlignment="1">
      <alignment horizontal="center" vertical="center" wrapText="1"/>
    </xf>
    <xf numFmtId="9" fontId="11" fillId="7" borderId="1" xfId="2" applyNumberFormat="1" applyFont="1" applyFill="1" applyBorder="1" applyAlignment="1">
      <alignment horizontal="center" vertical="center" wrapText="1"/>
    </xf>
    <xf numFmtId="0" fontId="10" fillId="7" borderId="2" xfId="3" applyFont="1" applyFill="1" applyBorder="1" applyAlignment="1">
      <alignment horizontal="center" vertical="center"/>
    </xf>
    <xf numFmtId="0" fontId="10" fillId="3" borderId="0" xfId="3" applyFont="1" applyFill="1" applyAlignment="1">
      <alignment horizontal="right" vertical="center"/>
    </xf>
    <xf numFmtId="165" fontId="16" fillId="6" borderId="1" xfId="5" applyNumberFormat="1" applyFont="1" applyFill="1" applyBorder="1" applyAlignment="1" applyProtection="1">
      <alignment horizontal="center" vertical="center" wrapText="1"/>
    </xf>
    <xf numFmtId="164" fontId="6" fillId="8" borderId="1" xfId="1" applyFont="1" applyFill="1" applyBorder="1" applyAlignment="1" applyProtection="1">
      <alignment horizontal="center" vertical="center" wrapText="1"/>
    </xf>
    <xf numFmtId="164" fontId="17" fillId="8" borderId="1" xfId="1" applyFont="1" applyFill="1" applyBorder="1" applyAlignment="1" applyProtection="1">
      <alignment horizontal="center" vertical="center" wrapText="1"/>
    </xf>
    <xf numFmtId="0" fontId="18" fillId="9" borderId="1" xfId="0" applyFont="1" applyFill="1" applyBorder="1" applyAlignment="1">
      <alignment horizontal="center" vertical="center"/>
    </xf>
    <xf numFmtId="0" fontId="1" fillId="3" borderId="1" xfId="3" applyFill="1" applyBorder="1" applyAlignment="1" applyProtection="1">
      <alignment horizontal="center" vertical="center" wrapText="1"/>
      <protection locked="0"/>
    </xf>
    <xf numFmtId="0" fontId="1" fillId="3" borderId="0" xfId="3" applyFill="1" applyAlignment="1">
      <alignment vertical="center"/>
    </xf>
    <xf numFmtId="165" fontId="10" fillId="5" borderId="1"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0" fontId="1" fillId="3" borderId="0" xfId="3" applyFill="1"/>
    <xf numFmtId="165" fontId="1" fillId="2" borderId="0" xfId="5" applyNumberFormat="1" applyFont="1" applyFill="1" applyAlignment="1">
      <alignment horizontal="center" vertical="center"/>
    </xf>
    <xf numFmtId="165" fontId="1" fillId="2" borderId="0" xfId="5" applyNumberFormat="1" applyFont="1" applyFill="1" applyAlignment="1">
      <alignment horizontal="right" vertical="center"/>
    </xf>
    <xf numFmtId="0" fontId="1" fillId="3" borderId="1" xfId="3" applyFill="1" applyBorder="1" applyAlignment="1" applyProtection="1">
      <alignment horizontal="justify" vertical="center" wrapText="1"/>
      <protection locked="0"/>
    </xf>
    <xf numFmtId="0" fontId="7" fillId="3" borderId="1" xfId="3" applyFont="1" applyFill="1" applyBorder="1" applyAlignment="1" applyProtection="1">
      <alignment horizontal="justify" vertical="center" wrapText="1"/>
      <protection locked="0"/>
    </xf>
    <xf numFmtId="0" fontId="9" fillId="6" borderId="1" xfId="4" applyNumberFormat="1" applyFont="1" applyFill="1" applyBorder="1" applyAlignment="1" applyProtection="1">
      <alignment horizontal="center" vertical="center" wrapText="1"/>
    </xf>
    <xf numFmtId="0" fontId="9" fillId="7" borderId="1" xfId="4" applyNumberFormat="1" applyFont="1" applyFill="1" applyBorder="1" applyAlignment="1" applyProtection="1">
      <alignment horizontal="center" vertical="center" wrapText="1"/>
    </xf>
    <xf numFmtId="0" fontId="19" fillId="0" borderId="0" xfId="0" applyFont="1"/>
    <xf numFmtId="0" fontId="9" fillId="9" borderId="1" xfId="4" applyNumberFormat="1" applyFont="1" applyFill="1" applyBorder="1" applyAlignment="1" applyProtection="1">
      <alignment horizontal="center" vertical="center" wrapText="1"/>
    </xf>
    <xf numFmtId="15" fontId="11" fillId="9" borderId="2" xfId="3" applyNumberFormat="1" applyFont="1" applyFill="1" applyBorder="1" applyAlignment="1">
      <alignment vertical="center"/>
    </xf>
    <xf numFmtId="0" fontId="10" fillId="10" borderId="1" xfId="3" applyFont="1" applyFill="1" applyBorder="1" applyAlignment="1">
      <alignment horizontal="center" vertical="center" wrapText="1"/>
    </xf>
    <xf numFmtId="164" fontId="10" fillId="10" borderId="1" xfId="1" applyFont="1" applyFill="1" applyBorder="1" applyAlignment="1">
      <alignment horizontal="center" vertical="center" wrapText="1"/>
    </xf>
    <xf numFmtId="164" fontId="4" fillId="11" borderId="1" xfId="1" applyFont="1" applyFill="1" applyBorder="1" applyAlignment="1" applyProtection="1">
      <alignment horizontal="center" vertical="center" wrapText="1"/>
    </xf>
    <xf numFmtId="0" fontId="3" fillId="11" borderId="1" xfId="4" applyNumberFormat="1" applyFont="1" applyFill="1" applyBorder="1" applyAlignment="1" applyProtection="1">
      <alignment horizontal="center" vertical="center" wrapText="1"/>
    </xf>
    <xf numFmtId="164" fontId="1" fillId="11" borderId="1" xfId="1" applyFont="1" applyFill="1" applyBorder="1" applyAlignment="1" applyProtection="1">
      <alignment horizontal="center" vertical="center" wrapText="1"/>
    </xf>
    <xf numFmtId="0" fontId="20" fillId="6" borderId="5" xfId="3" applyFont="1" applyFill="1" applyBorder="1" applyAlignment="1">
      <alignment horizontal="center" vertical="center"/>
    </xf>
    <xf numFmtId="15" fontId="12" fillId="3" borderId="6" xfId="3" applyNumberFormat="1" applyFont="1" applyFill="1" applyBorder="1" applyAlignment="1" applyProtection="1">
      <alignment horizontal="center" vertical="center"/>
      <protection locked="0"/>
    </xf>
    <xf numFmtId="0" fontId="1" fillId="3" borderId="1" xfId="3" applyFill="1" applyBorder="1" applyAlignment="1" applyProtection="1">
      <alignment horizontal="justify" vertical="center"/>
      <protection locked="0"/>
    </xf>
    <xf numFmtId="164" fontId="22" fillId="8" borderId="1" xfId="1" applyFont="1" applyFill="1" applyBorder="1" applyAlignment="1" applyProtection="1">
      <alignment horizontal="center" vertical="center" wrapText="1"/>
    </xf>
    <xf numFmtId="15" fontId="12" fillId="14" borderId="6" xfId="3" applyNumberFormat="1" applyFont="1" applyFill="1" applyBorder="1" applyAlignment="1">
      <alignment horizontal="left" vertical="center"/>
    </xf>
    <xf numFmtId="0" fontId="19" fillId="0" borderId="0" xfId="0" applyFont="1" applyProtection="1">
      <protection locked="0"/>
    </xf>
    <xf numFmtId="0" fontId="11" fillId="14" borderId="2" xfId="3" applyFont="1" applyFill="1" applyBorder="1" applyAlignment="1">
      <alignment horizontal="left" vertical="center"/>
    </xf>
    <xf numFmtId="14" fontId="11" fillId="14" borderId="2" xfId="3" applyNumberFormat="1" applyFont="1" applyFill="1" applyBorder="1" applyAlignment="1">
      <alignment horizontal="left" vertical="center"/>
    </xf>
    <xf numFmtId="0" fontId="16" fillId="6" borderId="1" xfId="3" applyFont="1" applyFill="1" applyBorder="1" applyAlignment="1">
      <alignment horizontal="left" vertical="center" wrapText="1"/>
    </xf>
    <xf numFmtId="0" fontId="16" fillId="6" borderId="1" xfId="3" applyFont="1" applyFill="1" applyBorder="1" applyAlignment="1">
      <alignment horizontal="justify" vertical="center" wrapText="1"/>
    </xf>
    <xf numFmtId="0" fontId="4" fillId="11" borderId="1" xfId="3" applyFont="1" applyFill="1" applyBorder="1" applyAlignment="1">
      <alignment horizontal="center" vertical="center" wrapText="1"/>
    </xf>
    <xf numFmtId="0" fontId="4" fillId="11" borderId="1" xfId="3" applyFont="1" applyFill="1" applyBorder="1" applyAlignment="1">
      <alignment horizontal="left" vertical="center" wrapText="1"/>
    </xf>
    <xf numFmtId="0" fontId="1" fillId="11" borderId="1" xfId="3" applyFill="1" applyBorder="1" applyAlignment="1">
      <alignment horizontal="justify" vertical="center" wrapText="1"/>
    </xf>
    <xf numFmtId="164" fontId="4" fillId="3" borderId="1" xfId="2" applyFont="1" applyFill="1" applyBorder="1" applyAlignment="1" applyProtection="1">
      <alignment vertical="center"/>
    </xf>
    <xf numFmtId="166" fontId="4" fillId="3" borderId="1" xfId="3" applyNumberFormat="1" applyFont="1" applyFill="1" applyBorder="1" applyAlignment="1">
      <alignment vertical="center"/>
    </xf>
    <xf numFmtId="164" fontId="4" fillId="3" borderId="1" xfId="1" applyFont="1" applyFill="1" applyBorder="1" applyAlignment="1" applyProtection="1">
      <alignment vertical="center"/>
    </xf>
    <xf numFmtId="9" fontId="1" fillId="3" borderId="0" xfId="4" applyFont="1" applyFill="1" applyAlignment="1" applyProtection="1">
      <alignment vertical="center"/>
    </xf>
    <xf numFmtId="164" fontId="4" fillId="4" borderId="1" xfId="2" applyFont="1" applyFill="1" applyBorder="1" applyAlignment="1" applyProtection="1">
      <alignment vertical="center"/>
    </xf>
    <xf numFmtId="0" fontId="4" fillId="3" borderId="1" xfId="3" applyFont="1" applyFill="1" applyBorder="1" applyAlignment="1">
      <alignment vertical="center"/>
    </xf>
    <xf numFmtId="0" fontId="0" fillId="3" borderId="0" xfId="0" applyFill="1"/>
    <xf numFmtId="0" fontId="0" fillId="3" borderId="0" xfId="0" applyFill="1" applyAlignment="1">
      <alignment wrapText="1"/>
    </xf>
    <xf numFmtId="0" fontId="24" fillId="3" borderId="0" xfId="0" applyFont="1" applyFill="1"/>
    <xf numFmtId="0" fontId="26" fillId="3" borderId="0" xfId="0" applyFont="1" applyFill="1"/>
    <xf numFmtId="49" fontId="0" fillId="3" borderId="0" xfId="0" applyNumberFormat="1" applyFill="1"/>
    <xf numFmtId="0" fontId="0" fillId="3" borderId="0" xfId="0" applyFill="1" applyProtection="1">
      <protection locked="0"/>
    </xf>
    <xf numFmtId="0" fontId="0" fillId="3" borderId="10" xfId="0" applyFill="1" applyBorder="1" applyProtection="1">
      <protection locked="0"/>
    </xf>
    <xf numFmtId="0" fontId="13" fillId="3" borderId="0" xfId="3" applyFont="1" applyFill="1"/>
    <xf numFmtId="0" fontId="9" fillId="15" borderId="0" xfId="3" applyFont="1" applyFill="1"/>
    <xf numFmtId="0" fontId="9" fillId="15" borderId="0" xfId="3" applyFont="1" applyFill="1" applyAlignment="1">
      <alignment horizontal="center" vertical="center"/>
    </xf>
    <xf numFmtId="0" fontId="4" fillId="12" borderId="1" xfId="3" applyFont="1" applyFill="1" applyBorder="1" applyAlignment="1">
      <alignment horizontal="center" vertical="center" wrapText="1"/>
    </xf>
    <xf numFmtId="0" fontId="4" fillId="12" borderId="1" xfId="3" applyFont="1" applyFill="1" applyBorder="1" applyAlignment="1">
      <alignment horizontal="left" vertical="center" wrapText="1"/>
    </xf>
    <xf numFmtId="0" fontId="1" fillId="2" borderId="0" xfId="3" applyFill="1" applyAlignment="1">
      <alignment horizontal="center" vertical="center"/>
    </xf>
    <xf numFmtId="0" fontId="1" fillId="2" borderId="0" xfId="3" applyFill="1" applyAlignment="1">
      <alignment horizontal="left" vertical="center"/>
    </xf>
    <xf numFmtId="0" fontId="12" fillId="3" borderId="0" xfId="3" applyFont="1" applyFill="1"/>
    <xf numFmtId="0" fontId="9" fillId="3" borderId="0" xfId="3" applyFont="1" applyFill="1" applyAlignment="1">
      <alignment horizontal="right" vertical="center"/>
    </xf>
    <xf numFmtId="165" fontId="15" fillId="5" borderId="1" xfId="4" applyNumberFormat="1" applyFont="1" applyFill="1" applyBorder="1" applyAlignment="1" applyProtection="1">
      <alignment horizontal="center" vertical="center"/>
    </xf>
    <xf numFmtId="0" fontId="4" fillId="0" borderId="0" xfId="3" applyFont="1" applyAlignment="1">
      <alignment horizontal="center" vertical="center"/>
    </xf>
    <xf numFmtId="0" fontId="4" fillId="4" borderId="0" xfId="3" applyFont="1" applyFill="1" applyAlignment="1">
      <alignment horizontal="center" vertical="center"/>
    </xf>
    <xf numFmtId="0" fontId="1" fillId="11" borderId="1" xfId="3" applyFill="1" applyBorder="1" applyAlignment="1">
      <alignment horizontal="left" vertical="center" wrapText="1"/>
    </xf>
    <xf numFmtId="0" fontId="23" fillId="0" borderId="0" xfId="0" applyFont="1"/>
    <xf numFmtId="0" fontId="23" fillId="0" borderId="0" xfId="0" applyFont="1" applyAlignment="1">
      <alignment horizontal="center" vertical="center"/>
    </xf>
    <xf numFmtId="0" fontId="20" fillId="3" borderId="0" xfId="3" applyFont="1" applyFill="1" applyAlignment="1">
      <alignment horizontal="justify"/>
    </xf>
    <xf numFmtId="0" fontId="20" fillId="3" borderId="0" xfId="3" applyFont="1" applyFill="1" applyAlignment="1">
      <alignment horizontal="justify" vertical="center"/>
    </xf>
    <xf numFmtId="165" fontId="27" fillId="2" borderId="0" xfId="5" applyNumberFormat="1" applyFont="1" applyFill="1" applyAlignment="1" applyProtection="1">
      <alignment horizontal="center" vertical="center"/>
    </xf>
    <xf numFmtId="0" fontId="27" fillId="3" borderId="0" xfId="3" applyFont="1" applyFill="1" applyAlignment="1">
      <alignment vertical="center"/>
    </xf>
    <xf numFmtId="164" fontId="27" fillId="3" borderId="0" xfId="1" applyFont="1" applyFill="1" applyAlignment="1" applyProtection="1">
      <alignment vertical="center"/>
    </xf>
    <xf numFmtId="9" fontId="27" fillId="3" borderId="0" xfId="4" applyFont="1" applyFill="1" applyAlignment="1" applyProtection="1">
      <alignment vertical="center"/>
    </xf>
    <xf numFmtId="0" fontId="27" fillId="2" borderId="0" xfId="3" applyFont="1" applyFill="1" applyAlignment="1">
      <alignment horizontal="justify"/>
    </xf>
    <xf numFmtId="0" fontId="27" fillId="2" borderId="0" xfId="3" applyFont="1" applyFill="1" applyAlignment="1">
      <alignment horizontal="justify" vertical="center"/>
    </xf>
    <xf numFmtId="0" fontId="3" fillId="2" borderId="0" xfId="3" applyFont="1" applyFill="1" applyAlignment="1">
      <alignment horizontal="left" vertical="center"/>
    </xf>
    <xf numFmtId="0" fontId="4" fillId="2" borderId="0" xfId="3" applyFont="1" applyFill="1" applyAlignment="1">
      <alignment horizontal="left" vertical="center"/>
    </xf>
    <xf numFmtId="0" fontId="27" fillId="3" borderId="0" xfId="3" applyFont="1" applyFill="1"/>
    <xf numFmtId="0" fontId="28" fillId="11" borderId="1" xfId="3" applyFont="1" applyFill="1" applyBorder="1" applyAlignment="1">
      <alignment horizontal="justify" vertical="center" wrapText="1"/>
    </xf>
    <xf numFmtId="0" fontId="21" fillId="11" borderId="1" xfId="3" applyFont="1" applyFill="1" applyBorder="1" applyAlignment="1">
      <alignment horizontal="left" vertical="center" wrapText="1"/>
    </xf>
    <xf numFmtId="0" fontId="1" fillId="3" borderId="1" xfId="3" applyFill="1" applyBorder="1" applyAlignment="1">
      <alignment horizontal="justify" vertical="center"/>
    </xf>
    <xf numFmtId="0" fontId="1" fillId="11" borderId="1" xfId="3" applyFill="1" applyBorder="1" applyAlignment="1">
      <alignment horizontal="justify" vertical="top" wrapText="1"/>
    </xf>
    <xf numFmtId="0" fontId="1" fillId="3" borderId="1" xfId="3" applyFill="1" applyBorder="1" applyAlignment="1" applyProtection="1">
      <alignment horizontal="left" vertical="center" wrapText="1"/>
      <protection locked="0"/>
    </xf>
    <xf numFmtId="0" fontId="1" fillId="0" borderId="0" xfId="3" applyAlignment="1">
      <alignment vertical="top" wrapText="1"/>
    </xf>
    <xf numFmtId="0" fontId="1" fillId="11" borderId="1" xfId="4" applyNumberFormat="1" applyFont="1" applyFill="1" applyBorder="1" applyAlignment="1" applyProtection="1">
      <alignment vertical="center" wrapText="1"/>
    </xf>
    <xf numFmtId="9" fontId="1" fillId="11" borderId="1" xfId="5" applyFont="1" applyFill="1" applyBorder="1" applyAlignment="1" applyProtection="1">
      <alignment horizontal="center" vertical="center" wrapText="1"/>
    </xf>
    <xf numFmtId="0" fontId="1" fillId="11" borderId="1" xfId="4" applyNumberFormat="1" applyFont="1" applyFill="1" applyBorder="1" applyAlignment="1" applyProtection="1">
      <alignment horizontal="right" vertical="center" wrapText="1"/>
    </xf>
    <xf numFmtId="0" fontId="1" fillId="3" borderId="1" xfId="3" applyFill="1" applyBorder="1" applyAlignment="1">
      <alignment vertical="center"/>
    </xf>
    <xf numFmtId="0" fontId="1" fillId="3" borderId="1" xfId="3" applyFill="1" applyBorder="1" applyAlignment="1">
      <alignment horizontal="justify"/>
    </xf>
    <xf numFmtId="10" fontId="1" fillId="3" borderId="1" xfId="3" applyNumberFormat="1" applyFill="1" applyBorder="1" applyAlignment="1">
      <alignment horizontal="justify" vertical="center"/>
    </xf>
    <xf numFmtId="0" fontId="1" fillId="2" borderId="0" xfId="3" applyFill="1"/>
    <xf numFmtId="0" fontId="1" fillId="3" borderId="0" xfId="3" applyFill="1" applyAlignment="1">
      <alignment horizontal="justify" vertical="center"/>
    </xf>
    <xf numFmtId="0" fontId="1" fillId="2" borderId="0" xfId="3" applyFill="1" applyAlignment="1">
      <alignment horizontal="justify" vertical="center"/>
    </xf>
    <xf numFmtId="0" fontId="1" fillId="2" borderId="0" xfId="3" applyFill="1" applyAlignment="1">
      <alignment horizontal="justify"/>
    </xf>
    <xf numFmtId="165" fontId="1" fillId="2" borderId="0" xfId="5" applyNumberFormat="1" applyFont="1" applyFill="1" applyAlignment="1" applyProtection="1">
      <alignment horizontal="center" vertical="center"/>
    </xf>
    <xf numFmtId="164" fontId="1" fillId="3" borderId="0" xfId="1" applyFont="1" applyFill="1" applyAlignment="1" applyProtection="1">
      <alignment vertical="center"/>
    </xf>
    <xf numFmtId="0" fontId="1" fillId="3" borderId="0" xfId="3" applyFill="1" applyAlignment="1">
      <alignment horizontal="justify"/>
    </xf>
    <xf numFmtId="165" fontId="1" fillId="3" borderId="0" xfId="3" applyNumberFormat="1" applyFill="1" applyAlignment="1">
      <alignment vertical="center"/>
    </xf>
    <xf numFmtId="0" fontId="1" fillId="4" borderId="1" xfId="3" applyFill="1" applyBorder="1" applyAlignment="1">
      <alignment vertical="center"/>
    </xf>
    <xf numFmtId="0" fontId="1" fillId="4" borderId="1" xfId="3" applyFill="1" applyBorder="1" applyAlignment="1">
      <alignment horizontal="justify"/>
    </xf>
    <xf numFmtId="0" fontId="1" fillId="4" borderId="1" xfId="3" applyFill="1" applyBorder="1" applyAlignment="1">
      <alignment horizontal="justify" vertical="center"/>
    </xf>
    <xf numFmtId="0" fontId="1" fillId="2" borderId="0" xfId="3" applyFill="1" applyAlignment="1">
      <alignment horizontal="justify" vertical="center" wrapText="1"/>
    </xf>
    <xf numFmtId="9" fontId="0" fillId="3" borderId="0" xfId="4" applyFont="1" applyFill="1" applyAlignment="1">
      <alignment horizontal="center"/>
    </xf>
    <xf numFmtId="0" fontId="0" fillId="3" borderId="0" xfId="0" applyFill="1" applyAlignment="1">
      <alignment horizontal="center"/>
    </xf>
    <xf numFmtId="0" fontId="0" fillId="3" borderId="15" xfId="0" applyFill="1" applyBorder="1"/>
    <xf numFmtId="0" fontId="0" fillId="3" borderId="16" xfId="0" applyFill="1" applyBorder="1"/>
    <xf numFmtId="9" fontId="0" fillId="3" borderId="16" xfId="4" applyFont="1" applyFill="1" applyBorder="1" applyAlignment="1">
      <alignment horizontal="center"/>
    </xf>
    <xf numFmtId="0" fontId="0" fillId="3" borderId="16" xfId="0" applyFill="1" applyBorder="1" applyAlignment="1">
      <alignment horizontal="center"/>
    </xf>
    <xf numFmtId="0" fontId="0" fillId="3" borderId="17" xfId="0" applyFill="1" applyBorder="1"/>
    <xf numFmtId="0" fontId="0" fillId="3" borderId="18" xfId="0" applyFill="1" applyBorder="1"/>
    <xf numFmtId="0" fontId="30" fillId="3" borderId="0" xfId="0" applyFont="1" applyFill="1"/>
    <xf numFmtId="0" fontId="30" fillId="3" borderId="0" xfId="0" applyFont="1" applyFill="1" applyAlignment="1">
      <alignment horizontal="center"/>
    </xf>
    <xf numFmtId="0" fontId="0" fillId="3" borderId="19" xfId="0" applyFill="1" applyBorder="1"/>
    <xf numFmtId="9" fontId="24" fillId="3" borderId="0" xfId="0" applyNumberFormat="1" applyFont="1" applyFill="1" applyAlignment="1">
      <alignment horizontal="center"/>
    </xf>
    <xf numFmtId="9" fontId="0" fillId="3" borderId="0" xfId="4" applyFont="1" applyFill="1" applyBorder="1" applyAlignment="1">
      <alignment horizontal="center"/>
    </xf>
    <xf numFmtId="9" fontId="0" fillId="3" borderId="0" xfId="0" applyNumberFormat="1" applyFill="1" applyAlignment="1">
      <alignment horizontal="center"/>
    </xf>
    <xf numFmtId="9" fontId="24" fillId="3" borderId="0" xfId="4" applyFont="1" applyFill="1" applyBorder="1" applyAlignment="1">
      <alignment horizontal="center"/>
    </xf>
    <xf numFmtId="9" fontId="30" fillId="3" borderId="0" xfId="4" applyFont="1" applyFill="1" applyBorder="1" applyAlignment="1">
      <alignment horizontal="center"/>
    </xf>
    <xf numFmtId="9" fontId="30" fillId="3" borderId="0" xfId="0" applyNumberFormat="1" applyFont="1" applyFill="1" applyAlignment="1">
      <alignment horizontal="center"/>
    </xf>
    <xf numFmtId="0" fontId="0" fillId="3" borderId="20" xfId="0" applyFill="1" applyBorder="1"/>
    <xf numFmtId="0" fontId="0" fillId="3" borderId="21" xfId="0" applyFill="1" applyBorder="1"/>
    <xf numFmtId="9" fontId="0" fillId="3" borderId="21" xfId="4" applyFont="1" applyFill="1" applyBorder="1" applyAlignment="1">
      <alignment horizontal="center"/>
    </xf>
    <xf numFmtId="0" fontId="0" fillId="3" borderId="21" xfId="0" applyFill="1" applyBorder="1" applyAlignment="1">
      <alignment horizontal="center"/>
    </xf>
    <xf numFmtId="0" fontId="0" fillId="3" borderId="22" xfId="0" applyFill="1" applyBorder="1"/>
    <xf numFmtId="9" fontId="0" fillId="3" borderId="0" xfId="4" applyFont="1" applyFill="1" applyBorder="1"/>
    <xf numFmtId="2" fontId="24" fillId="3" borderId="0" xfId="4" applyNumberFormat="1" applyFont="1" applyFill="1" applyBorder="1" applyAlignment="1">
      <alignment horizontal="center"/>
    </xf>
    <xf numFmtId="1" fontId="0" fillId="3" borderId="0" xfId="4" applyNumberFormat="1" applyFont="1" applyFill="1" applyAlignment="1">
      <alignment horizontal="center"/>
    </xf>
    <xf numFmtId="1" fontId="0" fillId="3" borderId="16" xfId="4" applyNumberFormat="1" applyFont="1" applyFill="1" applyBorder="1" applyAlignment="1">
      <alignment horizontal="center"/>
    </xf>
    <xf numFmtId="1" fontId="30" fillId="3" borderId="0" xfId="4" applyNumberFormat="1" applyFont="1" applyFill="1" applyBorder="1" applyAlignment="1">
      <alignment horizontal="center"/>
    </xf>
    <xf numFmtId="1" fontId="0" fillId="3" borderId="0" xfId="4" applyNumberFormat="1" applyFont="1" applyFill="1" applyBorder="1"/>
    <xf numFmtId="1" fontId="24" fillId="3" borderId="0" xfId="4" applyNumberFormat="1" applyFont="1" applyFill="1" applyBorder="1" applyAlignment="1">
      <alignment horizontal="center"/>
    </xf>
    <xf numFmtId="1" fontId="0" fillId="3" borderId="0" xfId="4" applyNumberFormat="1" applyFont="1" applyFill="1" applyBorder="1" applyAlignment="1">
      <alignment horizontal="center"/>
    </xf>
    <xf numFmtId="1" fontId="0" fillId="3" borderId="21" xfId="4" applyNumberFormat="1" applyFont="1" applyFill="1" applyBorder="1" applyAlignment="1">
      <alignment horizontal="center"/>
    </xf>
    <xf numFmtId="9" fontId="14" fillId="3" borderId="0" xfId="4" applyFont="1" applyFill="1" applyBorder="1" applyAlignment="1">
      <alignment horizontal="center"/>
    </xf>
    <xf numFmtId="1" fontId="24" fillId="3" borderId="0" xfId="0" applyNumberFormat="1" applyFont="1" applyFill="1" applyAlignment="1">
      <alignment horizontal="center"/>
    </xf>
    <xf numFmtId="0" fontId="2" fillId="12" borderId="0" xfId="3" applyFont="1" applyFill="1"/>
    <xf numFmtId="0" fontId="1" fillId="12" borderId="0" xfId="3" applyFill="1"/>
    <xf numFmtId="0" fontId="31" fillId="0" borderId="26" xfId="0" applyFont="1" applyBorder="1" applyAlignment="1">
      <alignment vertical="center" wrapText="1"/>
    </xf>
    <xf numFmtId="0" fontId="23" fillId="0" borderId="0" xfId="0" applyFont="1" applyAlignment="1">
      <alignment horizontal="center"/>
    </xf>
    <xf numFmtId="0" fontId="21" fillId="0" borderId="29" xfId="0" applyFont="1" applyBorder="1" applyAlignment="1">
      <alignment horizontal="center"/>
    </xf>
    <xf numFmtId="0" fontId="28" fillId="0" borderId="18" xfId="0" applyFont="1" applyBorder="1" applyAlignment="1">
      <alignment horizontal="left"/>
    </xf>
    <xf numFmtId="0" fontId="28" fillId="0" borderId="29" xfId="0" applyFont="1" applyBorder="1" applyAlignment="1">
      <alignment horizontal="center"/>
    </xf>
    <xf numFmtId="0" fontId="28" fillId="0" borderId="19" xfId="0" applyFont="1" applyBorder="1" applyAlignment="1">
      <alignment horizontal="center"/>
    </xf>
    <xf numFmtId="0" fontId="28" fillId="0" borderId="30" xfId="0" applyFont="1" applyBorder="1" applyAlignment="1">
      <alignment horizontal="center"/>
    </xf>
    <xf numFmtId="0" fontId="35" fillId="0" borderId="0" xfId="0" applyFont="1"/>
    <xf numFmtId="0" fontId="32" fillId="0" borderId="0" xfId="0" applyFont="1" applyAlignment="1">
      <alignment horizontal="center" vertical="center"/>
    </xf>
    <xf numFmtId="0" fontId="21" fillId="0" borderId="0" xfId="0" applyFont="1" applyAlignment="1">
      <alignment horizontal="center"/>
    </xf>
    <xf numFmtId="0" fontId="28" fillId="0" borderId="0" xfId="0" applyFont="1" applyAlignment="1">
      <alignment horizontal="center"/>
    </xf>
    <xf numFmtId="0" fontId="33" fillId="6" borderId="27" xfId="0" applyFont="1" applyFill="1" applyBorder="1" applyAlignment="1">
      <alignment horizontal="center"/>
    </xf>
    <xf numFmtId="0" fontId="36" fillId="6" borderId="27" xfId="0" applyFont="1" applyFill="1" applyBorder="1" applyAlignment="1">
      <alignment horizontal="center" vertical="center" wrapText="1"/>
    </xf>
    <xf numFmtId="0" fontId="21" fillId="6" borderId="23" xfId="0" applyFont="1" applyFill="1" applyBorder="1" applyAlignment="1">
      <alignment horizontal="center" vertical="center"/>
    </xf>
    <xf numFmtId="0" fontId="21" fillId="6" borderId="25" xfId="0" applyFont="1" applyFill="1" applyBorder="1" applyAlignment="1">
      <alignment horizontal="center" vertical="center"/>
    </xf>
    <xf numFmtId="0" fontId="21" fillId="6" borderId="27" xfId="0" applyFont="1" applyFill="1" applyBorder="1" applyAlignment="1">
      <alignment horizontal="center" vertical="center"/>
    </xf>
    <xf numFmtId="0" fontId="28" fillId="0" borderId="0" xfId="0" applyFont="1" applyAlignment="1">
      <alignment horizontal="right"/>
    </xf>
    <xf numFmtId="0" fontId="36" fillId="10" borderId="17" xfId="0" applyFont="1" applyFill="1" applyBorder="1" applyAlignment="1">
      <alignment horizontal="center" vertical="center" wrapText="1"/>
    </xf>
    <xf numFmtId="0" fontId="36" fillId="10" borderId="27" xfId="0" applyFont="1" applyFill="1" applyBorder="1" applyAlignment="1">
      <alignment horizontal="center" vertical="center" wrapText="1"/>
    </xf>
    <xf numFmtId="0" fontId="21" fillId="6" borderId="27" xfId="0" applyFont="1" applyFill="1" applyBorder="1"/>
    <xf numFmtId="0" fontId="21" fillId="0" borderId="28" xfId="0" applyFont="1" applyBorder="1" applyAlignment="1">
      <alignment horizontal="center"/>
    </xf>
    <xf numFmtId="0" fontId="28" fillId="0" borderId="19" xfId="0" applyFont="1" applyBorder="1" applyAlignment="1">
      <alignment horizontal="center" vertical="center"/>
    </xf>
    <xf numFmtId="0" fontId="36" fillId="9" borderId="28" xfId="0" applyFont="1" applyFill="1" applyBorder="1" applyAlignment="1">
      <alignment horizontal="center" vertical="center" wrapText="1"/>
    </xf>
    <xf numFmtId="0" fontId="36" fillId="9" borderId="29" xfId="0" applyFont="1" applyFill="1" applyBorder="1" applyAlignment="1">
      <alignment horizontal="center" vertical="center" wrapText="1"/>
    </xf>
    <xf numFmtId="0" fontId="36" fillId="9" borderId="30" xfId="0" applyFont="1" applyFill="1" applyBorder="1" applyAlignment="1">
      <alignment horizontal="center" vertical="center" wrapText="1"/>
    </xf>
    <xf numFmtId="0" fontId="37" fillId="9" borderId="28" xfId="0" applyFont="1" applyFill="1" applyBorder="1" applyAlignment="1">
      <alignment horizontal="center" vertical="center" wrapText="1"/>
    </xf>
    <xf numFmtId="0" fontId="37" fillId="9" borderId="29" xfId="0" applyFont="1" applyFill="1" applyBorder="1" applyAlignment="1">
      <alignment horizontal="center" vertical="center" wrapText="1"/>
    </xf>
    <xf numFmtId="0" fontId="37" fillId="9" borderId="30"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9" borderId="17" xfId="0" applyFont="1" applyFill="1" applyBorder="1" applyAlignment="1">
      <alignment horizontal="center" vertical="center" wrapText="1"/>
    </xf>
    <xf numFmtId="0" fontId="37" fillId="9" borderId="18" xfId="0" applyFont="1" applyFill="1" applyBorder="1" applyAlignment="1">
      <alignment horizontal="center" vertical="center" wrapText="1"/>
    </xf>
    <xf numFmtId="0" fontId="37" fillId="9" borderId="19" xfId="0" applyFont="1" applyFill="1" applyBorder="1" applyAlignment="1">
      <alignment horizontal="center" vertical="center" wrapText="1"/>
    </xf>
    <xf numFmtId="0" fontId="37" fillId="9" borderId="20" xfId="0" applyFont="1" applyFill="1" applyBorder="1" applyAlignment="1">
      <alignment horizontal="center" vertical="center" wrapText="1"/>
    </xf>
    <xf numFmtId="0" fontId="37" fillId="9" borderId="22" xfId="0" applyFont="1" applyFill="1" applyBorder="1" applyAlignment="1">
      <alignment horizontal="center" vertical="center" wrapText="1"/>
    </xf>
    <xf numFmtId="9" fontId="33" fillId="9" borderId="28" xfId="4" applyFont="1" applyFill="1" applyBorder="1" applyAlignment="1">
      <alignment horizontal="center" vertical="center" wrapText="1"/>
    </xf>
    <xf numFmtId="9" fontId="33" fillId="9" borderId="29" xfId="4" applyFont="1" applyFill="1" applyBorder="1" applyAlignment="1">
      <alignment horizontal="center" vertical="center" wrapText="1"/>
    </xf>
    <xf numFmtId="9" fontId="33" fillId="9" borderId="30" xfId="4" applyFont="1" applyFill="1" applyBorder="1" applyAlignment="1">
      <alignment horizontal="center" vertical="center" wrapText="1"/>
    </xf>
    <xf numFmtId="0" fontId="3" fillId="11" borderId="28" xfId="4" applyNumberFormat="1" applyFont="1" applyFill="1" applyBorder="1" applyAlignment="1" applyProtection="1">
      <alignment horizontal="center" vertical="center" wrapText="1"/>
    </xf>
    <xf numFmtId="0" fontId="3" fillId="11" borderId="29" xfId="4" applyNumberFormat="1" applyFont="1" applyFill="1" applyBorder="1" applyAlignment="1" applyProtection="1">
      <alignment horizontal="center" vertical="center" wrapText="1"/>
    </xf>
    <xf numFmtId="0" fontId="3" fillId="11" borderId="30" xfId="4" applyNumberFormat="1" applyFont="1" applyFill="1" applyBorder="1" applyAlignment="1" applyProtection="1">
      <alignment horizontal="center" vertical="center" wrapText="1"/>
    </xf>
    <xf numFmtId="0" fontId="31" fillId="0" borderId="26" xfId="0" applyFont="1" applyBorder="1" applyAlignment="1">
      <alignment horizontal="left" vertical="center" wrapText="1"/>
    </xf>
    <xf numFmtId="0" fontId="31" fillId="3" borderId="26" xfId="0" applyFont="1" applyFill="1" applyBorder="1" applyAlignment="1">
      <alignment vertical="center" wrapText="1"/>
    </xf>
    <xf numFmtId="0" fontId="4" fillId="11" borderId="1" xfId="3" applyFont="1" applyFill="1" applyBorder="1" applyAlignment="1">
      <alignment vertical="center" wrapText="1"/>
    </xf>
    <xf numFmtId="0" fontId="21" fillId="6" borderId="23" xfId="0" applyFont="1" applyFill="1" applyBorder="1" applyAlignment="1">
      <alignment horizontal="center"/>
    </xf>
    <xf numFmtId="0" fontId="19" fillId="0" borderId="0" xfId="0" applyFont="1" applyAlignment="1">
      <alignment horizontal="center"/>
    </xf>
    <xf numFmtId="0" fontId="36" fillId="9" borderId="0" xfId="0" applyFont="1" applyFill="1" applyAlignment="1">
      <alignment horizontal="center" vertical="center" wrapText="1"/>
    </xf>
    <xf numFmtId="0" fontId="37" fillId="9" borderId="0" xfId="0" applyFont="1" applyFill="1" applyAlignment="1">
      <alignment horizontal="center" vertical="center" wrapText="1"/>
    </xf>
    <xf numFmtId="9" fontId="33" fillId="9" borderId="0" xfId="4" applyFont="1" applyFill="1" applyBorder="1" applyAlignment="1">
      <alignment horizontal="center" vertical="center" wrapText="1"/>
    </xf>
    <xf numFmtId="0" fontId="3" fillId="11" borderId="0" xfId="4" applyNumberFormat="1" applyFont="1" applyFill="1" applyBorder="1" applyAlignment="1" applyProtection="1">
      <alignment horizontal="center" vertical="center" wrapText="1"/>
    </xf>
    <xf numFmtId="0" fontId="28" fillId="0" borderId="29" xfId="0" applyFont="1" applyBorder="1" applyAlignment="1">
      <alignment horizontal="left"/>
    </xf>
    <xf numFmtId="0" fontId="21" fillId="0" borderId="16" xfId="0" applyFont="1" applyBorder="1" applyAlignment="1">
      <alignment horizontal="center"/>
    </xf>
    <xf numFmtId="0" fontId="21" fillId="0" borderId="28" xfId="0" applyFont="1" applyBorder="1" applyAlignment="1">
      <alignment horizontal="left"/>
    </xf>
    <xf numFmtId="0" fontId="21" fillId="0" borderId="29" xfId="0" applyFont="1" applyBorder="1" applyAlignment="1">
      <alignment horizontal="left"/>
    </xf>
    <xf numFmtId="0" fontId="19" fillId="0" borderId="29" xfId="0" applyFont="1" applyBorder="1"/>
    <xf numFmtId="0" fontId="28" fillId="0" borderId="30" xfId="0" applyFont="1" applyBorder="1" applyAlignment="1">
      <alignment horizontal="left"/>
    </xf>
    <xf numFmtId="9" fontId="21" fillId="0" borderId="0" xfId="0" applyNumberFormat="1" applyFont="1" applyAlignment="1">
      <alignment horizontal="center"/>
    </xf>
    <xf numFmtId="9" fontId="28" fillId="0" borderId="0" xfId="0" applyNumberFormat="1" applyFont="1" applyAlignment="1">
      <alignment horizontal="center"/>
    </xf>
    <xf numFmtId="0" fontId="19" fillId="0" borderId="29" xfId="0" applyFont="1" applyBorder="1" applyAlignment="1">
      <alignment horizontal="center"/>
    </xf>
    <xf numFmtId="0" fontId="35" fillId="0" borderId="23" xfId="0" applyFont="1" applyBorder="1"/>
    <xf numFmtId="0" fontId="35" fillId="0" borderId="24" xfId="0" applyFont="1" applyBorder="1"/>
    <xf numFmtId="0" fontId="35" fillId="0" borderId="25" xfId="0" applyFont="1" applyBorder="1"/>
    <xf numFmtId="0" fontId="35" fillId="0" borderId="0" xfId="0" applyFont="1" applyAlignment="1">
      <alignment horizontal="center"/>
    </xf>
    <xf numFmtId="0" fontId="35" fillId="0" borderId="0" xfId="0" applyFont="1" applyAlignment="1">
      <alignment horizontal="center" vertical="center"/>
    </xf>
    <xf numFmtId="0" fontId="33" fillId="0" borderId="24" xfId="0" applyFont="1" applyBorder="1" applyAlignment="1">
      <alignment horizontal="center" vertical="center"/>
    </xf>
    <xf numFmtId="0" fontId="35" fillId="0" borderId="27" xfId="0" applyFont="1" applyBorder="1" applyAlignment="1">
      <alignment horizontal="center"/>
    </xf>
    <xf numFmtId="0" fontId="2" fillId="3" borderId="0" xfId="3" applyFont="1" applyFill="1" applyAlignment="1">
      <alignment horizontal="center"/>
    </xf>
    <xf numFmtId="0" fontId="25" fillId="16" borderId="0" xfId="0" applyFont="1" applyFill="1" applyAlignment="1">
      <alignment horizontal="left" vertical="center"/>
    </xf>
    <xf numFmtId="0" fontId="0" fillId="3" borderId="11" xfId="0" applyFill="1" applyBorder="1" applyAlignment="1">
      <alignment horizontal="center"/>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24" fillId="3" borderId="12" xfId="0" applyFont="1" applyFill="1" applyBorder="1" applyAlignment="1">
      <alignment horizontal="left" vertical="center"/>
    </xf>
    <xf numFmtId="0" fontId="24" fillId="3" borderId="13" xfId="0" applyFont="1" applyFill="1" applyBorder="1" applyAlignment="1">
      <alignment horizontal="left" vertical="center"/>
    </xf>
    <xf numFmtId="14" fontId="0" fillId="17" borderId="12" xfId="0" applyNumberFormat="1" applyFill="1" applyBorder="1" applyAlignment="1" applyProtection="1">
      <alignment horizontal="left" vertical="center" wrapText="1"/>
      <protection locked="0"/>
    </xf>
    <xf numFmtId="14" fontId="0" fillId="17" borderId="14" xfId="0" applyNumberFormat="1" applyFill="1" applyBorder="1" applyAlignment="1" applyProtection="1">
      <alignment horizontal="left" vertical="center" wrapText="1"/>
      <protection locked="0"/>
    </xf>
    <xf numFmtId="14" fontId="0" fillId="17" borderId="13" xfId="0" applyNumberFormat="1" applyFill="1" applyBorder="1" applyAlignment="1" applyProtection="1">
      <alignment horizontal="left" vertical="center" wrapText="1"/>
      <protection locked="0"/>
    </xf>
    <xf numFmtId="0" fontId="24" fillId="3" borderId="14" xfId="0" applyFont="1" applyFill="1" applyBorder="1" applyAlignment="1">
      <alignment horizontal="left" vertical="center" wrapText="1"/>
    </xf>
    <xf numFmtId="0" fontId="10" fillId="6" borderId="0" xfId="3" applyFont="1" applyFill="1" applyAlignment="1">
      <alignment horizontal="center" vertical="center" wrapText="1"/>
    </xf>
    <xf numFmtId="0" fontId="10" fillId="6" borderId="9" xfId="3" applyFont="1" applyFill="1" applyBorder="1" applyAlignment="1">
      <alignment horizontal="center" vertical="center" wrapText="1"/>
    </xf>
    <xf numFmtId="0" fontId="10" fillId="6" borderId="5" xfId="3" applyFont="1" applyFill="1" applyBorder="1" applyAlignment="1">
      <alignment horizontal="center" vertical="center" wrapText="1"/>
    </xf>
    <xf numFmtId="0" fontId="21" fillId="6" borderId="2" xfId="3" applyFont="1" applyFill="1" applyBorder="1" applyAlignment="1">
      <alignment horizontal="center" vertical="center"/>
    </xf>
    <xf numFmtId="0" fontId="21" fillId="6" borderId="6" xfId="3" applyFont="1" applyFill="1" applyBorder="1" applyAlignment="1">
      <alignment horizontal="center" vertical="center"/>
    </xf>
    <xf numFmtId="0" fontId="15" fillId="13" borderId="7" xfId="0" applyFont="1" applyFill="1" applyBorder="1" applyAlignment="1">
      <alignment horizontal="center"/>
    </xf>
    <xf numFmtId="0" fontId="19" fillId="0" borderId="8" xfId="0" applyFont="1" applyBorder="1"/>
    <xf numFmtId="0" fontId="11" fillId="3" borderId="2" xfId="3" applyFont="1" applyFill="1" applyBorder="1" applyAlignment="1" applyProtection="1">
      <alignment horizontal="center" vertical="center"/>
      <protection locked="0"/>
    </xf>
    <xf numFmtId="0" fontId="11" fillId="3" borderId="6" xfId="3" applyFont="1" applyFill="1" applyBorder="1" applyAlignment="1" applyProtection="1">
      <alignment horizontal="center" vertical="center"/>
      <protection locked="0"/>
    </xf>
    <xf numFmtId="0" fontId="2" fillId="3" borderId="31" xfId="3" applyFont="1" applyFill="1" applyBorder="1" applyAlignment="1">
      <alignment horizontal="center"/>
    </xf>
    <xf numFmtId="0" fontId="2" fillId="3" borderId="0" xfId="3" applyFont="1" applyFill="1" applyAlignment="1">
      <alignment horizontal="center"/>
    </xf>
    <xf numFmtId="0" fontId="4" fillId="2" borderId="0" xfId="3" applyFont="1" applyFill="1" applyAlignment="1">
      <alignment horizontal="left" vertical="center" wrapText="1"/>
    </xf>
    <xf numFmtId="0" fontId="33" fillId="3" borderId="23" xfId="0" applyFont="1" applyFill="1" applyBorder="1" applyAlignment="1">
      <alignment horizontal="center"/>
    </xf>
    <xf numFmtId="0" fontId="33" fillId="3" borderId="24" xfId="0" applyFont="1" applyFill="1" applyBorder="1" applyAlignment="1">
      <alignment horizontal="center"/>
    </xf>
    <xf numFmtId="0" fontId="33" fillId="3" borderId="25" xfId="0" applyFont="1" applyFill="1" applyBorder="1" applyAlignment="1">
      <alignment horizontal="center"/>
    </xf>
    <xf numFmtId="9" fontId="38" fillId="3" borderId="23" xfId="0" applyNumberFormat="1" applyFont="1" applyFill="1" applyBorder="1" applyAlignment="1">
      <alignment horizontal="center"/>
    </xf>
    <xf numFmtId="0" fontId="38" fillId="3" borderId="24" xfId="0" applyFont="1" applyFill="1" applyBorder="1" applyAlignment="1">
      <alignment horizontal="center"/>
    </xf>
    <xf numFmtId="0" fontId="38" fillId="3" borderId="25" xfId="0" applyFont="1" applyFill="1" applyBorder="1" applyAlignment="1">
      <alignment horizontal="center"/>
    </xf>
    <xf numFmtId="0" fontId="28" fillId="0" borderId="19" xfId="0" applyFont="1" applyBorder="1" applyAlignment="1">
      <alignment horizontal="center" vertical="center"/>
    </xf>
    <xf numFmtId="0" fontId="28" fillId="0" borderId="22" xfId="0" applyFont="1" applyBorder="1" applyAlignment="1">
      <alignment horizontal="center" vertical="center"/>
    </xf>
    <xf numFmtId="0" fontId="21" fillId="6" borderId="23" xfId="0" applyFont="1" applyFill="1" applyBorder="1" applyAlignment="1">
      <alignment horizontal="center" vertical="center"/>
    </xf>
    <xf numFmtId="0" fontId="21" fillId="6" borderId="24" xfId="0" applyFont="1" applyFill="1" applyBorder="1" applyAlignment="1">
      <alignment horizontal="center" vertical="center"/>
    </xf>
    <xf numFmtId="0" fontId="21" fillId="6" borderId="25" xfId="0" applyFont="1" applyFill="1" applyBorder="1" applyAlignment="1">
      <alignment horizontal="center" vertical="center"/>
    </xf>
    <xf numFmtId="0" fontId="36" fillId="6" borderId="23" xfId="0" applyFont="1" applyFill="1" applyBorder="1" applyAlignment="1">
      <alignment horizontal="center" vertical="center" wrapText="1"/>
    </xf>
    <xf numFmtId="0" fontId="36" fillId="6" borderId="25" xfId="0" applyFont="1" applyFill="1" applyBorder="1" applyAlignment="1">
      <alignment horizontal="center" vertical="center" wrapText="1"/>
    </xf>
    <xf numFmtId="0" fontId="28" fillId="0" borderId="17" xfId="0" applyFont="1" applyBorder="1" applyAlignment="1">
      <alignment horizontal="center" vertical="center"/>
    </xf>
    <xf numFmtId="15" fontId="34" fillId="9" borderId="23" xfId="3" applyNumberFormat="1" applyFont="1" applyFill="1" applyBorder="1" applyAlignment="1">
      <alignment horizontal="center" vertical="center"/>
    </xf>
    <xf numFmtId="15" fontId="34" fillId="9" borderId="24" xfId="3" applyNumberFormat="1" applyFont="1" applyFill="1" applyBorder="1" applyAlignment="1">
      <alignment horizontal="center" vertical="center"/>
    </xf>
    <xf numFmtId="15" fontId="34" fillId="9" borderId="25" xfId="3" applyNumberFormat="1" applyFont="1" applyFill="1" applyBorder="1" applyAlignment="1">
      <alignment horizontal="center" vertical="center"/>
    </xf>
    <xf numFmtId="0" fontId="33" fillId="6" borderId="23" xfId="0" applyFont="1" applyFill="1" applyBorder="1" applyAlignment="1">
      <alignment horizontal="center"/>
    </xf>
    <xf numFmtId="0" fontId="33" fillId="6" borderId="25" xfId="0" applyFont="1" applyFill="1" applyBorder="1" applyAlignment="1">
      <alignment horizontal="center"/>
    </xf>
    <xf numFmtId="0" fontId="33" fillId="9" borderId="23" xfId="0" applyFont="1" applyFill="1" applyBorder="1" applyAlignment="1" applyProtection="1">
      <alignment horizontal="center"/>
      <protection locked="0"/>
    </xf>
    <xf numFmtId="0" fontId="33" fillId="9" borderId="25" xfId="0" applyFont="1" applyFill="1" applyBorder="1" applyAlignment="1" applyProtection="1">
      <alignment horizontal="center"/>
      <protection locked="0"/>
    </xf>
    <xf numFmtId="0" fontId="0" fillId="5" borderId="23" xfId="0" applyFill="1" applyBorder="1" applyAlignment="1">
      <alignment horizontal="left" wrapText="1"/>
    </xf>
    <xf numFmtId="0" fontId="0" fillId="5" borderId="24" xfId="0" applyFill="1" applyBorder="1" applyAlignment="1">
      <alignment horizontal="left" wrapText="1"/>
    </xf>
    <xf numFmtId="0" fontId="0" fillId="5" borderId="25" xfId="0" applyFill="1" applyBorder="1" applyAlignment="1">
      <alignment horizontal="left" wrapText="1"/>
    </xf>
    <xf numFmtId="0" fontId="29" fillId="12" borderId="23" xfId="0" applyFont="1" applyFill="1" applyBorder="1" applyAlignment="1">
      <alignment horizontal="left" vertical="center" wrapText="1"/>
    </xf>
    <xf numFmtId="0" fontId="29" fillId="12" borderId="24" xfId="0" applyFont="1" applyFill="1" applyBorder="1" applyAlignment="1">
      <alignment horizontal="left" vertical="center" wrapText="1"/>
    </xf>
    <xf numFmtId="0" fontId="29" fillId="12" borderId="25" xfId="0" applyFont="1" applyFill="1" applyBorder="1" applyAlignment="1">
      <alignment horizontal="left" vertical="center" wrapText="1"/>
    </xf>
    <xf numFmtId="0" fontId="10" fillId="2" borderId="0" xfId="3" applyFont="1" applyFill="1" applyAlignment="1">
      <alignment horizontal="left" vertical="center" wrapText="1"/>
    </xf>
    <xf numFmtId="0" fontId="10" fillId="7" borderId="2" xfId="3" applyFont="1" applyFill="1" applyBorder="1" applyAlignment="1">
      <alignment horizontal="center" vertical="center"/>
    </xf>
    <xf numFmtId="0" fontId="10" fillId="7" borderId="4" xfId="3" applyFont="1" applyFill="1" applyBorder="1" applyAlignment="1">
      <alignment horizontal="center" vertical="center"/>
    </xf>
    <xf numFmtId="0" fontId="10" fillId="7" borderId="6" xfId="3" applyFont="1" applyFill="1" applyBorder="1" applyAlignment="1">
      <alignment horizontal="center" vertical="center"/>
    </xf>
    <xf numFmtId="0" fontId="10" fillId="10" borderId="2" xfId="0" applyFont="1" applyFill="1" applyBorder="1" applyAlignment="1">
      <alignment horizontal="center" wrapText="1"/>
    </xf>
    <xf numFmtId="0" fontId="10" fillId="10" borderId="6" xfId="0" applyFont="1" applyFill="1" applyBorder="1" applyAlignment="1">
      <alignment horizontal="center" wrapText="1"/>
    </xf>
    <xf numFmtId="0" fontId="11" fillId="9" borderId="0" xfId="3" applyFont="1" applyFill="1" applyAlignment="1">
      <alignment horizontal="center" vertical="center"/>
    </xf>
    <xf numFmtId="0" fontId="39" fillId="3" borderId="12" xfId="0" applyFont="1" applyFill="1" applyBorder="1" applyAlignment="1">
      <alignment horizontal="left" vertical="center" wrapText="1"/>
    </xf>
  </cellXfs>
  <cellStyles count="6">
    <cellStyle name="Millares" xfId="1" builtinId="3"/>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s>
  <dxfs count="68">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color theme="1"/>
      </font>
      <fill>
        <patternFill>
          <bgColor rgb="FF00B050"/>
        </patternFill>
      </fill>
    </dxf>
    <dxf>
      <font>
        <b/>
        <i val="0"/>
      </font>
      <fill>
        <patternFill>
          <bgColor rgb="FFFF0000"/>
        </patternFill>
      </fill>
    </dxf>
    <dxf>
      <font>
        <b/>
        <i val="0"/>
        <u val="double"/>
      </font>
      <fill>
        <patternFill>
          <bgColor rgb="FF00B050"/>
        </patternFill>
      </fill>
    </dxf>
    <dxf>
      <font>
        <b/>
        <i val="0"/>
        <u val="double"/>
      </font>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357189</xdr:colOff>
      <xdr:row>17</xdr:row>
      <xdr:rowOff>142875</xdr:rowOff>
    </xdr:from>
    <xdr:to>
      <xdr:col>14</xdr:col>
      <xdr:colOff>68086</xdr:colOff>
      <xdr:row>73</xdr:row>
      <xdr:rowOff>65087</xdr:rowOff>
    </xdr:to>
    <xdr:sp macro="" textlink="">
      <xdr:nvSpPr>
        <xdr:cNvPr id="2" name="TextBox 3">
          <a:extLst>
            <a:ext uri="{FF2B5EF4-FFF2-40B4-BE49-F238E27FC236}">
              <a16:creationId xmlns:a16="http://schemas.microsoft.com/office/drawing/2014/main" id="{C6A3E80B-17C3-4124-850B-A82AB99656C5}"/>
            </a:ext>
          </a:extLst>
        </xdr:cNvPr>
        <xdr:cNvSpPr txBox="1"/>
      </xdr:nvSpPr>
      <xdr:spPr>
        <a:xfrm>
          <a:off x="357189" y="3876675"/>
          <a:ext cx="10701336" cy="10240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AR" sz="1100" b="0">
              <a:latin typeface="Arial" panose="020B0604020202020204" pitchFamily="34" charset="0"/>
              <a:cs typeface="Arial" panose="020B0604020202020204" pitchFamily="34" charset="0"/>
            </a:rPr>
            <a:t>A continuación se detallan las planillas y campos a ser completados por el Contratista. </a:t>
          </a:r>
          <a:endParaRPr lang="es-AR" sz="1100" b="0" baseline="0">
            <a:latin typeface="Arial" panose="020B0604020202020204" pitchFamily="34" charset="0"/>
            <a:cs typeface="Arial" panose="020B0604020202020204" pitchFamily="34" charset="0"/>
          </a:endParaRPr>
        </a:p>
        <a:p>
          <a:pPr algn="l"/>
          <a:endParaRPr lang="es-AR" sz="1100" b="0" baseline="0">
            <a:latin typeface="Arial" panose="020B0604020202020204" pitchFamily="34" charset="0"/>
            <a:cs typeface="Arial" panose="020B0604020202020204" pitchFamily="34" charset="0"/>
          </a:endParaRPr>
        </a:p>
        <a:p>
          <a:pPr algn="l"/>
          <a:r>
            <a:rPr lang="es-AR" sz="1100" b="0" baseline="0">
              <a:latin typeface="Arial" panose="020B0604020202020204" pitchFamily="34" charset="0"/>
              <a:cs typeface="Arial" panose="020B0604020202020204" pitchFamily="34" charset="0"/>
            </a:rPr>
            <a:t>El Anexo 8  -  Certificación y Validación De RequerimientosTécnicos se encuentra organizado en las siguientes categorías:</a:t>
          </a:r>
        </a:p>
        <a:p>
          <a:pPr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1. General: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los requerimientos tecnicos transversales o generales del servicio integrado</a:t>
          </a:r>
          <a:endParaRPr lang="es-AR" sz="1100" b="0">
            <a:latin typeface="Arial" panose="020B0604020202020204" pitchFamily="34" charset="0"/>
            <a:cs typeface="Arial" panose="020B0604020202020204" pitchFamily="34" charset="0"/>
          </a:endParaRPr>
        </a:p>
        <a:p>
          <a:pPr lvl="1" algn="l">
            <a:spcBef>
              <a:spcPts val="300"/>
            </a:spcBef>
            <a:spcAft>
              <a:spcPts val="300"/>
            </a:spcAft>
          </a:pPr>
          <a:endParaRPr lang="es-AR" sz="1100" b="1">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2. Fluidos D&amp;C</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los requerimientos tecnicos del servicio de fluidos de Drilling and completion.</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3. Cementacion:</a:t>
          </a:r>
          <a:r>
            <a:rPr lang="es-AR" sz="1100" b="0" baseline="0">
              <a:latin typeface="Arial" panose="020B0604020202020204" pitchFamily="34" charset="0"/>
              <a:cs typeface="Arial" panose="020B0604020202020204" pitchFamily="34" charset="0"/>
            </a:rPr>
            <a:t> Contiene los requerimientos tecnicos del servicio de cementacion.</a:t>
          </a:r>
        </a:p>
        <a:p>
          <a:pPr lvl="1" algn="l">
            <a:spcBef>
              <a:spcPts val="300"/>
            </a:spcBef>
            <a:spcAft>
              <a:spcPts val="300"/>
            </a:spcAft>
          </a:pPr>
          <a:endParaRPr lang="es-AR" sz="1100" b="0">
            <a:latin typeface="Arial" panose="020B0604020202020204" pitchFamily="34" charset="0"/>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latin typeface="Arial" panose="020B0604020202020204" pitchFamily="34" charset="0"/>
              <a:cs typeface="Arial" panose="020B0604020202020204" pitchFamily="34" charset="0"/>
            </a:rPr>
            <a:t>4. Servicios</a:t>
          </a:r>
          <a:r>
            <a:rPr lang="es-AR" sz="1100" b="1" baseline="0">
              <a:latin typeface="Arial" panose="020B0604020202020204" pitchFamily="34" charset="0"/>
              <a:cs typeface="Arial" panose="020B0604020202020204" pitchFamily="34" charset="0"/>
            </a:rPr>
            <a:t> de perforacion</a:t>
          </a:r>
          <a:r>
            <a:rPr lang="es-AR" sz="1100" b="1">
              <a:latin typeface="Arial" panose="020B0604020202020204" pitchFamily="34" charset="0"/>
              <a:cs typeface="Arial" panose="020B0604020202020204" pitchFamily="34" charset="0"/>
            </a:rPr>
            <a:t>: </a:t>
          </a:r>
          <a:r>
            <a:rPr lang="es-AR" sz="1100" b="0" baseline="0">
              <a:solidFill>
                <a:schemeClr val="dk1"/>
              </a:solidFill>
              <a:latin typeface="Arial" panose="020B0604020202020204" pitchFamily="34" charset="0"/>
              <a:ea typeface="+mn-ea"/>
              <a:cs typeface="Arial" panose="020B0604020202020204" pitchFamily="34" charset="0"/>
            </a:rPr>
            <a:t>Contiene los requerimientos tecnicos del servicio de </a:t>
          </a:r>
          <a:r>
            <a:rPr lang="es-ES" sz="1100" b="0" baseline="0">
              <a:solidFill>
                <a:schemeClr val="dk1"/>
              </a:solidFill>
              <a:latin typeface="Arial" panose="020B0604020202020204" pitchFamily="34" charset="0"/>
              <a:ea typeface="+mn-ea"/>
              <a:cs typeface="Arial" panose="020B0604020202020204" pitchFamily="34" charset="0"/>
            </a:rPr>
            <a:t>perforacion.</a:t>
          </a:r>
          <a:endParaRPr lang="en-US" sz="1100" b="0" baseline="0">
            <a:solidFill>
              <a:schemeClr val="dk1"/>
            </a:solidFill>
            <a:latin typeface="Arial" panose="020B0604020202020204" pitchFamily="34" charset="0"/>
            <a:ea typeface="+mn-ea"/>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a:t>
          </a: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solidFill>
                <a:schemeClr val="dk1"/>
              </a:solidFill>
              <a:latin typeface="Arial" panose="020B0604020202020204" pitchFamily="34" charset="0"/>
              <a:ea typeface="+mn-ea"/>
              <a:cs typeface="Arial" panose="020B0604020202020204" pitchFamily="34" charset="0"/>
            </a:rPr>
            <a:t>5. Wireline:</a:t>
          </a:r>
          <a:r>
            <a:rPr lang="es-AR" sz="1100" b="1" baseline="0">
              <a:solidFill>
                <a:schemeClr val="dk1"/>
              </a:solidFill>
              <a:latin typeface="Arial" panose="020B0604020202020204" pitchFamily="34" charset="0"/>
              <a:ea typeface="+mn-ea"/>
              <a:cs typeface="Arial" panose="020B0604020202020204" pitchFamily="34" charset="0"/>
            </a:rPr>
            <a:t> </a:t>
          </a:r>
          <a:r>
            <a:rPr lang="es-AR" sz="1100" b="0" baseline="0">
              <a:solidFill>
                <a:schemeClr val="dk1"/>
              </a:solidFill>
              <a:latin typeface="Arial" panose="020B0604020202020204" pitchFamily="34" charset="0"/>
              <a:ea typeface="+mn-ea"/>
              <a:cs typeface="Arial" panose="020B0604020202020204" pitchFamily="34" charset="0"/>
            </a:rPr>
            <a:t>Contiene los requerimientos tecnicos del servicio de Wireline Open Hole y Cased Hole</a:t>
          </a:r>
          <a:endParaRPr lang="es-AR" sz="1100" b="0">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endParaRPr lang="es-AR" sz="1100" b="1">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solidFill>
                <a:schemeClr val="dk1"/>
              </a:solidFill>
              <a:latin typeface="Arial" panose="020B0604020202020204" pitchFamily="34" charset="0"/>
              <a:ea typeface="+mn-ea"/>
              <a:cs typeface="Arial" panose="020B0604020202020204" pitchFamily="34" charset="0"/>
            </a:rPr>
            <a:t>6.</a:t>
          </a:r>
          <a:r>
            <a:rPr lang="es-AR" sz="1100" b="1" baseline="0">
              <a:solidFill>
                <a:schemeClr val="dk1"/>
              </a:solidFill>
              <a:latin typeface="Arial" panose="020B0604020202020204" pitchFamily="34" charset="0"/>
              <a:ea typeface="+mn-ea"/>
              <a:cs typeface="Arial" panose="020B0604020202020204" pitchFamily="34" charset="0"/>
            </a:rPr>
            <a:t> </a:t>
          </a:r>
          <a:r>
            <a:rPr lang="es-AR" sz="1100" b="1" baseline="0">
              <a:solidFill>
                <a:schemeClr val="dk1"/>
              </a:solidFill>
              <a:effectLst/>
              <a:latin typeface="Arial" panose="020B0604020202020204" pitchFamily="34" charset="0"/>
              <a:ea typeface="+mn-ea"/>
              <a:cs typeface="Arial" panose="020B0604020202020204" pitchFamily="34" charset="0"/>
            </a:rPr>
            <a:t>Pesca</a:t>
          </a:r>
          <a:r>
            <a:rPr lang="es-AR" sz="1100" b="1">
              <a:solidFill>
                <a:schemeClr val="dk1"/>
              </a:solidFill>
              <a:effectLst/>
              <a:latin typeface="Arial" panose="020B0604020202020204" pitchFamily="34" charset="0"/>
              <a:ea typeface="+mn-ea"/>
              <a:cs typeface="Arial" panose="020B0604020202020204" pitchFamily="34" charset="0"/>
            </a:rPr>
            <a:t>:</a:t>
          </a:r>
          <a:r>
            <a:rPr lang="es-AR" sz="1100" b="1" baseline="0">
              <a:solidFill>
                <a:schemeClr val="dk1"/>
              </a:solidFill>
              <a:effectLst/>
              <a:latin typeface="Arial" panose="020B0604020202020204" pitchFamily="34" charset="0"/>
              <a:ea typeface="+mn-ea"/>
              <a:cs typeface="Arial" panose="020B0604020202020204" pitchFamily="34" charset="0"/>
            </a:rPr>
            <a:t> </a:t>
          </a:r>
          <a:r>
            <a:rPr lang="es-AR" sz="1100" b="0" baseline="0">
              <a:solidFill>
                <a:schemeClr val="dk1"/>
              </a:solidFill>
              <a:effectLst/>
              <a:latin typeface="Arial" panose="020B0604020202020204" pitchFamily="34" charset="0"/>
              <a:ea typeface="+mn-ea"/>
              <a:cs typeface="Arial" panose="020B0604020202020204" pitchFamily="34" charset="0"/>
            </a:rPr>
            <a:t>Contiene los requerimientos tecnicos del servicio de pesca</a:t>
          </a:r>
          <a:endParaRPr lang="es-AR" sz="1100" b="1">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endParaRPr lang="es-AR" sz="1100" b="1">
            <a:solidFill>
              <a:schemeClr val="dk1"/>
            </a:solidFill>
            <a:latin typeface="Arial" panose="020B0604020202020204" pitchFamily="34" charset="0"/>
            <a:ea typeface="+mn-ea"/>
            <a:cs typeface="Arial" panose="020B0604020202020204" pitchFamily="34" charset="0"/>
          </a:endParaRPr>
        </a:p>
        <a:p>
          <a:pPr marL="457200" marR="0" lvl="1" indent="0" algn="l" defTabSz="914400" eaLnBrk="1" fontAlgn="auto" latinLnBrk="0" hangingPunct="1">
            <a:lnSpc>
              <a:spcPct val="100000"/>
            </a:lnSpc>
            <a:spcBef>
              <a:spcPts val="300"/>
            </a:spcBef>
            <a:spcAft>
              <a:spcPts val="300"/>
            </a:spcAft>
            <a:buClrTx/>
            <a:buSzTx/>
            <a:buFontTx/>
            <a:buNone/>
            <a:tabLst/>
            <a:defRPr/>
          </a:pPr>
          <a:r>
            <a:rPr lang="es-AR" sz="1100" b="1">
              <a:solidFill>
                <a:schemeClr val="dk1"/>
              </a:solidFill>
              <a:latin typeface="Arial" panose="020B0604020202020204" pitchFamily="34" charset="0"/>
              <a:ea typeface="+mn-ea"/>
              <a:cs typeface="Arial" panose="020B0604020202020204" pitchFamily="34" charset="0"/>
            </a:rPr>
            <a:t>7.</a:t>
          </a:r>
          <a:r>
            <a:rPr lang="es-AR" sz="1100" b="1" baseline="0">
              <a:solidFill>
                <a:schemeClr val="dk1"/>
              </a:solidFill>
              <a:latin typeface="Arial" panose="020B0604020202020204" pitchFamily="34" charset="0"/>
              <a:ea typeface="+mn-ea"/>
              <a:cs typeface="Arial" panose="020B0604020202020204" pitchFamily="34" charset="0"/>
            </a:rPr>
            <a:t> Corrida de Revestidores:</a:t>
          </a:r>
          <a:r>
            <a:rPr lang="es-AR" sz="1100" b="1">
              <a:solidFill>
                <a:schemeClr val="dk1"/>
              </a:solidFill>
              <a:latin typeface="Arial" panose="020B0604020202020204" pitchFamily="34" charset="0"/>
              <a:ea typeface="+mn-ea"/>
              <a:cs typeface="Arial" panose="020B0604020202020204" pitchFamily="34" charset="0"/>
            </a:rPr>
            <a:t> </a:t>
          </a:r>
          <a:r>
            <a:rPr lang="es-AR" sz="1100" b="0">
              <a:solidFill>
                <a:schemeClr val="dk1"/>
              </a:solidFill>
              <a:latin typeface="Arial" panose="020B0604020202020204" pitchFamily="34" charset="0"/>
              <a:ea typeface="+mn-ea"/>
              <a:cs typeface="Arial" panose="020B0604020202020204" pitchFamily="34" charset="0"/>
            </a:rPr>
            <a:t>Contiene los requerimientos tecnicos del servicio de corrida de revestidores.</a:t>
          </a:r>
        </a:p>
        <a:p>
          <a:pPr marL="457200" marR="0" lvl="1" indent="0" algn="l" defTabSz="914400" eaLnBrk="1" fontAlgn="auto" latinLnBrk="0" hangingPunct="1">
            <a:lnSpc>
              <a:spcPct val="100000"/>
            </a:lnSpc>
            <a:spcBef>
              <a:spcPts val="300"/>
            </a:spcBef>
            <a:spcAft>
              <a:spcPts val="300"/>
            </a:spcAft>
            <a:buClrTx/>
            <a:buSzTx/>
            <a:buFontTx/>
            <a:buNone/>
            <a:tabLst/>
            <a:defRPr/>
          </a:pPr>
          <a:endParaRPr lang="en-US" sz="1100" b="1">
            <a:solidFill>
              <a:schemeClr val="dk1"/>
            </a:solidFill>
            <a:latin typeface="Arial" panose="020B0604020202020204" pitchFamily="34" charset="0"/>
            <a:ea typeface="+mn-ea"/>
            <a:cs typeface="Arial" panose="020B0604020202020204" pitchFamily="34" charset="0"/>
          </a:endParaRPr>
        </a:p>
        <a:p>
          <a:pPr lvl="1" algn="l">
            <a:spcBef>
              <a:spcPts val="300"/>
            </a:spcBef>
            <a:spcAft>
              <a:spcPts val="300"/>
            </a:spcAft>
          </a:pPr>
          <a:r>
            <a:rPr lang="es-AR" sz="1100" b="1">
              <a:latin typeface="Arial" panose="020B0604020202020204" pitchFamily="34" charset="0"/>
              <a:cs typeface="Arial" panose="020B0604020202020204" pitchFamily="34" charset="0"/>
            </a:rPr>
            <a:t>8. Evaluación_Tecnica_Total:</a:t>
          </a:r>
          <a:r>
            <a:rPr lang="es-AR" sz="1100" b="1" baseline="0">
              <a:latin typeface="Arial" panose="020B0604020202020204" pitchFamily="34" charset="0"/>
              <a:cs typeface="Arial" panose="020B0604020202020204" pitchFamily="34" charset="0"/>
            </a:rPr>
            <a:t> </a:t>
          </a:r>
          <a:r>
            <a:rPr lang="es-AR" sz="1100" b="0" baseline="0">
              <a:latin typeface="Arial" panose="020B0604020202020204" pitchFamily="34" charset="0"/>
              <a:cs typeface="Arial" panose="020B0604020202020204" pitchFamily="34" charset="0"/>
            </a:rPr>
            <a:t>Contiene el resultado de la evaluación técnica, el cual se compone de la Calificación ( Aprueba o No Aprueba ) y el Puntaje .</a:t>
          </a: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algn="l">
            <a:spcBef>
              <a:spcPts val="300"/>
            </a:spcBef>
            <a:spcAft>
              <a:spcPts val="300"/>
            </a:spcAft>
          </a:pPr>
          <a:r>
            <a:rPr lang="es-AR" sz="1100" b="1" baseline="0">
              <a:solidFill>
                <a:schemeClr val="dk1"/>
              </a:solidFill>
              <a:latin typeface="Arial" panose="020B0604020202020204" pitchFamily="34" charset="0"/>
              <a:ea typeface="+mn-ea"/>
              <a:cs typeface="Arial" panose="020B0604020202020204" pitchFamily="34" charset="0"/>
            </a:rPr>
            <a:t>Consideraciones y carga de las planillas ( de la 1 a la 7):</a:t>
          </a:r>
        </a:p>
        <a:p>
          <a:pPr algn="l">
            <a:spcBef>
              <a:spcPts val="300"/>
            </a:spcBef>
            <a:spcAft>
              <a:spcPts val="300"/>
            </a:spcAft>
          </a:pPr>
          <a:endParaRPr lang="es-AR" sz="1100" b="0" baseline="0">
            <a:solidFill>
              <a:schemeClr val="dk1"/>
            </a:solidFill>
            <a:latin typeface="Arial" panose="020B0604020202020204" pitchFamily="34" charset="0"/>
            <a:ea typeface="+mn-ea"/>
            <a:cs typeface="Arial" panose="020B0604020202020204" pitchFamily="34" charset="0"/>
          </a:endParaRP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Cada planilla se compone de los Ítems a evaluar. En la Columna </a:t>
          </a:r>
          <a:r>
            <a:rPr lang="es-AR" sz="1100" b="1" baseline="0">
              <a:solidFill>
                <a:schemeClr val="dk1"/>
              </a:solidFill>
              <a:latin typeface="Arial" panose="020B0604020202020204" pitchFamily="34" charset="0"/>
              <a:ea typeface="+mn-ea"/>
              <a:cs typeface="Arial" panose="020B0604020202020204" pitchFamily="34" charset="0"/>
            </a:rPr>
            <a:t>E</a:t>
          </a:r>
          <a:r>
            <a:rPr lang="es-AR" sz="1100" b="0" baseline="0">
              <a:solidFill>
                <a:schemeClr val="dk1"/>
              </a:solidFill>
              <a:latin typeface="Arial" panose="020B0604020202020204" pitchFamily="34" charset="0"/>
              <a:ea typeface="+mn-ea"/>
              <a:cs typeface="Arial" panose="020B0604020202020204" pitchFamily="34" charset="0"/>
            </a:rPr>
            <a:t> , bajo el titulo </a:t>
          </a:r>
          <a:r>
            <a:rPr lang="es-AR" sz="1100" b="1" i="1" baseline="0">
              <a:solidFill>
                <a:schemeClr val="dk1"/>
              </a:solidFill>
              <a:latin typeface="Arial" panose="020B0604020202020204" pitchFamily="34" charset="0"/>
              <a:ea typeface="+mn-ea"/>
              <a:cs typeface="Arial" panose="020B0604020202020204" pitchFamily="34" charset="0"/>
            </a:rPr>
            <a:t>( Ingrese Resultado Yes or NO)</a:t>
          </a:r>
          <a:r>
            <a:rPr lang="es-AR" sz="1100" b="0" baseline="0">
              <a:solidFill>
                <a:schemeClr val="dk1"/>
              </a:solidFill>
              <a:latin typeface="Arial" panose="020B0604020202020204" pitchFamily="34" charset="0"/>
              <a:ea typeface="+mn-ea"/>
              <a:cs typeface="Arial" panose="020B0604020202020204" pitchFamily="34" charset="0"/>
            </a:rPr>
            <a:t> debe  seleccionar </a:t>
          </a:r>
          <a:r>
            <a:rPr lang="es-AR" sz="1100" b="1" baseline="0">
              <a:solidFill>
                <a:schemeClr val="dk1"/>
              </a:solidFill>
              <a:latin typeface="Arial" panose="020B0604020202020204" pitchFamily="34" charset="0"/>
              <a:ea typeface="+mn-ea"/>
              <a:cs typeface="Arial" panose="020B0604020202020204" pitchFamily="34" charset="0"/>
            </a:rPr>
            <a:t>YES / N</a:t>
          </a:r>
          <a:r>
            <a:rPr lang="es-AR" sz="1100" b="0" baseline="0">
              <a:solidFill>
                <a:schemeClr val="dk1"/>
              </a:solidFill>
              <a:latin typeface="Arial" panose="020B0604020202020204" pitchFamily="34" charset="0"/>
              <a:ea typeface="+mn-ea"/>
              <a:cs typeface="Arial" panose="020B0604020202020204" pitchFamily="34" charset="0"/>
            </a:rPr>
            <a:t>O de acuerdo a si cumple o no cumple con el requerimiento.</a:t>
          </a:r>
        </a:p>
        <a:p>
          <a:pPr marL="742950" lvl="1" indent="-285750" algn="l">
            <a:spcBef>
              <a:spcPts val="300"/>
            </a:spcBef>
            <a:spcAft>
              <a:spcPts val="300"/>
            </a:spcAft>
            <a:buFont typeface="Arial" panose="020B0604020202020204" pitchFamily="34" charset="0"/>
            <a:buChar cha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columna </a:t>
          </a:r>
          <a:r>
            <a:rPr lang="es-AR" sz="1100" b="1" baseline="0">
              <a:solidFill>
                <a:schemeClr val="dk1"/>
              </a:solidFill>
              <a:latin typeface="Arial" panose="020B0604020202020204" pitchFamily="34" charset="0"/>
              <a:ea typeface="+mn-ea"/>
              <a:cs typeface="Arial" panose="020B0604020202020204" pitchFamily="34" charset="0"/>
            </a:rPr>
            <a:t>K, (Critical "C"/Plus "Number" ) </a:t>
          </a:r>
          <a:r>
            <a:rPr lang="es-AR" sz="1100" b="0" baseline="0">
              <a:solidFill>
                <a:schemeClr val="dk1"/>
              </a:solidFill>
              <a:latin typeface="Arial" panose="020B0604020202020204" pitchFamily="34" charset="0"/>
              <a:ea typeface="+mn-ea"/>
              <a:cs typeface="Arial" panose="020B0604020202020204" pitchFamily="34" charset="0"/>
            </a:rPr>
            <a:t>se definen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los elementos Críticos y con </a:t>
          </a:r>
          <a:r>
            <a:rPr lang="es-AR" sz="1100" b="1" baseline="0">
              <a:solidFill>
                <a:schemeClr val="dk1"/>
              </a:solidFill>
              <a:latin typeface="Arial" panose="020B0604020202020204" pitchFamily="34" charset="0"/>
              <a:ea typeface="+mn-ea"/>
              <a:cs typeface="Arial" panose="020B0604020202020204" pitchFamily="34" charset="0"/>
            </a:rPr>
            <a:t>Números</a:t>
          </a:r>
          <a:r>
            <a:rPr lang="es-AR" sz="1100" b="0" baseline="0">
              <a:solidFill>
                <a:schemeClr val="dk1"/>
              </a:solidFill>
              <a:latin typeface="Arial" panose="020B0604020202020204" pitchFamily="34" charset="0"/>
              <a:ea typeface="+mn-ea"/>
              <a:cs typeface="Arial" panose="020B0604020202020204" pitchFamily="34" charset="0"/>
            </a:rPr>
            <a:t> los elementos requeridos que generan un Plus a la evaluación.</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endParaRPr lang="es-AR" sz="1100" b="0" baseline="0">
            <a:solidFill>
              <a:schemeClr val="dk1"/>
            </a:solidFill>
            <a:latin typeface="Arial" panose="020B0604020202020204" pitchFamily="34" charset="0"/>
            <a:ea typeface="+mn-ea"/>
            <a:cs typeface="Arial" panose="020B0604020202020204" pitchFamily="34" charset="0"/>
          </a:endParaRP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Los elementos Críticos definidos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son mandatorios. La no aceptación de un ítem que sea critico, referido con la letra </a:t>
          </a:r>
          <a:r>
            <a:rPr lang="es-AR" sz="1100" b="1" baseline="0">
              <a:solidFill>
                <a:schemeClr val="dk1"/>
              </a:solidFill>
              <a:latin typeface="Arial" panose="020B0604020202020204" pitchFamily="34" charset="0"/>
              <a:ea typeface="+mn-ea"/>
              <a:cs typeface="Arial" panose="020B0604020202020204" pitchFamily="34" charset="0"/>
            </a:rPr>
            <a:t>C</a:t>
          </a:r>
          <a:r>
            <a:rPr lang="es-AR" sz="1100" b="0" baseline="0">
              <a:solidFill>
                <a:schemeClr val="dk1"/>
              </a:solidFill>
              <a:latin typeface="Arial" panose="020B0604020202020204" pitchFamily="34" charset="0"/>
              <a:ea typeface="+mn-ea"/>
              <a:cs typeface="Arial" panose="020B0604020202020204" pitchFamily="34" charset="0"/>
            </a:rPr>
            <a:t> en la columna K descalifica automáticamente la linea de servicio del Contratista , arrojando la calificación </a:t>
          </a:r>
          <a:r>
            <a:rPr lang="es-AR" sz="1100" b="1" baseline="0">
              <a:solidFill>
                <a:schemeClr val="dk1"/>
              </a:solidFill>
              <a:latin typeface="Arial" panose="020B0604020202020204" pitchFamily="34" charset="0"/>
              <a:ea typeface="+mn-ea"/>
              <a:cs typeface="Arial" panose="020B0604020202020204" pitchFamily="34" charset="0"/>
            </a:rPr>
            <a:t>NO PASA </a:t>
          </a:r>
          <a:r>
            <a:rPr lang="es-AR" sz="1100" b="0" baseline="0">
              <a:solidFill>
                <a:schemeClr val="dk1"/>
              </a:solidFill>
              <a:latin typeface="Arial" panose="020B0604020202020204" pitchFamily="34" charset="0"/>
              <a:ea typeface="+mn-ea"/>
              <a:cs typeface="Arial" panose="020B0604020202020204" pitchFamily="34" charset="0"/>
            </a:rPr>
            <a:t>en la Plantilla 9. Evaluación Técnica.</a:t>
          </a:r>
        </a:p>
        <a:p>
          <a:pPr marL="742950" lvl="1" indent="-285750" algn="l">
            <a:spcBef>
              <a:spcPts val="300"/>
            </a:spcBef>
            <a:spcAft>
              <a:spcPts val="300"/>
            </a:spcAft>
            <a:buFont typeface="Arial" panose="020B0604020202020204" pitchFamily="34" charset="0"/>
            <a:buChar char="•"/>
          </a:pPr>
          <a:r>
            <a:rPr lang="es-AR" sz="1100" b="0" baseline="0">
              <a:solidFill>
                <a:schemeClr val="dk1"/>
              </a:solidFill>
              <a:latin typeface="Arial" panose="020B0604020202020204" pitchFamily="34" charset="0"/>
              <a:ea typeface="+mn-ea"/>
              <a:cs typeface="Arial" panose="020B0604020202020204" pitchFamily="34" charset="0"/>
            </a:rPr>
            <a:t>Los elementos que figuran con Numero en la columna K , que son requerimientos PLUS forman parte de la evaluación técnica y la sumatoria total se muestra en la </a:t>
          </a:r>
          <a:r>
            <a:rPr lang="es-AR" sz="1200" b="0" baseline="0">
              <a:solidFill>
                <a:schemeClr val="dk1"/>
              </a:solidFill>
              <a:latin typeface="Arial" panose="020B0604020202020204" pitchFamily="34" charset="0"/>
              <a:ea typeface="+mn-ea"/>
              <a:cs typeface="Arial" panose="020B0604020202020204" pitchFamily="34" charset="0"/>
            </a:rPr>
            <a:t>plantilla </a:t>
          </a:r>
          <a:r>
            <a:rPr lang="es-AR" sz="1100" b="1">
              <a:solidFill>
                <a:schemeClr val="dk1"/>
              </a:solidFill>
              <a:effectLst/>
              <a:latin typeface="Arial" panose="020B0604020202020204" pitchFamily="34" charset="0"/>
              <a:ea typeface="+mn-ea"/>
              <a:cs typeface="Arial" panose="020B0604020202020204" pitchFamily="34" charset="0"/>
            </a:rPr>
            <a:t>9. Evaluación</a:t>
          </a:r>
          <a:r>
            <a:rPr lang="es-AR" sz="1100" b="1" baseline="0">
              <a:solidFill>
                <a:schemeClr val="dk1"/>
              </a:solidFill>
              <a:effectLst/>
              <a:latin typeface="Arial" panose="020B0604020202020204" pitchFamily="34" charset="0"/>
              <a:ea typeface="+mn-ea"/>
              <a:cs typeface="Arial" panose="020B0604020202020204" pitchFamily="34" charset="0"/>
            </a:rPr>
            <a:t> </a:t>
          </a:r>
          <a:r>
            <a:rPr lang="es-AR" sz="1100" b="1">
              <a:solidFill>
                <a:schemeClr val="dk1"/>
              </a:solidFill>
              <a:effectLst/>
              <a:latin typeface="Arial" panose="020B0604020202020204" pitchFamily="34" charset="0"/>
              <a:ea typeface="+mn-ea"/>
              <a:cs typeface="Arial" panose="020B0604020202020204" pitchFamily="34" charset="0"/>
            </a:rPr>
            <a:t>Tecnica. </a:t>
          </a:r>
          <a:r>
            <a:rPr lang="es-AR" sz="1100" b="1" baseline="0">
              <a:solidFill>
                <a:schemeClr val="dk1"/>
              </a:solidFill>
              <a:effectLst/>
              <a:latin typeface="Arial" panose="020B0604020202020204" pitchFamily="34" charset="0"/>
              <a:ea typeface="+mn-ea"/>
              <a:cs typeface="Arial" panose="020B0604020202020204" pitchFamily="34" charset="0"/>
            </a:rPr>
            <a:t> </a:t>
          </a:r>
        </a:p>
        <a:p>
          <a:pPr marL="742950" marR="0" lvl="1" indent="-285750" algn="l" defTabSz="914400" eaLnBrk="1" fontAlgn="auto" latinLnBrk="0" hangingPunct="1">
            <a:lnSpc>
              <a:spcPct val="100000"/>
            </a:lnSpc>
            <a:spcBef>
              <a:spcPts val="300"/>
            </a:spcBef>
            <a:spcAft>
              <a:spcPts val="300"/>
            </a:spcAft>
            <a:buClrTx/>
            <a:buSzTx/>
            <a:buFont typeface="Arial" panose="020B0604020202020204" pitchFamily="34" charset="0"/>
            <a:buChar char="•"/>
            <a:tabLst/>
            <a:defRPr/>
          </a:pPr>
          <a:r>
            <a:rPr lang="es-AR" sz="1100" b="0" baseline="0">
              <a:solidFill>
                <a:schemeClr val="dk1"/>
              </a:solidFill>
              <a:latin typeface="Arial" panose="020B0604020202020204" pitchFamily="34" charset="0"/>
              <a:ea typeface="+mn-ea"/>
              <a:cs typeface="Arial" panose="020B0604020202020204" pitchFamily="34" charset="0"/>
            </a:rPr>
            <a:t>En la plantilla </a:t>
          </a:r>
          <a:r>
            <a:rPr lang="es-AR" sz="1100" b="1" baseline="0">
              <a:solidFill>
                <a:schemeClr val="dk1"/>
              </a:solidFill>
              <a:latin typeface="Arial" panose="020B0604020202020204" pitchFamily="34" charset="0"/>
              <a:ea typeface="+mn-ea"/>
              <a:cs typeface="Arial" panose="020B0604020202020204" pitchFamily="34" charset="0"/>
            </a:rPr>
            <a:t>9. Evaluación Tecnica </a:t>
          </a:r>
          <a:r>
            <a:rPr lang="es-AR" sz="1100" b="0" baseline="0">
              <a:solidFill>
                <a:schemeClr val="dk1"/>
              </a:solidFill>
              <a:latin typeface="Arial" panose="020B0604020202020204" pitchFamily="34" charset="0"/>
              <a:ea typeface="+mn-ea"/>
              <a:cs typeface="Arial" panose="020B0604020202020204" pitchFamily="34" charset="0"/>
            </a:rPr>
            <a:t>se puede ver el resultado final compuesto de la Calificación y el puntaje.</a:t>
          </a:r>
        </a:p>
        <a:p>
          <a:pPr marL="742950" lvl="1" indent="-285750" algn="l">
            <a:spcBef>
              <a:spcPts val="300"/>
            </a:spcBef>
            <a:spcAft>
              <a:spcPts val="300"/>
            </a:spcAft>
            <a:buFont typeface="Arial" panose="020B0604020202020204" pitchFamily="34" charset="0"/>
            <a:buChar char="•"/>
          </a:pPr>
          <a:r>
            <a:rPr lang="es-AR" sz="1100" b="1" baseline="0">
              <a:solidFill>
                <a:schemeClr val="dk1"/>
              </a:solidFill>
              <a:latin typeface="Arial" panose="020B0604020202020204" pitchFamily="34" charset="0"/>
              <a:ea typeface="+mn-ea"/>
              <a:cs typeface="Arial" panose="020B0604020202020204" pitchFamily="34" charset="0"/>
            </a:rPr>
            <a:t>Nota: </a:t>
          </a:r>
          <a:r>
            <a:rPr lang="es-AR" sz="1100" b="0" baseline="0">
              <a:solidFill>
                <a:schemeClr val="dk1"/>
              </a:solidFill>
              <a:latin typeface="Arial" panose="020B0604020202020204" pitchFamily="34" charset="0"/>
              <a:ea typeface="+mn-ea"/>
              <a:cs typeface="Arial" panose="020B0604020202020204" pitchFamily="34" charset="0"/>
            </a:rPr>
            <a:t>Ningún Campo de esta planilla podrá ser modificado o corregido, no será permitido insertar líneas. </a:t>
          </a:r>
        </a:p>
      </xdr:txBody>
    </xdr:sp>
    <xdr:clientData/>
  </xdr:twoCellAnchor>
  <xdr:twoCellAnchor editAs="oneCell">
    <xdr:from>
      <xdr:col>1</xdr:col>
      <xdr:colOff>1402452</xdr:colOff>
      <xdr:row>2</xdr:row>
      <xdr:rowOff>206540</xdr:rowOff>
    </xdr:from>
    <xdr:to>
      <xdr:col>13</xdr:col>
      <xdr:colOff>340109</xdr:colOff>
      <xdr:row>5</xdr:row>
      <xdr:rowOff>69413</xdr:rowOff>
    </xdr:to>
    <xdr:sp macro="" textlink="">
      <xdr:nvSpPr>
        <xdr:cNvPr id="3" name="Rectangle 8">
          <a:extLst>
            <a:ext uri="{FF2B5EF4-FFF2-40B4-BE49-F238E27FC236}">
              <a16:creationId xmlns:a16="http://schemas.microsoft.com/office/drawing/2014/main" id="{505F8FE5-3CD6-44E8-8A05-A76270A907BE}"/>
            </a:ext>
          </a:extLst>
        </xdr:cNvPr>
        <xdr:cNvSpPr/>
      </xdr:nvSpPr>
      <xdr:spPr>
        <a:xfrm>
          <a:off x="1946738" y="560326"/>
          <a:ext cx="8721192" cy="6343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AR" sz="1400" b="1" baseline="0">
            <a:solidFill>
              <a:sysClr val="windowText" lastClr="000000"/>
            </a:solidFill>
          </a:endParaRPr>
        </a:p>
        <a:p>
          <a:pPr algn="ctr"/>
          <a:r>
            <a:rPr lang="es-AR" sz="1400" b="1" baseline="0">
              <a:solidFill>
                <a:sysClr val="windowText" lastClr="000000"/>
              </a:solidFill>
            </a:rPr>
            <a:t>ANEXO 8 - Evaluación Técnica</a:t>
          </a:r>
          <a:endParaRPr lang="es-AR" sz="1400" b="1">
            <a:solidFill>
              <a:sysClr val="windowText" lastClr="000000"/>
            </a:solidFill>
          </a:endParaRPr>
        </a:p>
      </xdr:txBody>
    </xdr:sp>
    <xdr:clientData/>
  </xdr:twoCellAnchor>
  <xdr:twoCellAnchor editAs="oneCell">
    <xdr:from>
      <xdr:col>0</xdr:col>
      <xdr:colOff>82470</xdr:colOff>
      <xdr:row>0</xdr:row>
      <xdr:rowOff>84619</xdr:rowOff>
    </xdr:from>
    <xdr:to>
      <xdr:col>1</xdr:col>
      <xdr:colOff>1064703</xdr:colOff>
      <xdr:row>4</xdr:row>
      <xdr:rowOff>151393</xdr:rowOff>
    </xdr:to>
    <xdr:pic>
      <xdr:nvPicPr>
        <xdr:cNvPr id="4" name="Picture 9">
          <a:extLst>
            <a:ext uri="{FF2B5EF4-FFF2-40B4-BE49-F238E27FC236}">
              <a16:creationId xmlns:a16="http://schemas.microsoft.com/office/drawing/2014/main" id="{1E860626-1DB5-4691-AAED-946700DA6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70" y="84619"/>
          <a:ext cx="1527628" cy="1025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1277120</xdr:colOff>
      <xdr:row>0</xdr:row>
      <xdr:rowOff>83705</xdr:rowOff>
    </xdr:from>
    <xdr:to>
      <xdr:col>11</xdr:col>
      <xdr:colOff>2140720</xdr:colOff>
      <xdr:row>1</xdr:row>
      <xdr:rowOff>173369</xdr:rowOff>
    </xdr:to>
    <xdr:pic>
      <xdr:nvPicPr>
        <xdr:cNvPr id="2" name="Picture 9">
          <a:extLst>
            <a:ext uri="{FF2B5EF4-FFF2-40B4-BE49-F238E27FC236}">
              <a16:creationId xmlns:a16="http://schemas.microsoft.com/office/drawing/2014/main" id="{EB91CED8-CD4C-4F8D-9537-4C53E50F6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7461" y="83705"/>
          <a:ext cx="863600" cy="3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3155157</xdr:colOff>
      <xdr:row>0</xdr:row>
      <xdr:rowOff>96573</xdr:rowOff>
    </xdr:from>
    <xdr:to>
      <xdr:col>12</xdr:col>
      <xdr:colOff>494507</xdr:colOff>
      <xdr:row>1</xdr:row>
      <xdr:rowOff>189676</xdr:rowOff>
    </xdr:to>
    <xdr:pic>
      <xdr:nvPicPr>
        <xdr:cNvPr id="2" name="Picture 9">
          <a:extLst>
            <a:ext uri="{FF2B5EF4-FFF2-40B4-BE49-F238E27FC236}">
              <a16:creationId xmlns:a16="http://schemas.microsoft.com/office/drawing/2014/main" id="{6F62B001-605A-429D-A245-2367F409E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5324" y="96573"/>
          <a:ext cx="854075" cy="325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2477557</xdr:colOff>
      <xdr:row>0</xdr:row>
      <xdr:rowOff>61383</xdr:rowOff>
    </xdr:from>
    <xdr:to>
      <xdr:col>11</xdr:col>
      <xdr:colOff>3331632</xdr:colOff>
      <xdr:row>1</xdr:row>
      <xdr:rowOff>151047</xdr:rowOff>
    </xdr:to>
    <xdr:pic>
      <xdr:nvPicPr>
        <xdr:cNvPr id="2" name="Picture 9">
          <a:extLst>
            <a:ext uri="{FF2B5EF4-FFF2-40B4-BE49-F238E27FC236}">
              <a16:creationId xmlns:a16="http://schemas.microsoft.com/office/drawing/2014/main" id="{56D3AB2B-4BE8-4F4D-AFBF-A451456CF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8432" y="61383"/>
          <a:ext cx="854075" cy="318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3F6A78AD-948D-4551-BCFE-E0CA9D06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3220" y="71437"/>
          <a:ext cx="1012032" cy="38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13</xdr:col>
      <xdr:colOff>107158</xdr:colOff>
      <xdr:row>1</xdr:row>
      <xdr:rowOff>193400</xdr:rowOff>
    </xdr:to>
    <xdr:pic>
      <xdr:nvPicPr>
        <xdr:cNvPr id="2" name="Picture 9">
          <a:extLst>
            <a:ext uri="{FF2B5EF4-FFF2-40B4-BE49-F238E27FC236}">
              <a16:creationId xmlns:a16="http://schemas.microsoft.com/office/drawing/2014/main" id="{775FD396-33AA-4054-A9B4-FD444BC49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C91F6AC1-5FF5-4C26-B878-9B7C1358D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B85BA073-1E88-47B8-B249-EA39F8E97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2095501</xdr:colOff>
      <xdr:row>0</xdr:row>
      <xdr:rowOff>71437</xdr:rowOff>
    </xdr:from>
    <xdr:to>
      <xdr:col>11</xdr:col>
      <xdr:colOff>3107533</xdr:colOff>
      <xdr:row>1</xdr:row>
      <xdr:rowOff>193400</xdr:rowOff>
    </xdr:to>
    <xdr:pic>
      <xdr:nvPicPr>
        <xdr:cNvPr id="2" name="Picture 9">
          <a:extLst>
            <a:ext uri="{FF2B5EF4-FFF2-40B4-BE49-F238E27FC236}">
              <a16:creationId xmlns:a16="http://schemas.microsoft.com/office/drawing/2014/main" id="{AB95A9FE-B5D5-48D3-9DB4-AAF2F8888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44526" y="71437"/>
          <a:ext cx="1012032" cy="38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2477557</xdr:colOff>
      <xdr:row>0</xdr:row>
      <xdr:rowOff>61383</xdr:rowOff>
    </xdr:from>
    <xdr:to>
      <xdr:col>11</xdr:col>
      <xdr:colOff>3331632</xdr:colOff>
      <xdr:row>1</xdr:row>
      <xdr:rowOff>151047</xdr:rowOff>
    </xdr:to>
    <xdr:pic>
      <xdr:nvPicPr>
        <xdr:cNvPr id="2" name="Picture 9">
          <a:extLst>
            <a:ext uri="{FF2B5EF4-FFF2-40B4-BE49-F238E27FC236}">
              <a16:creationId xmlns:a16="http://schemas.microsoft.com/office/drawing/2014/main" id="{DE073257-FBA8-4CEB-87B2-1F0A22106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8432" y="61383"/>
          <a:ext cx="854075" cy="318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3217333</xdr:colOff>
      <xdr:row>0</xdr:row>
      <xdr:rowOff>52917</xdr:rowOff>
    </xdr:from>
    <xdr:to>
      <xdr:col>12</xdr:col>
      <xdr:colOff>560418</xdr:colOff>
      <xdr:row>1</xdr:row>
      <xdr:rowOff>142581</xdr:rowOff>
    </xdr:to>
    <xdr:pic>
      <xdr:nvPicPr>
        <xdr:cNvPr id="2" name="Picture 9">
          <a:extLst>
            <a:ext uri="{FF2B5EF4-FFF2-40B4-BE49-F238E27FC236}">
              <a16:creationId xmlns:a16="http://schemas.microsoft.com/office/drawing/2014/main" id="{591CE099-E854-4692-8AD3-A3EDEB14B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6916" y="52917"/>
          <a:ext cx="857250" cy="32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aena Carvajal, Mauricio" id="{7345F5FD-4377-4CD4-A161-40169D4EAF7E}" userId="S-1-5-21-33755162-1517304931-1609722162-1543641" providerId="AD"/>
  <person displayName="Baena Carvajal, Mauricio" id="{98F75AA9-B581-48DC-9386-276100122730}" userId="S::MBaenaCarvajal@pan-energy.com::8c9b2bd4-fab3-4727-972d-24be3b178bb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4-02-01T16:44:21.73" personId="{7345F5FD-4377-4CD4-A161-40169D4EAF7E}" id="{72482E48-F92E-42EC-9AD5-511F1D2048D1}">
    <text>Unificar 1-2-3  agruparlos</text>
  </threadedComment>
</ThreadedComments>
</file>

<file path=xl/threadedComments/threadedComment2.xml><?xml version="1.0" encoding="utf-8"?>
<ThreadedComments xmlns="http://schemas.microsoft.com/office/spreadsheetml/2018/threadedcomments" xmlns:x="http://schemas.openxmlformats.org/spreadsheetml/2006/main">
  <threadedComment ref="D8" dT="2024-02-02T18:46:42.78" personId="{98F75AA9-B581-48DC-9386-276100122730}" id="{AB521024-40BD-4F73-A34A-EBC6DB53DFD2}">
    <text>Revisar que este acorde a las medidas a usar</text>
  </threadedComment>
  <threadedComment ref="D9" dT="2024-02-02T18:46:42.78" personId="{98F75AA9-B581-48DC-9386-276100122730}" id="{8E3FCB8C-A970-436F-9B49-C50D49545220}">
    <text>Revisar que este acorde a las medidas a usar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E57E-8955-411F-BBC2-3B13C418F2EE}">
  <sheetPr>
    <tabColor rgb="FFFFFF00"/>
    <pageSetUpPr fitToPage="1"/>
  </sheetPr>
  <dimension ref="A1:R76"/>
  <sheetViews>
    <sheetView tabSelected="1" view="pageBreakPreview" zoomScale="80" zoomScaleNormal="80" zoomScaleSheetLayoutView="80" workbookViewId="0">
      <selection activeCell="B9" sqref="B9"/>
    </sheetView>
  </sheetViews>
  <sheetFormatPr baseColWidth="10" defaultColWidth="0" defaultRowHeight="0" customHeight="1" zeroHeight="1" x14ac:dyDescent="0.35"/>
  <cols>
    <col min="1" max="1" width="7.81640625" style="75" customWidth="1"/>
    <col min="2" max="2" width="20.81640625" style="75" customWidth="1"/>
    <col min="3" max="3" width="9.1796875" style="75" customWidth="1"/>
    <col min="4" max="4" width="15.453125" style="75" customWidth="1"/>
    <col min="5" max="10" width="9.1796875" style="75" customWidth="1"/>
    <col min="11" max="11" width="16.1796875" style="75" customWidth="1"/>
    <col min="12" max="12" width="14.453125" style="75" customWidth="1"/>
    <col min="13" max="16" width="9.1796875" style="75" customWidth="1"/>
    <col min="17" max="18" width="0" style="75" hidden="1" customWidth="1"/>
    <col min="19" max="16384" width="9.1796875" style="75" hidden="1"/>
  </cols>
  <sheetData>
    <row r="1" spans="1:18" ht="14.5" x14ac:dyDescent="0.35">
      <c r="A1" s="75" t="s">
        <v>0</v>
      </c>
    </row>
    <row r="2" spans="1:18" ht="14.5" x14ac:dyDescent="0.35"/>
    <row r="3" spans="1:18" ht="32.25" customHeight="1" x14ac:dyDescent="0.35"/>
    <row r="4" spans="1:18" ht="14.5" x14ac:dyDescent="0.35">
      <c r="A4" s="76"/>
      <c r="B4" s="76"/>
      <c r="C4" s="76"/>
      <c r="D4" s="76"/>
      <c r="E4" s="76"/>
      <c r="F4" s="76"/>
      <c r="G4" s="76"/>
      <c r="H4" s="76"/>
      <c r="I4" s="76"/>
      <c r="J4" s="76"/>
      <c r="K4" s="76"/>
      <c r="L4" s="76"/>
      <c r="M4" s="76"/>
      <c r="N4" s="76"/>
      <c r="O4" s="76"/>
      <c r="P4" s="76"/>
      <c r="Q4" s="76"/>
      <c r="R4" s="76"/>
    </row>
    <row r="5" spans="1:18" ht="14.5" x14ac:dyDescent="0.35"/>
    <row r="6" spans="1:18" ht="14.5" x14ac:dyDescent="0.35"/>
    <row r="7" spans="1:18" ht="14.5" x14ac:dyDescent="0.35"/>
    <row r="8" spans="1:18" ht="14.5" x14ac:dyDescent="0.35"/>
    <row r="9" spans="1:18" ht="14.5" x14ac:dyDescent="0.35">
      <c r="B9" s="77" t="s">
        <v>1</v>
      </c>
    </row>
    <row r="10" spans="1:18" ht="14.5" x14ac:dyDescent="0.35">
      <c r="B10" s="77"/>
    </row>
    <row r="11" spans="1:18" ht="25" customHeight="1" x14ac:dyDescent="0.35">
      <c r="B11" s="237" t="s">
        <v>2</v>
      </c>
      <c r="C11" s="238"/>
      <c r="D11" s="239"/>
      <c r="E11" s="240"/>
      <c r="F11" s="240"/>
      <c r="G11" s="240"/>
      <c r="H11" s="240"/>
      <c r="I11" s="240"/>
      <c r="J11" s="241"/>
      <c r="K11" s="80"/>
      <c r="L11" s="80"/>
      <c r="M11" s="80"/>
      <c r="N11" s="80"/>
      <c r="O11" s="80"/>
      <c r="P11" s="80"/>
    </row>
    <row r="12" spans="1:18" ht="22.5" customHeight="1" x14ac:dyDescent="0.35">
      <c r="B12" s="237" t="s">
        <v>3</v>
      </c>
      <c r="C12" s="238"/>
      <c r="D12" s="289" t="s">
        <v>428</v>
      </c>
      <c r="E12" s="242"/>
      <c r="F12" s="242"/>
      <c r="G12" s="242"/>
      <c r="H12" s="242"/>
      <c r="I12" s="242"/>
      <c r="J12" s="236"/>
      <c r="K12" s="80"/>
      <c r="L12" s="80"/>
      <c r="M12" s="80"/>
      <c r="N12" s="80"/>
      <c r="O12" s="80"/>
      <c r="P12" s="80"/>
    </row>
    <row r="13" spans="1:18" ht="26.5" customHeight="1" thickBot="1" x14ac:dyDescent="0.4">
      <c r="B13" s="235" t="s">
        <v>4</v>
      </c>
      <c r="C13" s="236"/>
      <c r="D13" s="239"/>
      <c r="E13" s="240"/>
      <c r="F13" s="240"/>
      <c r="G13" s="240"/>
      <c r="H13" s="240"/>
      <c r="I13" s="240"/>
      <c r="J13" s="241"/>
      <c r="K13" s="80"/>
      <c r="L13" s="81"/>
      <c r="M13" s="81"/>
      <c r="N13" s="81"/>
      <c r="O13" s="81"/>
      <c r="P13" s="80"/>
    </row>
    <row r="14" spans="1:18" ht="15" thickTop="1" x14ac:dyDescent="0.35">
      <c r="L14" s="234" t="s">
        <v>5</v>
      </c>
      <c r="M14" s="234"/>
      <c r="N14" s="234"/>
      <c r="O14" s="234"/>
    </row>
    <row r="15" spans="1:18" ht="14.5" x14ac:dyDescent="0.35"/>
    <row r="16" spans="1:18" s="78" customFormat="1" ht="15" customHeight="1" x14ac:dyDescent="0.45">
      <c r="A16" s="233" t="s">
        <v>6</v>
      </c>
      <c r="B16" s="233"/>
      <c r="C16" s="233"/>
      <c r="D16" s="233"/>
      <c r="E16" s="233"/>
      <c r="F16" s="233"/>
      <c r="G16" s="233"/>
      <c r="H16" s="233"/>
      <c r="I16" s="233"/>
      <c r="J16" s="233"/>
      <c r="K16" s="233"/>
      <c r="L16" s="233"/>
      <c r="M16" s="233"/>
      <c r="N16" s="233"/>
      <c r="O16" s="233"/>
      <c r="P16" s="233"/>
    </row>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row r="53" ht="14.5" x14ac:dyDescent="0.35"/>
    <row r="54" ht="14.5" x14ac:dyDescent="0.35"/>
    <row r="55" ht="14.5" x14ac:dyDescent="0.35"/>
    <row r="56" ht="14.5" x14ac:dyDescent="0.35"/>
    <row r="57" ht="14.5" x14ac:dyDescent="0.35"/>
    <row r="58" ht="14.5" x14ac:dyDescent="0.35"/>
    <row r="59" ht="14.5" x14ac:dyDescent="0.35"/>
    <row r="60" ht="14.5" x14ac:dyDescent="0.35"/>
    <row r="61" ht="14.5" x14ac:dyDescent="0.35"/>
    <row r="62" ht="14.5" x14ac:dyDescent="0.35"/>
    <row r="63" ht="14.5" x14ac:dyDescent="0.35"/>
    <row r="64" ht="14.5" x14ac:dyDescent="0.35"/>
    <row r="65" spans="14:14" ht="14.5" x14ac:dyDescent="0.35"/>
    <row r="66" spans="14:14" ht="14.5" x14ac:dyDescent="0.35"/>
    <row r="67" spans="14:14" ht="14.5" x14ac:dyDescent="0.35"/>
    <row r="68" spans="14:14" ht="14.5" x14ac:dyDescent="0.35"/>
    <row r="69" spans="14:14" ht="14.5" x14ac:dyDescent="0.35"/>
    <row r="70" spans="14:14" ht="14.5" x14ac:dyDescent="0.35"/>
    <row r="71" spans="14:14" ht="14.5" x14ac:dyDescent="0.35">
      <c r="N71" s="79"/>
    </row>
    <row r="72" spans="14:14" ht="14.5" x14ac:dyDescent="0.35"/>
    <row r="73" spans="14:14" ht="14.5" x14ac:dyDescent="0.35"/>
    <row r="74" spans="14:14" ht="14.5" customHeight="1" x14ac:dyDescent="0.35"/>
    <row r="75" spans="14:14" ht="14.5" customHeight="1" x14ac:dyDescent="0.35"/>
    <row r="76" spans="14:14" ht="0" hidden="1" customHeight="1" x14ac:dyDescent="0.35"/>
  </sheetData>
  <mergeCells count="8">
    <mergeCell ref="A16:P16"/>
    <mergeCell ref="L14:O14"/>
    <mergeCell ref="B13:C13"/>
    <mergeCell ref="B12:C12"/>
    <mergeCell ref="B11:C11"/>
    <mergeCell ref="D11:J11"/>
    <mergeCell ref="D13:J13"/>
    <mergeCell ref="D12:J12"/>
  </mergeCells>
  <pageMargins left="0.70866141732283472" right="0.70866141732283472" top="0.74803149606299213" bottom="0.74803149606299213" header="0.31496062992125984" footer="0.31496062992125984"/>
  <pageSetup scale="51" orientation="portrait" r:id="rId1"/>
  <headerFooter>
    <oddFooter>&amp;RRev. 0
02-Feb-2016
&amp;P de 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81"/>
  <sheetViews>
    <sheetView view="pageBreakPreview" zoomScaleNormal="90" zoomScaleSheetLayoutView="100" workbookViewId="0">
      <pane ySplit="3" topLeftCell="A4" activePane="bottomLeft" state="frozenSplit"/>
      <selection pane="bottomLeft" activeCell="E25" sqref="E25"/>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7" style="9" customWidth="1"/>
    <col min="6" max="6" width="15.453125" style="7" hidden="1" customWidth="1"/>
    <col min="7" max="7" width="15.54296875" style="8" hidden="1" customWidth="1"/>
    <col min="8" max="9" width="15.54296875" style="13" hidden="1" customWidth="1"/>
    <col min="10" max="10" width="22.81640625" style="8" customWidth="1"/>
    <col min="11" max="11" width="12.1796875" style="8" customWidth="1"/>
    <col min="12" max="12" width="52.7265625" style="9" customWidth="1"/>
    <col min="13" max="16384" width="9.1796875" style="3"/>
  </cols>
  <sheetData>
    <row r="1" spans="2:12" ht="18" x14ac:dyDescent="0.25">
      <c r="B1" s="243" t="s">
        <v>75</v>
      </c>
      <c r="C1" s="244"/>
      <c r="D1" s="62">
        <f>+'2.Fluidos D&amp;C'!$D$1</f>
        <v>0</v>
      </c>
      <c r="E1" s="122"/>
      <c r="F1" s="124"/>
      <c r="G1" s="38"/>
      <c r="H1" s="125"/>
      <c r="I1" s="125"/>
      <c r="J1" s="38"/>
      <c r="K1" s="38"/>
      <c r="L1" s="122"/>
    </row>
    <row r="2" spans="2:12" ht="16.5" customHeight="1" x14ac:dyDescent="0.45">
      <c r="B2" s="245" t="s">
        <v>76</v>
      </c>
      <c r="C2" s="245"/>
      <c r="D2" s="60">
        <f>+'2.Fluidos D&amp;C'!$D$2</f>
        <v>0</v>
      </c>
      <c r="E2" s="113"/>
      <c r="F2" s="246" t="s">
        <v>9</v>
      </c>
      <c r="G2" s="247"/>
      <c r="H2" s="56" t="s">
        <v>10</v>
      </c>
      <c r="I2" s="248" t="s">
        <v>53</v>
      </c>
      <c r="J2" s="249"/>
      <c r="K2" s="48"/>
      <c r="L2" s="41"/>
    </row>
    <row r="3" spans="2:12" ht="74.25" customHeight="1" x14ac:dyDescent="0.25">
      <c r="B3" s="64" t="s">
        <v>12</v>
      </c>
      <c r="C3" s="64" t="s">
        <v>77</v>
      </c>
      <c r="D3" s="65" t="s">
        <v>78</v>
      </c>
      <c r="E3" s="34" t="s">
        <v>79</v>
      </c>
      <c r="F3" s="33" t="s">
        <v>16</v>
      </c>
      <c r="G3" s="33" t="s">
        <v>17</v>
      </c>
      <c r="H3" s="34" t="s">
        <v>18</v>
      </c>
      <c r="I3" s="34" t="s">
        <v>19</v>
      </c>
      <c r="J3" s="35" t="s">
        <v>80</v>
      </c>
      <c r="K3" s="59" t="s">
        <v>81</v>
      </c>
      <c r="L3" s="15" t="s">
        <v>82</v>
      </c>
    </row>
    <row r="4" spans="2:12" ht="37.5" x14ac:dyDescent="0.25">
      <c r="B4" s="66" t="e">
        <f>+'5. Drilling String &amp; XO'!B16+1</f>
        <v>#REF!</v>
      </c>
      <c r="C4" s="67" t="s">
        <v>110</v>
      </c>
      <c r="D4" s="68" t="s">
        <v>111</v>
      </c>
      <c r="E4" s="37" t="s">
        <v>24</v>
      </c>
      <c r="F4" s="114">
        <v>10</v>
      </c>
      <c r="G4" s="115" t="e">
        <f>+F4/#REF!</f>
        <v>#REF!</v>
      </c>
      <c r="H4" s="55">
        <f>IF(E4="Yes",F4,0)</f>
        <v>10</v>
      </c>
      <c r="I4" s="53" t="e">
        <f>IF(OR($H$4=0,$H$5=0,$H$7=0,#REF!=0)=FALSE,H4,0)</f>
        <v>#REF!</v>
      </c>
      <c r="J4" s="54" t="str">
        <f>IF(E4="Yes","OK","Did not pass")</f>
        <v>OK</v>
      </c>
      <c r="K4" s="54" t="s">
        <v>85</v>
      </c>
      <c r="L4" s="44"/>
    </row>
    <row r="5" spans="2:12" ht="162.5" x14ac:dyDescent="0.25">
      <c r="B5" s="66" t="e">
        <f>+B4+1</f>
        <v>#REF!</v>
      </c>
      <c r="C5" s="67" t="s">
        <v>112</v>
      </c>
      <c r="D5" s="108" t="s">
        <v>113</v>
      </c>
      <c r="E5" s="37" t="s">
        <v>24</v>
      </c>
      <c r="F5" s="114">
        <v>10</v>
      </c>
      <c r="G5" s="115" t="e">
        <f>+F5/#REF!</f>
        <v>#REF!</v>
      </c>
      <c r="H5" s="55">
        <f t="shared" ref="H5:H25" si="0">IF(E5="Yes",F5,0)</f>
        <v>10</v>
      </c>
      <c r="I5" s="53" t="e">
        <f>IF(OR($H$4=0,$H$5=0,$H$7=0,#REF!=0)=FALSE,H5,0)</f>
        <v>#REF!</v>
      </c>
      <c r="J5" s="54" t="str">
        <f t="shared" ref="J5:J22" si="1">IF(E5="Yes","OK","Did not pass")</f>
        <v>OK</v>
      </c>
      <c r="K5" s="54" t="s">
        <v>28</v>
      </c>
      <c r="L5" s="44"/>
    </row>
    <row r="6" spans="2:12" ht="25" x14ac:dyDescent="0.25">
      <c r="B6" s="66" t="e">
        <f t="shared" ref="B6:B25" si="2">+B5+1</f>
        <v>#REF!</v>
      </c>
      <c r="C6" s="67" t="s">
        <v>114</v>
      </c>
      <c r="D6" s="68" t="s">
        <v>115</v>
      </c>
      <c r="E6" s="37" t="s">
        <v>24</v>
      </c>
      <c r="F6" s="114">
        <v>10</v>
      </c>
      <c r="G6" s="115" t="e">
        <f>+F6/#REF!</f>
        <v>#REF!</v>
      </c>
      <c r="H6" s="55">
        <f t="shared" ref="H6" si="3">IF(E6="Yes",F6,0)</f>
        <v>10</v>
      </c>
      <c r="I6" s="53" t="e">
        <f>IF(OR($H$4=0,$H$5=0,$H$7=0,#REF!=0)=FALSE,H6,0)</f>
        <v>#REF!</v>
      </c>
      <c r="J6" s="54" t="str">
        <f t="shared" ref="J6" si="4">IF(E6="Yes","OK","Did not pass")</f>
        <v>OK</v>
      </c>
      <c r="K6" s="54" t="s">
        <v>28</v>
      </c>
      <c r="L6" s="44"/>
    </row>
    <row r="7" spans="2:12" ht="37.5" x14ac:dyDescent="0.25">
      <c r="B7" s="66" t="e">
        <f t="shared" si="2"/>
        <v>#REF!</v>
      </c>
      <c r="C7" s="67" t="s">
        <v>116</v>
      </c>
      <c r="D7" s="68" t="s">
        <v>117</v>
      </c>
      <c r="E7" s="37" t="s">
        <v>24</v>
      </c>
      <c r="F7" s="114">
        <v>10</v>
      </c>
      <c r="G7" s="115" t="e">
        <f>+F7/#REF!</f>
        <v>#REF!</v>
      </c>
      <c r="H7" s="55">
        <f t="shared" ref="H7" si="5">IF(E7="Yes",F7,0)</f>
        <v>10</v>
      </c>
      <c r="I7" s="53" t="e">
        <f>IF(OR($H$4=0,$H$5=0,$H$7=0,#REF!=0)=FALSE,H7,0)</f>
        <v>#REF!</v>
      </c>
      <c r="J7" s="54" t="str">
        <f t="shared" ref="J7" si="6">IF(E7="Yes","OK","Did not pass")</f>
        <v>OK</v>
      </c>
      <c r="K7" s="54" t="s">
        <v>28</v>
      </c>
      <c r="L7" s="44"/>
    </row>
    <row r="8" spans="2:12" ht="14" x14ac:dyDescent="0.25">
      <c r="B8" s="66" t="e">
        <f t="shared" si="2"/>
        <v>#REF!</v>
      </c>
      <c r="C8" s="67" t="s">
        <v>118</v>
      </c>
      <c r="D8" s="68" t="s">
        <v>119</v>
      </c>
      <c r="E8" s="37" t="s">
        <v>24</v>
      </c>
      <c r="F8" s="114">
        <v>10</v>
      </c>
      <c r="G8" s="115" t="e">
        <f>+F8/#REF!</f>
        <v>#REF!</v>
      </c>
      <c r="H8" s="55">
        <f t="shared" ref="H8" si="7">IF(E8="Yes",F8,0)</f>
        <v>10</v>
      </c>
      <c r="I8" s="53" t="e">
        <f>IF(OR($H$4=0,$H$5=0,$H$7=0,#REF!=0)=FALSE,H8,0)</f>
        <v>#REF!</v>
      </c>
      <c r="J8" s="54" t="str">
        <f>IF(E8="Yes","OK"," Pass")</f>
        <v>OK</v>
      </c>
      <c r="K8" s="54" t="str">
        <f>IF(J8="OK","1"," 0")</f>
        <v>1</v>
      </c>
      <c r="L8" s="44"/>
    </row>
    <row r="9" spans="2:12" ht="14" x14ac:dyDescent="0.25">
      <c r="B9" s="66" t="e">
        <f t="shared" si="2"/>
        <v>#REF!</v>
      </c>
      <c r="C9" s="67" t="s">
        <v>120</v>
      </c>
      <c r="D9" s="68" t="s">
        <v>121</v>
      </c>
      <c r="E9" s="37" t="s">
        <v>24</v>
      </c>
      <c r="F9" s="114">
        <v>10</v>
      </c>
      <c r="G9" s="115" t="e">
        <f>+F9/#REF!</f>
        <v>#REF!</v>
      </c>
      <c r="H9" s="55">
        <f t="shared" ref="H9" si="8">IF(E9="Yes",F9,0)</f>
        <v>10</v>
      </c>
      <c r="I9" s="53" t="e">
        <f>IF(OR($H$4=0,$H$5=0,$H$7=0,#REF!=0)=FALSE,H9,0)</f>
        <v>#REF!</v>
      </c>
      <c r="J9" s="54" t="str">
        <f>IF(E9="Yes","OK"," Pass")</f>
        <v>OK</v>
      </c>
      <c r="K9" s="54" t="str">
        <f>IF(J9="OK","1"," 0")</f>
        <v>1</v>
      </c>
      <c r="L9" s="44"/>
    </row>
    <row r="10" spans="2:12" ht="37.5" x14ac:dyDescent="0.25">
      <c r="B10" s="66" t="e">
        <f t="shared" si="2"/>
        <v>#REF!</v>
      </c>
      <c r="C10" s="67" t="s">
        <v>122</v>
      </c>
      <c r="D10" s="68" t="s">
        <v>123</v>
      </c>
      <c r="E10" s="37" t="s">
        <v>24</v>
      </c>
      <c r="F10" s="114">
        <v>10</v>
      </c>
      <c r="G10" s="115" t="e">
        <f>+F10/#REF!</f>
        <v>#REF!</v>
      </c>
      <c r="H10" s="55">
        <f t="shared" si="0"/>
        <v>10</v>
      </c>
      <c r="I10" s="53" t="e">
        <f>IF(OR($H$4=0,$H$5=0,$H$7=0,#REF!=0)=FALSE,H10,0)</f>
        <v>#REF!</v>
      </c>
      <c r="J10" s="54" t="str">
        <f t="shared" si="1"/>
        <v>OK</v>
      </c>
      <c r="K10" s="54" t="s">
        <v>28</v>
      </c>
      <c r="L10" s="44"/>
    </row>
    <row r="11" spans="2:12" ht="44.25" customHeight="1" x14ac:dyDescent="0.25">
      <c r="B11" s="66" t="e">
        <f t="shared" si="2"/>
        <v>#REF!</v>
      </c>
      <c r="C11" s="67" t="s">
        <v>124</v>
      </c>
      <c r="D11" s="68" t="s">
        <v>125</v>
      </c>
      <c r="E11" s="37" t="s">
        <v>24</v>
      </c>
      <c r="F11" s="114">
        <v>10</v>
      </c>
      <c r="G11" s="115" t="e">
        <f>+F11/#REF!</f>
        <v>#REF!</v>
      </c>
      <c r="H11" s="55">
        <f t="shared" si="0"/>
        <v>10</v>
      </c>
      <c r="I11" s="53" t="e">
        <f>IF(OR($H$4=0,$H$5=0,$H$7=0,#REF!=0)=FALSE,H11,0)</f>
        <v>#REF!</v>
      </c>
      <c r="J11" s="54" t="str">
        <f t="shared" si="1"/>
        <v>OK</v>
      </c>
      <c r="K11" s="54" t="s">
        <v>28</v>
      </c>
      <c r="L11" s="44"/>
    </row>
    <row r="12" spans="2:12" ht="50" x14ac:dyDescent="0.25">
      <c r="B12" s="66" t="e">
        <f t="shared" si="2"/>
        <v>#REF!</v>
      </c>
      <c r="C12" s="67" t="s">
        <v>126</v>
      </c>
      <c r="D12" s="68" t="s">
        <v>127</v>
      </c>
      <c r="E12" s="37" t="s">
        <v>24</v>
      </c>
      <c r="F12" s="114">
        <v>10</v>
      </c>
      <c r="G12" s="115" t="e">
        <f>+F12/#REF!</f>
        <v>#REF!</v>
      </c>
      <c r="H12" s="55">
        <f t="shared" si="0"/>
        <v>10</v>
      </c>
      <c r="I12" s="53" t="e">
        <f>IF(OR($H$4=0,$H$5=0,$H$7=0,#REF!=0)=FALSE,H12,0)</f>
        <v>#REF!</v>
      </c>
      <c r="J12" s="54" t="str">
        <f t="shared" si="1"/>
        <v>OK</v>
      </c>
      <c r="K12" s="54" t="s">
        <v>28</v>
      </c>
      <c r="L12" s="44"/>
    </row>
    <row r="13" spans="2:12" ht="26" x14ac:dyDescent="0.25">
      <c r="B13" s="66" t="e">
        <f t="shared" si="2"/>
        <v>#REF!</v>
      </c>
      <c r="C13" s="67" t="s">
        <v>128</v>
      </c>
      <c r="D13" s="68" t="s">
        <v>129</v>
      </c>
      <c r="E13" s="37" t="s">
        <v>24</v>
      </c>
      <c r="F13" s="114">
        <v>10</v>
      </c>
      <c r="G13" s="115" t="e">
        <f>+F13/#REF!</f>
        <v>#REF!</v>
      </c>
      <c r="H13" s="55">
        <f t="shared" si="0"/>
        <v>10</v>
      </c>
      <c r="I13" s="53" t="e">
        <f>IF(OR($H$4=0,$H$5=0,$H$7=0,#REF!=0)=FALSE,H13,0)</f>
        <v>#REF!</v>
      </c>
      <c r="J13" s="54" t="str">
        <f t="shared" si="1"/>
        <v>OK</v>
      </c>
      <c r="K13" s="54" t="s">
        <v>28</v>
      </c>
      <c r="L13" s="44"/>
    </row>
    <row r="14" spans="2:12" ht="37.5" x14ac:dyDescent="0.25">
      <c r="B14" s="66" t="e">
        <f t="shared" si="2"/>
        <v>#REF!</v>
      </c>
      <c r="C14" s="67" t="s">
        <v>130</v>
      </c>
      <c r="D14" s="68" t="s">
        <v>131</v>
      </c>
      <c r="E14" s="37" t="s">
        <v>24</v>
      </c>
      <c r="F14" s="114">
        <v>10</v>
      </c>
      <c r="G14" s="115" t="e">
        <f>+F14/#REF!</f>
        <v>#REF!</v>
      </c>
      <c r="H14" s="55">
        <f t="shared" si="0"/>
        <v>10</v>
      </c>
      <c r="I14" s="53" t="e">
        <f>IF(OR($H$4=0,$H$5=0,$H$7=0,#REF!=0)=FALSE,H14,0)</f>
        <v>#REF!</v>
      </c>
      <c r="J14" s="54" t="str">
        <f t="shared" si="1"/>
        <v>OK</v>
      </c>
      <c r="K14" s="54" t="s">
        <v>28</v>
      </c>
      <c r="L14" s="44"/>
    </row>
    <row r="15" spans="2:12" ht="14" x14ac:dyDescent="0.25">
      <c r="B15" s="66" t="e">
        <f t="shared" si="2"/>
        <v>#REF!</v>
      </c>
      <c r="C15" s="67" t="s">
        <v>132</v>
      </c>
      <c r="D15" s="68" t="s">
        <v>133</v>
      </c>
      <c r="E15" s="37" t="s">
        <v>24</v>
      </c>
      <c r="F15" s="114">
        <v>10</v>
      </c>
      <c r="G15" s="115" t="e">
        <f>+F15/#REF!</f>
        <v>#REF!</v>
      </c>
      <c r="H15" s="55">
        <f t="shared" si="0"/>
        <v>10</v>
      </c>
      <c r="I15" s="53" t="e">
        <f>IF(OR($H$4=0,$H$5=0,$H$7=0,#REF!=0)=FALSE,H15,0)</f>
        <v>#REF!</v>
      </c>
      <c r="J15" s="54" t="str">
        <f t="shared" si="1"/>
        <v>OK</v>
      </c>
      <c r="K15" s="54" t="s">
        <v>28</v>
      </c>
      <c r="L15" s="44"/>
    </row>
    <row r="16" spans="2:12" ht="26" x14ac:dyDescent="0.25">
      <c r="B16" s="66" t="e">
        <f t="shared" si="2"/>
        <v>#REF!</v>
      </c>
      <c r="C16" s="67" t="s">
        <v>134</v>
      </c>
      <c r="D16" s="68" t="s">
        <v>135</v>
      </c>
      <c r="E16" s="37" t="s">
        <v>24</v>
      </c>
      <c r="F16" s="114">
        <v>10</v>
      </c>
      <c r="G16" s="115" t="e">
        <f>+F16/#REF!</f>
        <v>#REF!</v>
      </c>
      <c r="H16" s="55">
        <f t="shared" si="0"/>
        <v>10</v>
      </c>
      <c r="I16" s="53" t="e">
        <f>IF(OR($H$4=0,$H$5=0,$H$7=0,#REF!=0)=FALSE,H16,0)</f>
        <v>#REF!</v>
      </c>
      <c r="J16" s="54" t="str">
        <f t="shared" si="1"/>
        <v>OK</v>
      </c>
      <c r="K16" s="54" t="s">
        <v>28</v>
      </c>
      <c r="L16" s="44"/>
    </row>
    <row r="17" spans="1:12" ht="25" x14ac:dyDescent="0.25">
      <c r="A17" s="120"/>
      <c r="B17" s="66" t="e">
        <f t="shared" si="2"/>
        <v>#REF!</v>
      </c>
      <c r="C17" s="67" t="s">
        <v>136</v>
      </c>
      <c r="D17" s="68" t="s">
        <v>137</v>
      </c>
      <c r="E17" s="37" t="s">
        <v>24</v>
      </c>
      <c r="F17" s="114">
        <v>10</v>
      </c>
      <c r="G17" s="115" t="e">
        <f>+F17/#REF!</f>
        <v>#REF!</v>
      </c>
      <c r="H17" s="55">
        <f t="shared" si="0"/>
        <v>10</v>
      </c>
      <c r="I17" s="53" t="e">
        <f>IF(OR($H$4=0,$H$5=0,$H$7=0,#REF!=0)=FALSE,H17,0)</f>
        <v>#REF!</v>
      </c>
      <c r="J17" s="54" t="str">
        <f t="shared" si="1"/>
        <v>OK</v>
      </c>
      <c r="K17" s="54" t="s">
        <v>28</v>
      </c>
      <c r="L17" s="44"/>
    </row>
    <row r="18" spans="1:12" ht="14" x14ac:dyDescent="0.25">
      <c r="A18" s="120"/>
      <c r="B18" s="66" t="e">
        <f t="shared" si="2"/>
        <v>#REF!</v>
      </c>
      <c r="C18" s="67" t="s">
        <v>138</v>
      </c>
      <c r="D18" s="68" t="s">
        <v>139</v>
      </c>
      <c r="E18" s="37" t="s">
        <v>24</v>
      </c>
      <c r="F18" s="114">
        <v>10</v>
      </c>
      <c r="G18" s="115" t="e">
        <f>+F18/#REF!</f>
        <v>#REF!</v>
      </c>
      <c r="H18" s="55">
        <f t="shared" si="0"/>
        <v>10</v>
      </c>
      <c r="I18" s="53" t="e">
        <f>IF(OR($H$4=0,$H$5=0,$H$7=0,#REF!=0)=FALSE,H18,0)</f>
        <v>#REF!</v>
      </c>
      <c r="J18" s="54" t="str">
        <f t="shared" si="1"/>
        <v>OK</v>
      </c>
      <c r="K18" s="54" t="s">
        <v>28</v>
      </c>
      <c r="L18" s="44"/>
    </row>
    <row r="19" spans="1:12" ht="37.5" x14ac:dyDescent="0.25">
      <c r="A19" s="120"/>
      <c r="B19" s="66" t="e">
        <f t="shared" si="2"/>
        <v>#REF!</v>
      </c>
      <c r="C19" s="67" t="s">
        <v>140</v>
      </c>
      <c r="D19" s="68" t="s">
        <v>141</v>
      </c>
      <c r="E19" s="37" t="s">
        <v>24</v>
      </c>
      <c r="F19" s="114">
        <v>10</v>
      </c>
      <c r="G19" s="115" t="e">
        <f>+F19/#REF!</f>
        <v>#REF!</v>
      </c>
      <c r="H19" s="55">
        <f t="shared" si="0"/>
        <v>10</v>
      </c>
      <c r="I19" s="53" t="e">
        <f>IF(OR($H$4=0,$H$5=0,$H$7=0,#REF!=0)=FALSE,H19,0)</f>
        <v>#REF!</v>
      </c>
      <c r="J19" s="54" t="str">
        <f t="shared" si="1"/>
        <v>OK</v>
      </c>
      <c r="K19" s="54" t="s">
        <v>28</v>
      </c>
      <c r="L19" s="44"/>
    </row>
    <row r="20" spans="1:12" ht="14" x14ac:dyDescent="0.25">
      <c r="A20" s="120"/>
      <c r="B20" s="66" t="e">
        <f t="shared" si="2"/>
        <v>#REF!</v>
      </c>
      <c r="C20" s="67" t="s">
        <v>142</v>
      </c>
      <c r="D20" s="68" t="s">
        <v>143</v>
      </c>
      <c r="E20" s="37" t="s">
        <v>24</v>
      </c>
      <c r="F20" s="114">
        <v>10</v>
      </c>
      <c r="G20" s="115" t="e">
        <f>+F20/#REF!</f>
        <v>#REF!</v>
      </c>
      <c r="H20" s="55">
        <f t="shared" si="0"/>
        <v>10</v>
      </c>
      <c r="I20" s="53" t="e">
        <f>IF(OR($H$4=0,$H$5=0,$H$7=0,#REF!=0)=FALSE,H20,0)</f>
        <v>#REF!</v>
      </c>
      <c r="J20" s="54" t="str">
        <f t="shared" si="1"/>
        <v>OK</v>
      </c>
      <c r="K20" s="54" t="s">
        <v>28</v>
      </c>
      <c r="L20" s="44"/>
    </row>
    <row r="21" spans="1:12" ht="25" x14ac:dyDescent="0.25">
      <c r="A21" s="120"/>
      <c r="B21" s="66" t="e">
        <f t="shared" si="2"/>
        <v>#REF!</v>
      </c>
      <c r="C21" s="67" t="s">
        <v>144</v>
      </c>
      <c r="D21" s="68" t="s">
        <v>145</v>
      </c>
      <c r="E21" s="37" t="s">
        <v>24</v>
      </c>
      <c r="F21" s="114">
        <v>10</v>
      </c>
      <c r="G21" s="115" t="e">
        <f>+F21/#REF!</f>
        <v>#REF!</v>
      </c>
      <c r="H21" s="55">
        <f t="shared" ref="H21" si="9">IF(E21="Yes",F21,0)</f>
        <v>10</v>
      </c>
      <c r="I21" s="53" t="e">
        <f>IF(OR($H$4=0,$H$5=0,$H$7=0,#REF!=0)=FALSE,H21,0)</f>
        <v>#REF!</v>
      </c>
      <c r="J21" s="54" t="str">
        <f t="shared" ref="J21" si="10">IF(E21="Yes","OK","Did not pass")</f>
        <v>OK</v>
      </c>
      <c r="K21" s="54" t="s">
        <v>28</v>
      </c>
      <c r="L21" s="44"/>
    </row>
    <row r="22" spans="1:12" ht="100" x14ac:dyDescent="0.25">
      <c r="A22" s="120"/>
      <c r="B22" s="66" t="e">
        <f t="shared" si="2"/>
        <v>#REF!</v>
      </c>
      <c r="C22" s="67" t="s">
        <v>146</v>
      </c>
      <c r="D22" s="68" t="s">
        <v>147</v>
      </c>
      <c r="E22" s="37" t="s">
        <v>24</v>
      </c>
      <c r="F22" s="114">
        <v>10</v>
      </c>
      <c r="G22" s="115" t="e">
        <f>+F22/#REF!</f>
        <v>#REF!</v>
      </c>
      <c r="H22" s="55">
        <f t="shared" si="0"/>
        <v>10</v>
      </c>
      <c r="I22" s="53" t="e">
        <f>IF(OR($H$4=0,$H$5=0,$H$7=0,#REF!=0)=FALSE,H22,0)</f>
        <v>#REF!</v>
      </c>
      <c r="J22" s="54" t="str">
        <f t="shared" si="1"/>
        <v>OK</v>
      </c>
      <c r="K22" s="54" t="s">
        <v>28</v>
      </c>
      <c r="L22" s="44"/>
    </row>
    <row r="23" spans="1:12" ht="25" x14ac:dyDescent="0.25">
      <c r="A23" s="120"/>
      <c r="B23" s="66" t="e">
        <f t="shared" si="2"/>
        <v>#REF!</v>
      </c>
      <c r="C23" s="67" t="s">
        <v>148</v>
      </c>
      <c r="D23" s="68" t="s">
        <v>149</v>
      </c>
      <c r="E23" s="37" t="s">
        <v>24</v>
      </c>
      <c r="F23" s="114">
        <v>10</v>
      </c>
      <c r="G23" s="115" t="e">
        <f>+F23/#REF!</f>
        <v>#REF!</v>
      </c>
      <c r="H23" s="55">
        <f t="shared" si="0"/>
        <v>10</v>
      </c>
      <c r="I23" s="53" t="e">
        <f>IF(OR($H$4=0,$H$5=0,$H$7=0,#REF!=0)=FALSE,H23,0)</f>
        <v>#REF!</v>
      </c>
      <c r="J23" s="54" t="str">
        <f>IF(E23="Yes","OK"," Pass")</f>
        <v>OK</v>
      </c>
      <c r="K23" s="54" t="str">
        <f>IF(J23="OK","2"," 0")</f>
        <v>2</v>
      </c>
      <c r="L23" s="44"/>
    </row>
    <row r="24" spans="1:12" ht="37.5" x14ac:dyDescent="0.25">
      <c r="A24" s="120"/>
      <c r="B24" s="66" t="e">
        <f t="shared" si="2"/>
        <v>#REF!</v>
      </c>
      <c r="C24" s="67" t="s">
        <v>150</v>
      </c>
      <c r="D24" s="68" t="s">
        <v>151</v>
      </c>
      <c r="E24" s="37" t="s">
        <v>24</v>
      </c>
      <c r="F24" s="114">
        <v>10</v>
      </c>
      <c r="G24" s="115" t="e">
        <f>+F24/#REF!</f>
        <v>#REF!</v>
      </c>
      <c r="H24" s="55">
        <f t="shared" si="0"/>
        <v>10</v>
      </c>
      <c r="I24" s="53" t="e">
        <f>IF(OR($H$4=0,$H$5=0,$H$7=0,#REF!=0)=FALSE,H24,0)</f>
        <v>#REF!</v>
      </c>
      <c r="J24" s="54" t="str">
        <f>IF(E24="Yes","OK"," Pass")</f>
        <v>OK</v>
      </c>
      <c r="K24" s="54" t="str">
        <f>IF(J24="OK","2"," 0")</f>
        <v>2</v>
      </c>
      <c r="L24" s="44"/>
    </row>
    <row r="25" spans="1:12" ht="25" x14ac:dyDescent="0.25">
      <c r="A25" s="120"/>
      <c r="B25" s="66" t="e">
        <f t="shared" si="2"/>
        <v>#REF!</v>
      </c>
      <c r="C25" s="67" t="s">
        <v>152</v>
      </c>
      <c r="D25" s="68" t="s">
        <v>153</v>
      </c>
      <c r="E25" s="37" t="s">
        <v>24</v>
      </c>
      <c r="F25" s="114">
        <v>10</v>
      </c>
      <c r="G25" s="115" t="e">
        <f>+F25/#REF!</f>
        <v>#REF!</v>
      </c>
      <c r="H25" s="55">
        <f t="shared" si="0"/>
        <v>10</v>
      </c>
      <c r="I25" s="53" t="e">
        <f>IF(OR($H$4=0,$H$5=0,$H$7=0,#REF!=0)=FALSE,H25,0)</f>
        <v>#REF!</v>
      </c>
      <c r="J25" s="54" t="str">
        <f>IF(E25="Yes","OK"," Pass")</f>
        <v>OK</v>
      </c>
      <c r="K25" s="54" t="str">
        <f>IF(J25="OK","3"," 0")</f>
        <v>3</v>
      </c>
      <c r="L25" s="44"/>
    </row>
    <row r="26" spans="1:12" ht="15.5" x14ac:dyDescent="0.35">
      <c r="A26" s="41"/>
      <c r="B26" s="41"/>
      <c r="C26" s="41"/>
      <c r="D26" s="83" t="s">
        <v>52</v>
      </c>
      <c r="E26" s="89"/>
      <c r="F26" s="89"/>
      <c r="G26" s="89"/>
      <c r="H26" s="89"/>
      <c r="I26" s="89"/>
      <c r="J26" s="89"/>
      <c r="K26" s="84">
        <f>+K8+K9+K23+K24+K25</f>
        <v>9</v>
      </c>
      <c r="L26" s="41"/>
    </row>
    <row r="27" spans="1:12" ht="13" x14ac:dyDescent="0.3">
      <c r="A27" s="41"/>
      <c r="B27" s="82" t="s">
        <v>154</v>
      </c>
      <c r="C27" s="41"/>
      <c r="D27" s="41"/>
      <c r="E27" s="41"/>
      <c r="F27" s="41"/>
      <c r="G27" s="41"/>
      <c r="H27" s="41"/>
      <c r="I27" s="41"/>
      <c r="J27" s="41"/>
      <c r="K27" s="92"/>
      <c r="L27" s="41"/>
    </row>
    <row r="28" spans="1:12" ht="27.75" hidden="1" customHeight="1" x14ac:dyDescent="0.25">
      <c r="A28" s="41"/>
      <c r="B28" s="66" t="s">
        <v>66</v>
      </c>
      <c r="C28" s="67" t="s">
        <v>67</v>
      </c>
      <c r="D28" s="41"/>
      <c r="E28" s="41"/>
      <c r="F28" s="41"/>
      <c r="G28" s="41"/>
      <c r="H28" s="41"/>
      <c r="I28" s="32" t="s">
        <v>73</v>
      </c>
      <c r="J28" s="49" t="str">
        <f>IF(K27&gt;0,"FAILED","Accepted")</f>
        <v>Accepted</v>
      </c>
      <c r="K28" s="93">
        <f t="shared" ref="K28" si="11">+K27+K26+K23+K25</f>
        <v>14</v>
      </c>
      <c r="L28" s="41"/>
    </row>
    <row r="29" spans="1:12" ht="28.5" hidden="1" customHeight="1" x14ac:dyDescent="0.25">
      <c r="A29" s="120"/>
      <c r="B29" s="85" t="s">
        <v>66</v>
      </c>
      <c r="C29" s="86" t="s">
        <v>68</v>
      </c>
      <c r="D29" s="123"/>
      <c r="E29" s="122"/>
      <c r="F29" s="124"/>
      <c r="G29" s="38"/>
      <c r="H29" s="90" t="s">
        <v>74</v>
      </c>
      <c r="I29" s="32" t="s">
        <v>74</v>
      </c>
      <c r="J29" s="91">
        <f>IF(J28="FAILED",0,SUM(J4:J25))</f>
        <v>0</v>
      </c>
      <c r="K29" s="41"/>
      <c r="L29" s="122"/>
    </row>
    <row r="30" spans="1:12" hidden="1" x14ac:dyDescent="0.25">
      <c r="A30" s="120"/>
      <c r="B30" s="87"/>
      <c r="C30" s="88"/>
      <c r="D30" s="123"/>
      <c r="E30" s="122"/>
      <c r="F30" s="124"/>
      <c r="G30" s="38"/>
      <c r="H30" s="125"/>
      <c r="I30" s="125"/>
      <c r="J30" s="38"/>
      <c r="K30" s="38"/>
      <c r="L30" s="122"/>
    </row>
    <row r="31" spans="1:12" hidden="1" x14ac:dyDescent="0.25">
      <c r="A31" s="120"/>
      <c r="B31" s="87"/>
      <c r="C31" s="88"/>
      <c r="D31" s="123"/>
      <c r="E31" s="122"/>
      <c r="F31" s="124"/>
      <c r="G31" s="38"/>
      <c r="H31" s="125"/>
      <c r="I31" s="125"/>
      <c r="J31" s="38"/>
      <c r="K31" s="38"/>
      <c r="L31" s="122"/>
    </row>
    <row r="32" spans="1:12" hidden="1" x14ac:dyDescent="0.25">
      <c r="A32" s="120"/>
      <c r="B32" s="87"/>
      <c r="C32" s="38" t="s">
        <v>69</v>
      </c>
      <c r="D32" s="126"/>
      <c r="E32" s="121"/>
      <c r="F32" s="127"/>
      <c r="G32" s="38"/>
      <c r="H32" s="125"/>
      <c r="I32" s="125"/>
      <c r="J32" s="38"/>
      <c r="K32" s="38"/>
      <c r="L32" s="121"/>
    </row>
    <row r="33" spans="1:12" ht="13" hidden="1" x14ac:dyDescent="0.25">
      <c r="A33" s="120"/>
      <c r="B33" s="87"/>
      <c r="C33" s="117" t="s">
        <v>70</v>
      </c>
      <c r="D33" s="118"/>
      <c r="E33" s="110"/>
      <c r="F33" s="69" t="e">
        <f>+#REF!</f>
        <v>#REF!</v>
      </c>
      <c r="G33" s="70">
        <f>I33/2*100</f>
        <v>2.5</v>
      </c>
      <c r="H33" s="71">
        <v>0.1</v>
      </c>
      <c r="I33" s="71">
        <v>0.05</v>
      </c>
      <c r="J33" s="72" t="s">
        <v>24</v>
      </c>
      <c r="K33" s="72"/>
      <c r="L33" s="119" t="e">
        <f>F33/$F$41</f>
        <v>#REF!</v>
      </c>
    </row>
    <row r="34" spans="1:12" ht="13" hidden="1" x14ac:dyDescent="0.25">
      <c r="A34" s="120"/>
      <c r="B34" s="87"/>
      <c r="C34" s="117" t="e">
        <f>+#REF!</f>
        <v>#REF!</v>
      </c>
      <c r="D34" s="118"/>
      <c r="E34" s="110"/>
      <c r="F34" s="69" t="e">
        <f>+#REF!</f>
        <v>#REF!</v>
      </c>
      <c r="G34" s="70">
        <f t="shared" ref="G34:G40" si="12">I34/2*100</f>
        <v>2.5</v>
      </c>
      <c r="H34" s="71">
        <v>0.1</v>
      </c>
      <c r="I34" s="71">
        <v>0.05</v>
      </c>
      <c r="J34" s="72" t="s">
        <v>26</v>
      </c>
      <c r="K34" s="72"/>
      <c r="L34" s="119" t="e">
        <f t="shared" ref="L34:L40" si="13">F34/$F$41</f>
        <v>#REF!</v>
      </c>
    </row>
    <row r="35" spans="1:12" ht="13" hidden="1" x14ac:dyDescent="0.25">
      <c r="A35" s="120"/>
      <c r="B35" s="87"/>
      <c r="C35" s="117" t="e">
        <f>+#REF!</f>
        <v>#REF!</v>
      </c>
      <c r="D35" s="118"/>
      <c r="E35" s="110"/>
      <c r="F35" s="69" t="e">
        <f>+#REF!</f>
        <v>#REF!</v>
      </c>
      <c r="G35" s="70">
        <f t="shared" si="12"/>
        <v>25</v>
      </c>
      <c r="H35" s="71">
        <v>0.2</v>
      </c>
      <c r="I35" s="71">
        <v>0.5</v>
      </c>
      <c r="J35" s="72"/>
      <c r="K35" s="72"/>
      <c r="L35" s="119" t="e">
        <f t="shared" si="13"/>
        <v>#REF!</v>
      </c>
    </row>
    <row r="36" spans="1:12" ht="13" hidden="1" x14ac:dyDescent="0.25">
      <c r="A36" s="120"/>
      <c r="B36" s="87"/>
      <c r="C36" s="117" t="e">
        <f>+#REF!</f>
        <v>#REF!</v>
      </c>
      <c r="D36" s="118"/>
      <c r="E36" s="110"/>
      <c r="F36" s="69" t="e">
        <f>+#REF!</f>
        <v>#REF!</v>
      </c>
      <c r="G36" s="70">
        <f t="shared" si="12"/>
        <v>2.5</v>
      </c>
      <c r="H36" s="71">
        <v>0.1</v>
      </c>
      <c r="I36" s="71">
        <v>0.05</v>
      </c>
      <c r="J36" s="72"/>
      <c r="K36" s="72"/>
      <c r="L36" s="119" t="e">
        <f t="shared" si="13"/>
        <v>#REF!</v>
      </c>
    </row>
    <row r="37" spans="1:12" ht="13" hidden="1" x14ac:dyDescent="0.25">
      <c r="A37" s="120"/>
      <c r="B37" s="87"/>
      <c r="C37" s="117" t="e">
        <f>+#REF!</f>
        <v>#REF!</v>
      </c>
      <c r="D37" s="118"/>
      <c r="E37" s="110"/>
      <c r="F37" s="69" t="e">
        <f>+#REF!</f>
        <v>#REF!</v>
      </c>
      <c r="G37" s="70">
        <f t="shared" si="12"/>
        <v>5</v>
      </c>
      <c r="H37" s="71">
        <v>0.1</v>
      </c>
      <c r="I37" s="71">
        <v>0.1</v>
      </c>
      <c r="J37" s="72"/>
      <c r="K37" s="72"/>
      <c r="L37" s="119" t="e">
        <f t="shared" si="13"/>
        <v>#REF!</v>
      </c>
    </row>
    <row r="38" spans="1:12" ht="13" hidden="1" x14ac:dyDescent="0.25">
      <c r="A38" s="120"/>
      <c r="B38" s="87"/>
      <c r="C38" s="117" t="e">
        <f>+#REF!</f>
        <v>#REF!</v>
      </c>
      <c r="D38" s="118"/>
      <c r="E38" s="110"/>
      <c r="F38" s="69" t="e">
        <f>+#REF!</f>
        <v>#REF!</v>
      </c>
      <c r="G38" s="70">
        <f t="shared" si="12"/>
        <v>10</v>
      </c>
      <c r="H38" s="71">
        <v>0.35</v>
      </c>
      <c r="I38" s="71">
        <v>0.2</v>
      </c>
      <c r="J38" s="72"/>
      <c r="K38" s="72"/>
      <c r="L38" s="119" t="e">
        <f t="shared" si="13"/>
        <v>#REF!</v>
      </c>
    </row>
    <row r="39" spans="1:12" ht="13" hidden="1" x14ac:dyDescent="0.25">
      <c r="A39" s="120"/>
      <c r="B39" s="87"/>
      <c r="C39" s="117" t="e">
        <f>+#REF!</f>
        <v>#REF!</v>
      </c>
      <c r="D39" s="118"/>
      <c r="E39" s="110"/>
      <c r="F39" s="69" t="e">
        <f>+#REF!</f>
        <v>#REF!</v>
      </c>
      <c r="G39" s="70">
        <f t="shared" si="12"/>
        <v>1</v>
      </c>
      <c r="H39" s="71">
        <v>0.02</v>
      </c>
      <c r="I39" s="71">
        <v>0.02</v>
      </c>
      <c r="J39" s="72"/>
      <c r="K39" s="72"/>
      <c r="L39" s="119" t="e">
        <f t="shared" si="13"/>
        <v>#REF!</v>
      </c>
    </row>
    <row r="40" spans="1:12" ht="13" hidden="1" x14ac:dyDescent="0.25">
      <c r="A40" s="120"/>
      <c r="B40" s="87"/>
      <c r="C40" s="117" t="e">
        <f>+#REF!</f>
        <v>#REF!</v>
      </c>
      <c r="D40" s="118"/>
      <c r="E40" s="110"/>
      <c r="F40" s="69" t="e">
        <f>+#REF!</f>
        <v>#REF!</v>
      </c>
      <c r="G40" s="70">
        <f t="shared" si="12"/>
        <v>1.5</v>
      </c>
      <c r="H40" s="71">
        <v>0.03</v>
      </c>
      <c r="I40" s="71">
        <v>0.03</v>
      </c>
      <c r="J40" s="72"/>
      <c r="K40" s="72"/>
      <c r="L40" s="119" t="e">
        <f t="shared" si="13"/>
        <v>#REF!</v>
      </c>
    </row>
    <row r="41" spans="1:12" s="2" customFormat="1" ht="13" hidden="1" x14ac:dyDescent="0.25">
      <c r="A41" s="120"/>
      <c r="B41" s="87"/>
      <c r="C41" s="128" t="s">
        <v>49</v>
      </c>
      <c r="D41" s="129"/>
      <c r="E41" s="130"/>
      <c r="F41" s="73" t="e">
        <f>SUBTOTAL(9,F33:F40)</f>
        <v>#REF!</v>
      </c>
      <c r="G41" s="74">
        <f>SUM(G33:G40)</f>
        <v>50</v>
      </c>
      <c r="H41" s="71">
        <f>SUM(H33:H40)</f>
        <v>1</v>
      </c>
      <c r="I41" s="71">
        <f>SUM(I33:I40)</f>
        <v>1</v>
      </c>
      <c r="J41" s="72"/>
      <c r="K41" s="72"/>
      <c r="L41" s="130"/>
    </row>
    <row r="42" spans="1:12" ht="13" hidden="1" x14ac:dyDescent="0.3">
      <c r="A42" s="120"/>
      <c r="B42" s="87"/>
      <c r="C42" s="88"/>
      <c r="D42" s="12"/>
      <c r="E42" s="10"/>
      <c r="F42" s="124"/>
      <c r="G42" s="38"/>
      <c r="H42" s="125"/>
      <c r="I42" s="125"/>
      <c r="J42" s="72"/>
      <c r="K42" s="72"/>
      <c r="L42" s="10"/>
    </row>
    <row r="43" spans="1:12" hidden="1" x14ac:dyDescent="0.25">
      <c r="A43" s="120"/>
      <c r="B43" s="87"/>
      <c r="C43" s="88"/>
      <c r="D43" s="123"/>
      <c r="E43" s="122"/>
      <c r="F43" s="124"/>
      <c r="G43" s="38"/>
      <c r="H43" s="125"/>
      <c r="I43" s="125"/>
      <c r="J43" s="38"/>
      <c r="K43" s="38"/>
      <c r="L43" s="122"/>
    </row>
    <row r="44" spans="1:12" hidden="1" x14ac:dyDescent="0.25">
      <c r="A44" s="120"/>
      <c r="B44" s="87"/>
      <c r="C44" s="88"/>
      <c r="D44" s="123"/>
      <c r="E44" s="122"/>
      <c r="F44" s="124"/>
      <c r="G44" s="38"/>
      <c r="H44" s="125"/>
      <c r="I44" s="125"/>
      <c r="J44" s="38"/>
      <c r="K44" s="38"/>
      <c r="L44" s="122"/>
    </row>
    <row r="45" spans="1:12" hidden="1" x14ac:dyDescent="0.25">
      <c r="A45" s="120"/>
      <c r="B45" s="87"/>
      <c r="C45" s="88"/>
      <c r="D45" s="123"/>
      <c r="E45" s="122"/>
      <c r="F45" s="124"/>
      <c r="G45" s="38"/>
      <c r="H45" s="125"/>
      <c r="I45" s="125"/>
      <c r="J45" s="38"/>
      <c r="K45" s="38"/>
      <c r="L45" s="122"/>
    </row>
    <row r="46" spans="1:12" hidden="1" x14ac:dyDescent="0.25">
      <c r="A46" s="120"/>
      <c r="B46" s="87"/>
      <c r="C46" s="88"/>
      <c r="D46" s="123"/>
      <c r="E46" s="122"/>
      <c r="F46" s="124"/>
      <c r="G46" s="38"/>
      <c r="H46" s="125"/>
      <c r="I46" s="125"/>
      <c r="J46" s="38"/>
      <c r="K46" s="38"/>
      <c r="L46" s="122"/>
    </row>
    <row r="47" spans="1:12" ht="12.65" customHeight="1" x14ac:dyDescent="0.25">
      <c r="A47" s="120"/>
      <c r="B47" s="254" t="s">
        <v>155</v>
      </c>
      <c r="C47" s="254"/>
      <c r="D47" s="254"/>
      <c r="E47" s="254"/>
      <c r="F47" s="254"/>
      <c r="G47" s="254"/>
      <c r="H47" s="254"/>
      <c r="I47" s="254"/>
      <c r="J47" s="254"/>
      <c r="K47" s="254"/>
      <c r="L47" s="122"/>
    </row>
    <row r="48" spans="1:12" x14ac:dyDescent="0.25">
      <c r="A48" s="120"/>
      <c r="B48" s="254"/>
      <c r="C48" s="254"/>
      <c r="D48" s="254"/>
      <c r="E48" s="254"/>
      <c r="F48" s="254"/>
      <c r="G48" s="254"/>
      <c r="H48" s="254"/>
      <c r="I48" s="254"/>
      <c r="J48" s="254"/>
      <c r="K48" s="254"/>
      <c r="L48" s="122"/>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row r="60" spans="6:9" x14ac:dyDescent="0.25">
      <c r="F60" s="124"/>
      <c r="G60" s="38"/>
      <c r="H60" s="125"/>
      <c r="I60" s="125"/>
    </row>
    <row r="61" spans="6:9" x14ac:dyDescent="0.25">
      <c r="F61" s="124"/>
      <c r="G61" s="38"/>
      <c r="H61" s="125"/>
      <c r="I61" s="125"/>
    </row>
    <row r="62" spans="6:9" x14ac:dyDescent="0.25">
      <c r="F62" s="124"/>
      <c r="G62" s="38"/>
      <c r="H62" s="125"/>
      <c r="I62" s="125"/>
    </row>
    <row r="63" spans="6:9" x14ac:dyDescent="0.25">
      <c r="F63" s="124"/>
      <c r="G63" s="38"/>
      <c r="H63" s="125"/>
      <c r="I63" s="125"/>
    </row>
    <row r="64" spans="6:9" x14ac:dyDescent="0.25">
      <c r="F64" s="124"/>
      <c r="G64" s="38"/>
      <c r="H64" s="125"/>
      <c r="I64" s="125"/>
    </row>
    <row r="65" spans="6:9" x14ac:dyDescent="0.25">
      <c r="F65" s="124"/>
      <c r="G65" s="38"/>
      <c r="H65" s="125"/>
      <c r="I65" s="125"/>
    </row>
    <row r="66" spans="6:9" x14ac:dyDescent="0.25">
      <c r="F66" s="124"/>
      <c r="G66" s="38"/>
      <c r="H66" s="125"/>
      <c r="I66" s="125"/>
    </row>
    <row r="67" spans="6:9" x14ac:dyDescent="0.25">
      <c r="F67" s="124"/>
      <c r="G67" s="38"/>
      <c r="H67" s="125"/>
      <c r="I67" s="125"/>
    </row>
    <row r="68" spans="6:9" x14ac:dyDescent="0.25">
      <c r="F68" s="124"/>
      <c r="G68" s="38"/>
      <c r="H68" s="125"/>
      <c r="I68" s="125"/>
    </row>
    <row r="69" spans="6:9" x14ac:dyDescent="0.25">
      <c r="F69" s="124"/>
      <c r="G69" s="38"/>
      <c r="H69" s="125"/>
      <c r="I69" s="125"/>
    </row>
    <row r="70" spans="6:9" x14ac:dyDescent="0.25">
      <c r="F70" s="124"/>
      <c r="G70" s="38"/>
      <c r="H70" s="125"/>
      <c r="I70" s="125"/>
    </row>
    <row r="71" spans="6:9" x14ac:dyDescent="0.25">
      <c r="F71" s="124"/>
      <c r="G71" s="38"/>
      <c r="H71" s="125"/>
      <c r="I71" s="125"/>
    </row>
    <row r="72" spans="6:9" x14ac:dyDescent="0.25">
      <c r="F72" s="124"/>
      <c r="G72" s="38"/>
      <c r="H72" s="125"/>
      <c r="I72" s="125"/>
    </row>
    <row r="73" spans="6:9" x14ac:dyDescent="0.25">
      <c r="F73" s="124"/>
      <c r="G73" s="38"/>
      <c r="H73" s="125"/>
      <c r="I73" s="125"/>
    </row>
    <row r="74" spans="6:9" x14ac:dyDescent="0.25">
      <c r="F74" s="124"/>
      <c r="G74" s="38"/>
      <c r="H74" s="125"/>
      <c r="I74" s="125"/>
    </row>
    <row r="75" spans="6:9" x14ac:dyDescent="0.25">
      <c r="F75" s="124"/>
      <c r="G75" s="38"/>
      <c r="H75" s="125"/>
      <c r="I75" s="125"/>
    </row>
    <row r="76" spans="6:9" x14ac:dyDescent="0.25">
      <c r="F76" s="124"/>
      <c r="G76" s="38"/>
      <c r="H76" s="125"/>
      <c r="I76" s="125"/>
    </row>
    <row r="77" spans="6:9" x14ac:dyDescent="0.25">
      <c r="F77" s="124"/>
      <c r="G77" s="38"/>
      <c r="H77" s="125"/>
      <c r="I77" s="125"/>
    </row>
    <row r="78" spans="6:9" x14ac:dyDescent="0.25">
      <c r="F78" s="124"/>
      <c r="G78" s="38"/>
      <c r="H78" s="125"/>
      <c r="I78" s="125"/>
    </row>
    <row r="79" spans="6:9" x14ac:dyDescent="0.25">
      <c r="F79" s="124"/>
      <c r="G79" s="38"/>
      <c r="H79" s="125"/>
      <c r="I79" s="125"/>
    </row>
    <row r="80" spans="6:9" x14ac:dyDescent="0.25">
      <c r="F80" s="124"/>
      <c r="G80" s="38"/>
      <c r="H80" s="125"/>
      <c r="I80" s="125"/>
    </row>
    <row r="81" spans="6:9" x14ac:dyDescent="0.25">
      <c r="F81" s="124"/>
      <c r="G81" s="38"/>
      <c r="H81" s="125"/>
      <c r="I81" s="125"/>
    </row>
  </sheetData>
  <sheetProtection algorithmName="SHA-512" hashValue="YJRK9dCchrzl/Roj+LxKL0UcRH6A4X7TNAJZVudWKmZL9VJ6UvbhByCIvs/rUbM3f3WJfDRNUIbZpC06iDbQnA==" saltValue="7QKcdR9DvbH7nxm+HUwOgA==" spinCount="100000" sheet="1" objects="1" scenarios="1" insertHyperlinks="0"/>
  <protectedRanges>
    <protectedRange sqref="L26:L28 E27:E28 E4:E25" name="Rango1"/>
    <protectedRange sqref="E26" name="Rango1_2_1"/>
    <protectedRange sqref="L4:L25" name="Rango1_1_1"/>
  </protectedRanges>
  <mergeCells count="5">
    <mergeCell ref="B1:C1"/>
    <mergeCell ref="B2:C2"/>
    <mergeCell ref="B47:K48"/>
    <mergeCell ref="F2:G2"/>
    <mergeCell ref="I2:J2"/>
  </mergeCells>
  <conditionalFormatting sqref="J4">
    <cfRule type="dataBar" priority="98">
      <dataBar>
        <cfvo type="min"/>
        <cfvo type="max"/>
        <color rgb="FFFF0000"/>
      </dataBar>
      <extLst>
        <ext xmlns:x14="http://schemas.microsoft.com/office/spreadsheetml/2009/9/main" uri="{B025F937-C7B1-47D3-B67F-A62EFF666E3E}">
          <x14:id>{1A76769B-215E-4434-A327-1D68B7F6F4F8}</x14:id>
        </ext>
      </extLst>
    </cfRule>
    <cfRule type="colorScale" priority="99">
      <colorScale>
        <cfvo type="min"/>
        <cfvo type="percentile" val="50"/>
        <cfvo type="max"/>
        <color rgb="FF63BE7B"/>
        <color rgb="FFFFEB84"/>
        <color rgb="FFF8696B"/>
      </colorScale>
    </cfRule>
  </conditionalFormatting>
  <conditionalFormatting sqref="J6">
    <cfRule type="dataBar" priority="5">
      <dataBar>
        <cfvo type="min"/>
        <cfvo type="max"/>
        <color rgb="FFFF0000"/>
      </dataBar>
      <extLst>
        <ext xmlns:x14="http://schemas.microsoft.com/office/spreadsheetml/2009/9/main" uri="{B025F937-C7B1-47D3-B67F-A62EFF666E3E}">
          <x14:id>{31E93F66-E4DE-409C-89FF-21C0A374EE67}</x14:id>
        </ext>
      </extLst>
    </cfRule>
    <cfRule type="colorScale" priority="6">
      <colorScale>
        <cfvo type="min"/>
        <cfvo type="percentile" val="50"/>
        <cfvo type="max"/>
        <color rgb="FF63BE7B"/>
        <color rgb="FFFFEB84"/>
        <color rgb="FFF8696B"/>
      </colorScale>
    </cfRule>
  </conditionalFormatting>
  <conditionalFormatting sqref="J7">
    <cfRule type="dataBar" priority="23">
      <dataBar>
        <cfvo type="min"/>
        <cfvo type="max"/>
        <color rgb="FFFF0000"/>
      </dataBar>
      <extLst>
        <ext xmlns:x14="http://schemas.microsoft.com/office/spreadsheetml/2009/9/main" uri="{B025F937-C7B1-47D3-B67F-A62EFF666E3E}">
          <x14:id>{B161AF59-6EDC-4612-A130-7ADF478B5660}</x14:id>
        </ext>
      </extLst>
    </cfRule>
    <cfRule type="colorScale" priority="24">
      <colorScale>
        <cfvo type="min"/>
        <cfvo type="percentile" val="50"/>
        <cfvo type="max"/>
        <color rgb="FF63BE7B"/>
        <color rgb="FFFFEB84"/>
        <color rgb="FFF8696B"/>
      </colorScale>
    </cfRule>
  </conditionalFormatting>
  <conditionalFormatting sqref="J8">
    <cfRule type="dataBar" priority="44">
      <dataBar>
        <cfvo type="min"/>
        <cfvo type="max"/>
        <color rgb="FFFF0000"/>
      </dataBar>
      <extLst>
        <ext xmlns:x14="http://schemas.microsoft.com/office/spreadsheetml/2009/9/main" uri="{B025F937-C7B1-47D3-B67F-A62EFF666E3E}">
          <x14:id>{A319EC8D-18F4-4AE2-8505-72AF30A52197}</x14:id>
        </ext>
      </extLst>
    </cfRule>
    <cfRule type="colorScale" priority="45">
      <colorScale>
        <cfvo type="min"/>
        <cfvo type="percentile" val="50"/>
        <cfvo type="max"/>
        <color rgb="FF63BE7B"/>
        <color rgb="FFFFEB84"/>
        <color rgb="FFF8696B"/>
      </colorScale>
    </cfRule>
  </conditionalFormatting>
  <conditionalFormatting sqref="J9">
    <cfRule type="dataBar" priority="38">
      <dataBar>
        <cfvo type="min"/>
        <cfvo type="max"/>
        <color rgb="FFFF0000"/>
      </dataBar>
      <extLst>
        <ext xmlns:x14="http://schemas.microsoft.com/office/spreadsheetml/2009/9/main" uri="{B025F937-C7B1-47D3-B67F-A62EFF666E3E}">
          <x14:id>{CBCA4CE3-5BAA-4DC0-9D59-09D475009001}</x14:id>
        </ext>
      </extLst>
    </cfRule>
    <cfRule type="colorScale" priority="39">
      <colorScale>
        <cfvo type="min"/>
        <cfvo type="percentile" val="50"/>
        <cfvo type="max"/>
        <color rgb="FF63BE7B"/>
        <color rgb="FFFFEB84"/>
        <color rgb="FFF8696B"/>
      </colorScale>
    </cfRule>
  </conditionalFormatting>
  <conditionalFormatting sqref="J21">
    <cfRule type="dataBar" priority="35">
      <dataBar>
        <cfvo type="min"/>
        <cfvo type="max"/>
        <color rgb="FFFF0000"/>
      </dataBar>
      <extLst>
        <ext xmlns:x14="http://schemas.microsoft.com/office/spreadsheetml/2009/9/main" uri="{B025F937-C7B1-47D3-B67F-A62EFF666E3E}">
          <x14:id>{9A4D7C1A-1AAA-4A0E-9C4F-3C877339E0D6}</x14:id>
        </ext>
      </extLst>
    </cfRule>
    <cfRule type="colorScale" priority="36">
      <colorScale>
        <cfvo type="min"/>
        <cfvo type="percentile" val="50"/>
        <cfvo type="max"/>
        <color rgb="FF63BE7B"/>
        <color rgb="FFFFEB84"/>
        <color rgb="FFF8696B"/>
      </colorScale>
    </cfRule>
  </conditionalFormatting>
  <conditionalFormatting sqref="J22 J5 J10:J20">
    <cfRule type="dataBar" priority="222">
      <dataBar>
        <cfvo type="min"/>
        <cfvo type="max"/>
        <color rgb="FFFF0000"/>
      </dataBar>
      <extLst>
        <ext xmlns:x14="http://schemas.microsoft.com/office/spreadsheetml/2009/9/main" uri="{B025F937-C7B1-47D3-B67F-A62EFF666E3E}">
          <x14:id>{8D93612A-C8BA-4FF2-8414-493E800BF081}</x14:id>
        </ext>
      </extLst>
    </cfRule>
    <cfRule type="colorScale" priority="223">
      <colorScale>
        <cfvo type="min"/>
        <cfvo type="percentile" val="50"/>
        <cfvo type="max"/>
        <color rgb="FF63BE7B"/>
        <color rgb="FFFFEB84"/>
        <color rgb="FFF8696B"/>
      </colorScale>
    </cfRule>
  </conditionalFormatting>
  <conditionalFormatting sqref="J23">
    <cfRule type="dataBar" priority="68">
      <dataBar>
        <cfvo type="min"/>
        <cfvo type="max"/>
        <color rgb="FFFF0000"/>
      </dataBar>
      <extLst>
        <ext xmlns:x14="http://schemas.microsoft.com/office/spreadsheetml/2009/9/main" uri="{B025F937-C7B1-47D3-B67F-A62EFF666E3E}">
          <x14:id>{FA120A8E-CACC-46FF-98B9-8755953B6D2B}</x14:id>
        </ext>
      </extLst>
    </cfRule>
    <cfRule type="colorScale" priority="69">
      <colorScale>
        <cfvo type="min"/>
        <cfvo type="percentile" val="50"/>
        <cfvo type="max"/>
        <color rgb="FF63BE7B"/>
        <color rgb="FFFFEB84"/>
        <color rgb="FFF8696B"/>
      </colorScale>
    </cfRule>
  </conditionalFormatting>
  <conditionalFormatting sqref="J24">
    <cfRule type="dataBar" priority="65">
      <dataBar>
        <cfvo type="min"/>
        <cfvo type="max"/>
        <color rgb="FFFF0000"/>
      </dataBar>
      <extLst>
        <ext xmlns:x14="http://schemas.microsoft.com/office/spreadsheetml/2009/9/main" uri="{B025F937-C7B1-47D3-B67F-A62EFF666E3E}">
          <x14:id>{5123BC43-8AC5-4B0B-B50B-987979A23BD0}</x14:id>
        </ext>
      </extLst>
    </cfRule>
    <cfRule type="colorScale" priority="66">
      <colorScale>
        <cfvo type="min"/>
        <cfvo type="percentile" val="50"/>
        <cfvo type="max"/>
        <color rgb="FF63BE7B"/>
        <color rgb="FFFFEB84"/>
        <color rgb="FFF8696B"/>
      </colorScale>
    </cfRule>
  </conditionalFormatting>
  <conditionalFormatting sqref="J25">
    <cfRule type="dataBar" priority="62">
      <dataBar>
        <cfvo type="min"/>
        <cfvo type="max"/>
        <color rgb="FFFF0000"/>
      </dataBar>
      <extLst>
        <ext xmlns:x14="http://schemas.microsoft.com/office/spreadsheetml/2009/9/main" uri="{B025F937-C7B1-47D3-B67F-A62EFF666E3E}">
          <x14:id>{2A97BCD4-0A24-4226-B7BF-1C7384FD0FD0}</x14:id>
        </ext>
      </extLst>
    </cfRule>
    <cfRule type="colorScale" priority="63">
      <colorScale>
        <cfvo type="min"/>
        <cfvo type="percentile" val="50"/>
        <cfvo type="max"/>
        <color rgb="FF63BE7B"/>
        <color rgb="FFFFEB84"/>
        <color rgb="FFF8696B"/>
      </colorScale>
    </cfRule>
  </conditionalFormatting>
  <conditionalFormatting sqref="J28">
    <cfRule type="expression" dxfId="33" priority="130" stopIfTrue="1">
      <formula>$K$27=0</formula>
    </cfRule>
    <cfRule type="expression" dxfId="32" priority="131" stopIfTrue="1">
      <formula>$K$27&gt;0</formula>
    </cfRule>
    <cfRule type="dataBar" priority="132">
      <dataBar>
        <cfvo type="min"/>
        <cfvo type="max"/>
        <color rgb="FFFF0000"/>
      </dataBar>
      <extLst>
        <ext xmlns:x14="http://schemas.microsoft.com/office/spreadsheetml/2009/9/main" uri="{B025F937-C7B1-47D3-B67F-A62EFF666E3E}">
          <x14:id>{A2F14A40-3384-4F3A-B6F1-5595B85586CB}</x14:id>
        </ext>
      </extLst>
    </cfRule>
    <cfRule type="colorScale" priority="133">
      <colorScale>
        <cfvo type="min"/>
        <cfvo type="percentile" val="50"/>
        <cfvo type="max"/>
        <color rgb="FF63BE7B"/>
        <color rgb="FFFFEB84"/>
        <color rgb="FFF8696B"/>
      </colorScale>
    </cfRule>
  </conditionalFormatting>
  <conditionalFormatting sqref="J29">
    <cfRule type="colorScale" priority="140">
      <colorScale>
        <cfvo type="num" val="0"/>
        <cfvo type="formula" val="#REF!/2"/>
        <cfvo type="num" val="#REF!"/>
        <color rgb="FFFF0000"/>
        <color rgb="FFFFFF00"/>
        <color rgb="FF006600"/>
      </colorScale>
    </cfRule>
    <cfRule type="colorScale" priority="141">
      <colorScale>
        <cfvo type="num" val="0"/>
        <cfvo type="percentile" val="50"/>
        <cfvo type="num" val="#REF!"/>
        <color rgb="FFFF0000"/>
        <color rgb="FFFFFF00"/>
        <color rgb="FF006600"/>
      </colorScale>
    </cfRule>
    <cfRule type="containsText" dxfId="31" priority="142" stopIfTrue="1" operator="containsText" text="No">
      <formula>NOT(ISERROR(SEARCH("No",J29)))</formula>
    </cfRule>
  </conditionalFormatting>
  <conditionalFormatting sqref="J4:K25">
    <cfRule type="expression" dxfId="30" priority="1" stopIfTrue="1">
      <formula>E4="No"</formula>
    </cfRule>
  </conditionalFormatting>
  <conditionalFormatting sqref="K4:K5 K10:K20 K22:K23">
    <cfRule type="dataBar" priority="86">
      <dataBar>
        <cfvo type="min"/>
        <cfvo type="max"/>
        <color rgb="FFFF0000"/>
      </dataBar>
      <extLst>
        <ext xmlns:x14="http://schemas.microsoft.com/office/spreadsheetml/2009/9/main" uri="{B025F937-C7B1-47D3-B67F-A62EFF666E3E}">
          <x14:id>{ABE3E99B-C929-4A54-A81E-2EF6C81B635B}</x14:id>
        </ext>
      </extLst>
    </cfRule>
    <cfRule type="colorScale" priority="87">
      <colorScale>
        <cfvo type="min"/>
        <cfvo type="percentile" val="50"/>
        <cfvo type="max"/>
        <color rgb="FF63BE7B"/>
        <color rgb="FFFFEB84"/>
        <color rgb="FFF8696B"/>
      </colorScale>
    </cfRule>
  </conditionalFormatting>
  <conditionalFormatting sqref="K6">
    <cfRule type="dataBar" priority="2">
      <dataBar>
        <cfvo type="min"/>
        <cfvo type="max"/>
        <color rgb="FFFF0000"/>
      </dataBar>
      <extLst>
        <ext xmlns:x14="http://schemas.microsoft.com/office/spreadsheetml/2009/9/main" uri="{B025F937-C7B1-47D3-B67F-A62EFF666E3E}">
          <x14:id>{72372934-DF2A-40A9-8E2A-DCA3C15E039E}</x14:id>
        </ext>
      </extLst>
    </cfRule>
    <cfRule type="colorScale" priority="3">
      <colorScale>
        <cfvo type="min"/>
        <cfvo type="percentile" val="50"/>
        <cfvo type="max"/>
        <color rgb="FF63BE7B"/>
        <color rgb="FFFFEB84"/>
        <color rgb="FFF8696B"/>
      </colorScale>
    </cfRule>
  </conditionalFormatting>
  <conditionalFormatting sqref="K7">
    <cfRule type="dataBar" priority="20">
      <dataBar>
        <cfvo type="min"/>
        <cfvo type="max"/>
        <color rgb="FFFF0000"/>
      </dataBar>
      <extLst>
        <ext xmlns:x14="http://schemas.microsoft.com/office/spreadsheetml/2009/9/main" uri="{B025F937-C7B1-47D3-B67F-A62EFF666E3E}">
          <x14:id>{CF9778B7-32B4-4FC7-AF49-D13547B7A6F4}</x14:id>
        </ext>
      </extLst>
    </cfRule>
    <cfRule type="colorScale" priority="21">
      <colorScale>
        <cfvo type="min"/>
        <cfvo type="percentile" val="50"/>
        <cfvo type="max"/>
        <color rgb="FF63BE7B"/>
        <color rgb="FFFFEB84"/>
        <color rgb="FFF8696B"/>
      </colorScale>
    </cfRule>
  </conditionalFormatting>
  <conditionalFormatting sqref="K8">
    <cfRule type="dataBar" priority="47">
      <dataBar>
        <cfvo type="min"/>
        <cfvo type="max"/>
        <color rgb="FFFF0000"/>
      </dataBar>
      <extLst>
        <ext xmlns:x14="http://schemas.microsoft.com/office/spreadsheetml/2009/9/main" uri="{B025F937-C7B1-47D3-B67F-A62EFF666E3E}">
          <x14:id>{AB40D704-E29D-42D8-8A14-B083D97FF936}</x14:id>
        </ext>
      </extLst>
    </cfRule>
    <cfRule type="colorScale" priority="48">
      <colorScale>
        <cfvo type="min"/>
        <cfvo type="percentile" val="50"/>
        <cfvo type="max"/>
        <color rgb="FF63BE7B"/>
        <color rgb="FFFFEB84"/>
        <color rgb="FFF8696B"/>
      </colorScale>
    </cfRule>
  </conditionalFormatting>
  <conditionalFormatting sqref="K9">
    <cfRule type="dataBar" priority="41">
      <dataBar>
        <cfvo type="min"/>
        <cfvo type="max"/>
        <color rgb="FFFF0000"/>
      </dataBar>
      <extLst>
        <ext xmlns:x14="http://schemas.microsoft.com/office/spreadsheetml/2009/9/main" uri="{B025F937-C7B1-47D3-B67F-A62EFF666E3E}">
          <x14:id>{3EF5E698-5AA5-4B78-87C0-12AA28F0FD4C}</x14:id>
        </ext>
      </extLst>
    </cfRule>
    <cfRule type="colorScale" priority="42">
      <colorScale>
        <cfvo type="min"/>
        <cfvo type="percentile" val="50"/>
        <cfvo type="max"/>
        <color rgb="FF63BE7B"/>
        <color rgb="FFFFEB84"/>
        <color rgb="FFF8696B"/>
      </colorScale>
    </cfRule>
  </conditionalFormatting>
  <conditionalFormatting sqref="K21">
    <cfRule type="dataBar" priority="32">
      <dataBar>
        <cfvo type="min"/>
        <cfvo type="max"/>
        <color rgb="FFFF0000"/>
      </dataBar>
      <extLst>
        <ext xmlns:x14="http://schemas.microsoft.com/office/spreadsheetml/2009/9/main" uri="{B025F937-C7B1-47D3-B67F-A62EFF666E3E}">
          <x14:id>{CBB6C0BE-BBF9-4554-B11C-612BB13A1AAE}</x14:id>
        </ext>
      </extLst>
    </cfRule>
    <cfRule type="colorScale" priority="33">
      <colorScale>
        <cfvo type="min"/>
        <cfvo type="percentile" val="50"/>
        <cfvo type="max"/>
        <color rgb="FF63BE7B"/>
        <color rgb="FFFFEB84"/>
        <color rgb="FFF8696B"/>
      </colorScale>
    </cfRule>
  </conditionalFormatting>
  <conditionalFormatting sqref="K24">
    <cfRule type="dataBar" priority="80">
      <dataBar>
        <cfvo type="min"/>
        <cfvo type="max"/>
        <color rgb="FFFF0000"/>
      </dataBar>
      <extLst>
        <ext xmlns:x14="http://schemas.microsoft.com/office/spreadsheetml/2009/9/main" uri="{B025F937-C7B1-47D3-B67F-A62EFF666E3E}">
          <x14:id>{09117C72-39C4-4F22-B398-A53585064806}</x14:id>
        </ext>
      </extLst>
    </cfRule>
    <cfRule type="colorScale" priority="81">
      <colorScale>
        <cfvo type="min"/>
        <cfvo type="percentile" val="50"/>
        <cfvo type="max"/>
        <color rgb="FF63BE7B"/>
        <color rgb="FFFFEB84"/>
        <color rgb="FFF8696B"/>
      </colorScale>
    </cfRule>
  </conditionalFormatting>
  <conditionalFormatting sqref="K25">
    <cfRule type="dataBar" priority="74">
      <dataBar>
        <cfvo type="min"/>
        <cfvo type="max"/>
        <color rgb="FFFF0000"/>
      </dataBar>
      <extLst>
        <ext xmlns:x14="http://schemas.microsoft.com/office/spreadsheetml/2009/9/main" uri="{B025F937-C7B1-47D3-B67F-A62EFF666E3E}">
          <x14:id>{1D68FD9D-17CD-4F65-95B5-59D9D725F805}</x14:id>
        </ext>
      </extLst>
    </cfRule>
    <cfRule type="colorScale" priority="75">
      <colorScale>
        <cfvo type="min"/>
        <cfvo type="percentile" val="50"/>
        <cfvo type="max"/>
        <color rgb="FF63BE7B"/>
        <color rgb="FFFFEB84"/>
        <color rgb="FFF8696B"/>
      </colorScale>
    </cfRule>
  </conditionalFormatting>
  <dataValidations count="1">
    <dataValidation type="list" allowBlank="1" showInputMessage="1" showErrorMessage="1" sqref="E4:E25" xr:uid="{00000000-0002-0000-0500-000000000000}">
      <formula1>$J$33:$J$34</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1A76769B-215E-4434-A327-1D68B7F6F4F8}">
            <x14:dataBar minLength="0" maxLength="100" negativeBarColorSameAsPositive="1" axisPosition="none">
              <x14:cfvo type="min"/>
              <x14:cfvo type="max"/>
            </x14:dataBar>
          </x14:cfRule>
          <xm:sqref>J4</xm:sqref>
        </x14:conditionalFormatting>
        <x14:conditionalFormatting xmlns:xm="http://schemas.microsoft.com/office/excel/2006/main">
          <x14:cfRule type="dataBar" id="{31E93F66-E4DE-409C-89FF-21C0A374EE67}">
            <x14:dataBar minLength="0" maxLength="100" negativeBarColorSameAsPositive="1" axisPosition="none">
              <x14:cfvo type="min"/>
              <x14:cfvo type="max"/>
            </x14:dataBar>
          </x14:cfRule>
          <xm:sqref>J6</xm:sqref>
        </x14:conditionalFormatting>
        <x14:conditionalFormatting xmlns:xm="http://schemas.microsoft.com/office/excel/2006/main">
          <x14:cfRule type="dataBar" id="{B161AF59-6EDC-4612-A130-7ADF478B5660}">
            <x14:dataBar minLength="0" maxLength="100" negativeBarColorSameAsPositive="1" axisPosition="none">
              <x14:cfvo type="min"/>
              <x14:cfvo type="max"/>
            </x14:dataBar>
          </x14:cfRule>
          <xm:sqref>J7</xm:sqref>
        </x14:conditionalFormatting>
        <x14:conditionalFormatting xmlns:xm="http://schemas.microsoft.com/office/excel/2006/main">
          <x14:cfRule type="dataBar" id="{A319EC8D-18F4-4AE2-8505-72AF30A52197}">
            <x14:dataBar minLength="0" maxLength="100" negativeBarColorSameAsPositive="1" axisPosition="none">
              <x14:cfvo type="min"/>
              <x14:cfvo type="max"/>
            </x14:dataBar>
          </x14:cfRule>
          <xm:sqref>J8</xm:sqref>
        </x14:conditionalFormatting>
        <x14:conditionalFormatting xmlns:xm="http://schemas.microsoft.com/office/excel/2006/main">
          <x14:cfRule type="dataBar" id="{CBCA4CE3-5BAA-4DC0-9D59-09D475009001}">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A4D7C1A-1AAA-4A0E-9C4F-3C877339E0D6}">
            <x14:dataBar minLength="0" maxLength="100" negativeBarColorSameAsPositive="1" axisPosition="none">
              <x14:cfvo type="min"/>
              <x14:cfvo type="max"/>
            </x14:dataBar>
          </x14:cfRule>
          <xm:sqref>J21</xm:sqref>
        </x14:conditionalFormatting>
        <x14:conditionalFormatting xmlns:xm="http://schemas.microsoft.com/office/excel/2006/main">
          <x14:cfRule type="dataBar" id="{8D93612A-C8BA-4FF2-8414-493E800BF081}">
            <x14:dataBar minLength="0" maxLength="100" negativeBarColorSameAsPositive="1" axisPosition="none">
              <x14:cfvo type="min"/>
              <x14:cfvo type="max"/>
            </x14:dataBar>
          </x14:cfRule>
          <xm:sqref>J22 J5 J10:J20</xm:sqref>
        </x14:conditionalFormatting>
        <x14:conditionalFormatting xmlns:xm="http://schemas.microsoft.com/office/excel/2006/main">
          <x14:cfRule type="dataBar" id="{FA120A8E-CACC-46FF-98B9-8755953B6D2B}">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5123BC43-8AC5-4B0B-B50B-987979A23BD0}">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2A97BCD4-0A24-4226-B7BF-1C7384FD0FD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A2F14A40-3384-4F3A-B6F1-5595B85586C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ABE3E99B-C929-4A54-A81E-2EF6C81B635B}">
            <x14:dataBar minLength="0" maxLength="100" negativeBarColorSameAsPositive="1" axisPosition="none">
              <x14:cfvo type="min"/>
              <x14:cfvo type="max"/>
            </x14:dataBar>
          </x14:cfRule>
          <xm:sqref>K4:K5 K10:K20 K22:K23</xm:sqref>
        </x14:conditionalFormatting>
        <x14:conditionalFormatting xmlns:xm="http://schemas.microsoft.com/office/excel/2006/main">
          <x14:cfRule type="dataBar" id="{72372934-DF2A-40A9-8E2A-DCA3C15E039E}">
            <x14:dataBar minLength="0" maxLength="100" negativeBarColorSameAsPositive="1" axisPosition="none">
              <x14:cfvo type="min"/>
              <x14:cfvo type="max"/>
            </x14:dataBar>
          </x14:cfRule>
          <xm:sqref>K6</xm:sqref>
        </x14:conditionalFormatting>
        <x14:conditionalFormatting xmlns:xm="http://schemas.microsoft.com/office/excel/2006/main">
          <x14:cfRule type="dataBar" id="{CF9778B7-32B4-4FC7-AF49-D13547B7A6F4}">
            <x14:dataBar minLength="0" maxLength="100" negativeBarColorSameAsPositive="1" axisPosition="none">
              <x14:cfvo type="min"/>
              <x14:cfvo type="max"/>
            </x14:dataBar>
          </x14:cfRule>
          <xm:sqref>K7</xm:sqref>
        </x14:conditionalFormatting>
        <x14:conditionalFormatting xmlns:xm="http://schemas.microsoft.com/office/excel/2006/main">
          <x14:cfRule type="dataBar" id="{AB40D704-E29D-42D8-8A14-B083D97FF936}">
            <x14:dataBar minLength="0" maxLength="100" negativeBarColorSameAsPositive="1" axisPosition="none">
              <x14:cfvo type="min"/>
              <x14:cfvo type="max"/>
            </x14:dataBar>
          </x14:cfRule>
          <xm:sqref>K8</xm:sqref>
        </x14:conditionalFormatting>
        <x14:conditionalFormatting xmlns:xm="http://schemas.microsoft.com/office/excel/2006/main">
          <x14:cfRule type="dataBar" id="{3EF5E698-5AA5-4B78-87C0-12AA28F0FD4C}">
            <x14:dataBar minLength="0" maxLength="100" negativeBarColorSameAsPositive="1" axisPosition="none">
              <x14:cfvo type="min"/>
              <x14:cfvo type="max"/>
            </x14:dataBar>
          </x14:cfRule>
          <xm:sqref>K9</xm:sqref>
        </x14:conditionalFormatting>
        <x14:conditionalFormatting xmlns:xm="http://schemas.microsoft.com/office/excel/2006/main">
          <x14:cfRule type="dataBar" id="{CBB6C0BE-BBF9-4554-B11C-612BB13A1AAE}">
            <x14:dataBar minLength="0" maxLength="100" negativeBarColorSameAsPositive="1" axisPosition="none">
              <x14:cfvo type="min"/>
              <x14:cfvo type="max"/>
            </x14:dataBar>
          </x14:cfRule>
          <xm:sqref>K21</xm:sqref>
        </x14:conditionalFormatting>
        <x14:conditionalFormatting xmlns:xm="http://schemas.microsoft.com/office/excel/2006/main">
          <x14:cfRule type="dataBar" id="{09117C72-39C4-4F22-B398-A53585064806}">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1D68FD9D-17CD-4F65-95B5-59D9D725F805}">
            <x14:dataBar minLength="0" maxLength="100" negativeBarColorSameAsPositive="1" axisPosition="none">
              <x14:cfvo type="min"/>
              <x14:cfvo type="max"/>
            </x14:dataBar>
          </x14:cfRule>
          <xm:sqref>K25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7"/>
  <sheetViews>
    <sheetView view="pageBreakPreview" zoomScaleNormal="80" zoomScaleSheetLayoutView="100" workbookViewId="0">
      <pane ySplit="3" topLeftCell="A24" activePane="bottomLeft" state="frozenSplit"/>
      <selection pane="bottomLeft" activeCell="E32" sqref="E32"/>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7" style="9" customWidth="1"/>
    <col min="6" max="6" width="15.453125" style="7" hidden="1" customWidth="1"/>
    <col min="7" max="7" width="15.54296875" style="8" hidden="1" customWidth="1"/>
    <col min="8" max="9" width="15.54296875" style="13" hidden="1" customWidth="1"/>
    <col min="10" max="10" width="23" style="8" customWidth="1"/>
    <col min="11" max="11" width="15.7265625" style="8" customWidth="1"/>
    <col min="12" max="12" width="52.7265625" style="9" customWidth="1"/>
    <col min="13" max="16384" width="9.1796875" style="3"/>
  </cols>
  <sheetData>
    <row r="1" spans="2:13" ht="18" x14ac:dyDescent="0.25">
      <c r="B1" s="243" t="s">
        <v>75</v>
      </c>
      <c r="C1" s="244"/>
      <c r="D1" s="62">
        <f>+'2.Fluidos D&amp;C'!$D$1</f>
        <v>0</v>
      </c>
      <c r="E1" s="122"/>
      <c r="F1" s="124"/>
      <c r="G1" s="38"/>
      <c r="H1" s="125"/>
      <c r="I1" s="125"/>
      <c r="J1" s="38"/>
      <c r="K1" s="38"/>
      <c r="L1" s="122"/>
      <c r="M1" s="41"/>
    </row>
    <row r="2" spans="2:13" ht="16.5" customHeight="1" x14ac:dyDescent="0.45">
      <c r="B2" s="245" t="s">
        <v>76</v>
      </c>
      <c r="C2" s="245"/>
      <c r="D2" s="60">
        <f>+'2.Fluidos D&amp;C'!$D$2</f>
        <v>0</v>
      </c>
      <c r="E2" s="113"/>
      <c r="F2" s="246" t="s">
        <v>9</v>
      </c>
      <c r="G2" s="247"/>
      <c r="H2" s="56" t="s">
        <v>10</v>
      </c>
      <c r="I2" s="248" t="s">
        <v>53</v>
      </c>
      <c r="J2" s="249"/>
      <c r="K2" s="48"/>
      <c r="L2" s="41"/>
      <c r="M2" s="41"/>
    </row>
    <row r="3" spans="2:13" ht="74.25" customHeight="1" x14ac:dyDescent="0.25">
      <c r="B3" s="64" t="s">
        <v>12</v>
      </c>
      <c r="C3" s="64" t="s">
        <v>77</v>
      </c>
      <c r="D3" s="65" t="s">
        <v>78</v>
      </c>
      <c r="E3" s="34" t="s">
        <v>79</v>
      </c>
      <c r="F3" s="33" t="s">
        <v>16</v>
      </c>
      <c r="G3" s="33" t="s">
        <v>17</v>
      </c>
      <c r="H3" s="34" t="s">
        <v>18</v>
      </c>
      <c r="I3" s="34" t="s">
        <v>19</v>
      </c>
      <c r="J3" s="35" t="s">
        <v>80</v>
      </c>
      <c r="K3" s="59" t="s">
        <v>81</v>
      </c>
      <c r="L3" s="15" t="s">
        <v>82</v>
      </c>
      <c r="M3" s="41"/>
    </row>
    <row r="4" spans="2:13" ht="25" x14ac:dyDescent="0.25">
      <c r="B4" s="66" t="e">
        <f>+'6. BOP &amp; testing'!B25+1</f>
        <v>#REF!</v>
      </c>
      <c r="C4" s="67" t="s">
        <v>156</v>
      </c>
      <c r="D4" s="68" t="s">
        <v>157</v>
      </c>
      <c r="E4" s="37" t="s">
        <v>24</v>
      </c>
      <c r="F4" s="114">
        <v>10</v>
      </c>
      <c r="G4" s="115" t="e">
        <f>+F4/#REF!</f>
        <v>#REF!</v>
      </c>
      <c r="H4" s="55">
        <f>IF(E4="Yes",F4,0)</f>
        <v>10</v>
      </c>
      <c r="I4" s="53" t="e">
        <f>IF(OR($H$4=0,$H$5=0,$H$6=0,#REF!=0)=FALSE,H4,0)</f>
        <v>#REF!</v>
      </c>
      <c r="J4" s="54" t="str">
        <f>IF(E4="Yes","OK","Did not pass")</f>
        <v>OK</v>
      </c>
      <c r="K4" s="54" t="s">
        <v>85</v>
      </c>
      <c r="L4" s="44"/>
      <c r="M4" s="41"/>
    </row>
    <row r="5" spans="2:13" ht="14" x14ac:dyDescent="0.25">
      <c r="B5" s="66" t="e">
        <f>+B4+1</f>
        <v>#REF!</v>
      </c>
      <c r="C5" s="67" t="s">
        <v>158</v>
      </c>
      <c r="D5" s="68" t="s">
        <v>159</v>
      </c>
      <c r="E5" s="37" t="s">
        <v>24</v>
      </c>
      <c r="F5" s="114">
        <v>10</v>
      </c>
      <c r="G5" s="115" t="e">
        <f>+F5/#REF!</f>
        <v>#REF!</v>
      </c>
      <c r="H5" s="55">
        <f t="shared" ref="H5:H25" si="0">IF(E5="Yes",F5,0)</f>
        <v>10</v>
      </c>
      <c r="I5" s="53" t="e">
        <f>IF(OR($H$4=0,$H$5=0,$H$6=0,#REF!=0)=FALSE,H5,0)</f>
        <v>#REF!</v>
      </c>
      <c r="J5" s="54" t="str">
        <f t="shared" ref="J5:J23" si="1">IF(E5="Yes","OK","Did not pass")</f>
        <v>OK</v>
      </c>
      <c r="K5" s="54" t="s">
        <v>28</v>
      </c>
      <c r="L5" s="58"/>
      <c r="M5" s="41"/>
    </row>
    <row r="6" spans="2:13" ht="14" x14ac:dyDescent="0.25">
      <c r="B6" s="66" t="e">
        <f t="shared" ref="B6:B31" si="2">+B5+1</f>
        <v>#REF!</v>
      </c>
      <c r="C6" s="67" t="s">
        <v>160</v>
      </c>
      <c r="D6" s="108" t="s">
        <v>161</v>
      </c>
      <c r="E6" s="37" t="s">
        <v>24</v>
      </c>
      <c r="F6" s="114">
        <v>10</v>
      </c>
      <c r="G6" s="115" t="e">
        <f>+F6/#REF!</f>
        <v>#REF!</v>
      </c>
      <c r="H6" s="55">
        <f t="shared" si="0"/>
        <v>10</v>
      </c>
      <c r="I6" s="53" t="e">
        <f>IF(OR($H$4=0,$H$5=0,$H$6=0,#REF!=0)=FALSE,H6,0)</f>
        <v>#REF!</v>
      </c>
      <c r="J6" s="54" t="str">
        <f t="shared" si="1"/>
        <v>OK</v>
      </c>
      <c r="K6" s="54" t="s">
        <v>28</v>
      </c>
      <c r="L6" s="58"/>
      <c r="M6" s="41"/>
    </row>
    <row r="7" spans="2:13" ht="25" x14ac:dyDescent="0.25">
      <c r="B7" s="66" t="e">
        <f t="shared" si="2"/>
        <v>#REF!</v>
      </c>
      <c r="C7" s="67" t="s">
        <v>162</v>
      </c>
      <c r="D7" s="68" t="s">
        <v>163</v>
      </c>
      <c r="E7" s="37" t="s">
        <v>24</v>
      </c>
      <c r="F7" s="114">
        <v>10</v>
      </c>
      <c r="G7" s="115" t="e">
        <f>+F7/#REF!</f>
        <v>#REF!</v>
      </c>
      <c r="H7" s="55">
        <f t="shared" si="0"/>
        <v>10</v>
      </c>
      <c r="I7" s="53" t="e">
        <f>IF(OR($H$4=0,$H$5=0,$H$6=0,#REF!=0)=FALSE,H7,0)</f>
        <v>#REF!</v>
      </c>
      <c r="J7" s="54" t="str">
        <f t="shared" si="1"/>
        <v>OK</v>
      </c>
      <c r="K7" s="54" t="s">
        <v>28</v>
      </c>
      <c r="L7" s="58"/>
      <c r="M7" s="41"/>
    </row>
    <row r="8" spans="2:13" ht="15.65" customHeight="1" x14ac:dyDescent="0.25">
      <c r="B8" s="66" t="e">
        <f t="shared" si="2"/>
        <v>#REF!</v>
      </c>
      <c r="C8" s="67" t="s">
        <v>164</v>
      </c>
      <c r="D8" s="68" t="s">
        <v>165</v>
      </c>
      <c r="E8" s="37" t="s">
        <v>24</v>
      </c>
      <c r="F8" s="114">
        <v>10</v>
      </c>
      <c r="G8" s="115" t="e">
        <f>+F8/#REF!</f>
        <v>#REF!</v>
      </c>
      <c r="H8" s="55">
        <f t="shared" si="0"/>
        <v>10</v>
      </c>
      <c r="I8" s="53" t="e">
        <f>IF(OR($H$4=0,$H$5=0,$H$6=0,#REF!=0)=FALSE,H8,0)</f>
        <v>#REF!</v>
      </c>
      <c r="J8" s="54" t="str">
        <f t="shared" si="1"/>
        <v>OK</v>
      </c>
      <c r="K8" s="54" t="s">
        <v>28</v>
      </c>
      <c r="L8" s="58"/>
      <c r="M8" s="41"/>
    </row>
    <row r="9" spans="2:13" ht="15" customHeight="1" x14ac:dyDescent="0.25">
      <c r="B9" s="66" t="e">
        <f t="shared" si="2"/>
        <v>#REF!</v>
      </c>
      <c r="C9" s="67" t="s">
        <v>166</v>
      </c>
      <c r="D9" s="68" t="s">
        <v>167</v>
      </c>
      <c r="E9" s="37" t="s">
        <v>24</v>
      </c>
      <c r="F9" s="114">
        <v>10</v>
      </c>
      <c r="G9" s="115" t="e">
        <f>+F9/#REF!</f>
        <v>#REF!</v>
      </c>
      <c r="H9" s="55">
        <f t="shared" si="0"/>
        <v>10</v>
      </c>
      <c r="I9" s="53" t="e">
        <f>IF(OR($H$4=0,$H$5=0,$H$6=0,#REF!=0)=FALSE,H9,0)</f>
        <v>#REF!</v>
      </c>
      <c r="J9" s="54" t="str">
        <f t="shared" si="1"/>
        <v>OK</v>
      </c>
      <c r="K9" s="54" t="s">
        <v>28</v>
      </c>
      <c r="L9" s="58"/>
      <c r="M9" s="41"/>
    </row>
    <row r="10" spans="2:13" ht="53.25" customHeight="1" x14ac:dyDescent="0.25">
      <c r="B10" s="66" t="e">
        <f t="shared" si="2"/>
        <v>#REF!</v>
      </c>
      <c r="C10" s="67" t="s">
        <v>168</v>
      </c>
      <c r="D10" s="68" t="s">
        <v>169</v>
      </c>
      <c r="E10" s="37" t="s">
        <v>24</v>
      </c>
      <c r="F10" s="114">
        <v>10</v>
      </c>
      <c r="G10" s="115" t="e">
        <f>+F10/#REF!</f>
        <v>#REF!</v>
      </c>
      <c r="H10" s="55">
        <f t="shared" si="0"/>
        <v>10</v>
      </c>
      <c r="I10" s="53" t="e">
        <f>IF(OR($H$4=0,$H$5=0,$H$6=0,#REF!=0)=FALSE,H10,0)</f>
        <v>#REF!</v>
      </c>
      <c r="J10" s="54" t="str">
        <f t="shared" si="1"/>
        <v>OK</v>
      </c>
      <c r="K10" s="54" t="s">
        <v>28</v>
      </c>
      <c r="L10" s="58"/>
      <c r="M10" s="41"/>
    </row>
    <row r="11" spans="2:13" ht="33.75" customHeight="1" x14ac:dyDescent="0.25">
      <c r="B11" s="66" t="e">
        <f t="shared" si="2"/>
        <v>#REF!</v>
      </c>
      <c r="C11" s="67" t="s">
        <v>170</v>
      </c>
      <c r="D11" s="68" t="s">
        <v>171</v>
      </c>
      <c r="E11" s="37" t="s">
        <v>24</v>
      </c>
      <c r="F11" s="114">
        <v>10</v>
      </c>
      <c r="G11" s="115" t="e">
        <f>+F11/#REF!</f>
        <v>#REF!</v>
      </c>
      <c r="H11" s="55">
        <f t="shared" si="0"/>
        <v>10</v>
      </c>
      <c r="I11" s="53" t="e">
        <f>IF(OR($H$4=0,$H$5=0,$H$6=0,#REF!=0)=FALSE,H11,0)</f>
        <v>#REF!</v>
      </c>
      <c r="J11" s="54" t="str">
        <f t="shared" si="1"/>
        <v>OK</v>
      </c>
      <c r="K11" s="54" t="s">
        <v>28</v>
      </c>
      <c r="L11" s="58"/>
      <c r="M11" s="41"/>
    </row>
    <row r="12" spans="2:13" ht="14" x14ac:dyDescent="0.25">
      <c r="B12" s="66" t="e">
        <f t="shared" si="2"/>
        <v>#REF!</v>
      </c>
      <c r="C12" s="67" t="s">
        <v>172</v>
      </c>
      <c r="D12" s="68" t="s">
        <v>173</v>
      </c>
      <c r="E12" s="37" t="s">
        <v>24</v>
      </c>
      <c r="F12" s="114">
        <v>10</v>
      </c>
      <c r="G12" s="115" t="e">
        <f>+F12/#REF!</f>
        <v>#REF!</v>
      </c>
      <c r="H12" s="55">
        <f t="shared" si="0"/>
        <v>10</v>
      </c>
      <c r="I12" s="53" t="e">
        <f>IF(OR($H$4=0,$H$5=0,$H$6=0,#REF!=0)=FALSE,H12,0)</f>
        <v>#REF!</v>
      </c>
      <c r="J12" s="54" t="str">
        <f t="shared" si="1"/>
        <v>OK</v>
      </c>
      <c r="K12" s="54" t="s">
        <v>28</v>
      </c>
      <c r="L12" s="58"/>
      <c r="M12" s="41"/>
    </row>
    <row r="13" spans="2:13" ht="14" x14ac:dyDescent="0.25">
      <c r="B13" s="66" t="e">
        <f t="shared" si="2"/>
        <v>#REF!</v>
      </c>
      <c r="C13" s="67" t="s">
        <v>174</v>
      </c>
      <c r="D13" s="68" t="s">
        <v>175</v>
      </c>
      <c r="E13" s="37" t="s">
        <v>24</v>
      </c>
      <c r="F13" s="114">
        <v>10</v>
      </c>
      <c r="G13" s="115" t="e">
        <f>+F13/#REF!</f>
        <v>#REF!</v>
      </c>
      <c r="H13" s="55">
        <f t="shared" si="0"/>
        <v>10</v>
      </c>
      <c r="I13" s="53" t="e">
        <f>IF(OR($H$4=0,$H$5=0,$H$6=0,#REF!=0)=FALSE,H13,0)</f>
        <v>#REF!</v>
      </c>
      <c r="J13" s="54" t="str">
        <f t="shared" si="1"/>
        <v>OK</v>
      </c>
      <c r="K13" s="54" t="s">
        <v>28</v>
      </c>
      <c r="L13" s="58"/>
      <c r="M13" s="41"/>
    </row>
    <row r="14" spans="2:13" ht="24.75" customHeight="1" x14ac:dyDescent="0.25">
      <c r="B14" s="66" t="e">
        <f t="shared" si="2"/>
        <v>#REF!</v>
      </c>
      <c r="C14" s="67" t="s">
        <v>174</v>
      </c>
      <c r="D14" s="68" t="s">
        <v>176</v>
      </c>
      <c r="E14" s="37" t="s">
        <v>24</v>
      </c>
      <c r="F14" s="114">
        <v>10</v>
      </c>
      <c r="G14" s="115" t="e">
        <f>+F14/#REF!</f>
        <v>#REF!</v>
      </c>
      <c r="H14" s="55">
        <f t="shared" si="0"/>
        <v>10</v>
      </c>
      <c r="I14" s="53" t="e">
        <f>IF(OR($H$4=0,$H$5=0,$H$6=0,#REF!=0)=FALSE,H14,0)</f>
        <v>#REF!</v>
      </c>
      <c r="J14" s="54" t="str">
        <f t="shared" si="1"/>
        <v>OK</v>
      </c>
      <c r="K14" s="54" t="s">
        <v>28</v>
      </c>
      <c r="L14" s="58"/>
      <c r="M14" s="41"/>
    </row>
    <row r="15" spans="2:13" ht="75" x14ac:dyDescent="0.25">
      <c r="B15" s="66" t="e">
        <f t="shared" si="2"/>
        <v>#REF!</v>
      </c>
      <c r="C15" s="67" t="s">
        <v>177</v>
      </c>
      <c r="D15" s="68" t="s">
        <v>178</v>
      </c>
      <c r="E15" s="37" t="s">
        <v>24</v>
      </c>
      <c r="F15" s="114">
        <v>10</v>
      </c>
      <c r="G15" s="115" t="e">
        <f>+F15/#REF!</f>
        <v>#REF!</v>
      </c>
      <c r="H15" s="55">
        <f t="shared" si="0"/>
        <v>10</v>
      </c>
      <c r="I15" s="53" t="e">
        <f>IF(OR($H$4=0,$H$5=0,$H$6=0,#REF!=0)=FALSE,H15,0)</f>
        <v>#REF!</v>
      </c>
      <c r="J15" s="54" t="str">
        <f t="shared" si="1"/>
        <v>OK</v>
      </c>
      <c r="K15" s="54" t="s">
        <v>28</v>
      </c>
      <c r="L15" s="58"/>
      <c r="M15" s="41"/>
    </row>
    <row r="16" spans="2:13" ht="25" x14ac:dyDescent="0.25">
      <c r="B16" s="66" t="e">
        <f t="shared" si="2"/>
        <v>#REF!</v>
      </c>
      <c r="C16" s="67" t="s">
        <v>179</v>
      </c>
      <c r="D16" s="68" t="s">
        <v>180</v>
      </c>
      <c r="E16" s="37" t="s">
        <v>24</v>
      </c>
      <c r="F16" s="114">
        <v>10</v>
      </c>
      <c r="G16" s="115" t="e">
        <f>+F16/#REF!</f>
        <v>#REF!</v>
      </c>
      <c r="H16" s="55">
        <f t="shared" si="0"/>
        <v>10</v>
      </c>
      <c r="I16" s="53" t="e">
        <f>IF(OR($H$4=0,$H$5=0,$H$6=0,#REF!=0)=FALSE,H16,0)</f>
        <v>#REF!</v>
      </c>
      <c r="J16" s="54" t="str">
        <f t="shared" si="1"/>
        <v>OK</v>
      </c>
      <c r="K16" s="54" t="s">
        <v>28</v>
      </c>
      <c r="L16" s="58"/>
      <c r="M16" s="41"/>
    </row>
    <row r="17" spans="2:12" ht="367.5" customHeight="1" x14ac:dyDescent="0.25">
      <c r="B17" s="66" t="e">
        <f t="shared" si="2"/>
        <v>#REF!</v>
      </c>
      <c r="C17" s="67" t="s">
        <v>181</v>
      </c>
      <c r="D17" s="94" t="s">
        <v>182</v>
      </c>
      <c r="E17" s="37" t="s">
        <v>24</v>
      </c>
      <c r="F17" s="114">
        <v>10</v>
      </c>
      <c r="G17" s="115" t="e">
        <f>+F17/#REF!</f>
        <v>#REF!</v>
      </c>
      <c r="H17" s="55">
        <f t="shared" si="0"/>
        <v>10</v>
      </c>
      <c r="I17" s="53" t="e">
        <f>IF(OR($H$4=0,$H$5=0,$H$6=0,#REF!=0)=FALSE,H17,0)</f>
        <v>#REF!</v>
      </c>
      <c r="J17" s="54" t="str">
        <f t="shared" si="1"/>
        <v>OK</v>
      </c>
      <c r="K17" s="54" t="s">
        <v>28</v>
      </c>
      <c r="L17" s="58"/>
    </row>
    <row r="18" spans="2:12" ht="118" customHeight="1" x14ac:dyDescent="0.25">
      <c r="B18" s="66" t="e">
        <f t="shared" si="2"/>
        <v>#REF!</v>
      </c>
      <c r="C18" s="67" t="s">
        <v>183</v>
      </c>
      <c r="D18" s="68" t="s">
        <v>184</v>
      </c>
      <c r="E18" s="37" t="s">
        <v>24</v>
      </c>
      <c r="F18" s="114">
        <v>10</v>
      </c>
      <c r="G18" s="115" t="e">
        <f>+F18/#REF!</f>
        <v>#REF!</v>
      </c>
      <c r="H18" s="55">
        <f t="shared" si="0"/>
        <v>10</v>
      </c>
      <c r="I18" s="53" t="e">
        <f>IF(OR($H$4=0,$H$5=0,$H$6=0,#REF!=0)=FALSE,H18,0)</f>
        <v>#REF!</v>
      </c>
      <c r="J18" s="54" t="str">
        <f t="shared" si="1"/>
        <v>OK</v>
      </c>
      <c r="K18" s="54" t="s">
        <v>28</v>
      </c>
      <c r="L18" s="58"/>
    </row>
    <row r="19" spans="2:12" ht="185.25" customHeight="1" x14ac:dyDescent="0.25">
      <c r="B19" s="66" t="e">
        <f t="shared" si="2"/>
        <v>#REF!</v>
      </c>
      <c r="C19" s="67" t="s">
        <v>185</v>
      </c>
      <c r="D19" s="68" t="s">
        <v>186</v>
      </c>
      <c r="E19" s="37" t="s">
        <v>24</v>
      </c>
      <c r="F19" s="114">
        <v>10</v>
      </c>
      <c r="G19" s="115" t="e">
        <f>+F19/#REF!</f>
        <v>#REF!</v>
      </c>
      <c r="H19" s="55">
        <f t="shared" ref="H19" si="3">IF(E19="Yes",F19,0)</f>
        <v>10</v>
      </c>
      <c r="I19" s="53" t="e">
        <f>IF(OR($H$4=0,$H$5=0,$H$6=0,#REF!=0)=FALSE,H19,0)</f>
        <v>#REF!</v>
      </c>
      <c r="J19" s="54" t="str">
        <f t="shared" ref="J19" si="4">IF(E19="Yes","OK"," Pass")</f>
        <v>OK</v>
      </c>
      <c r="K19" s="54" t="str">
        <f>IF(J19="OK","3"," 0")</f>
        <v>3</v>
      </c>
      <c r="L19" s="58"/>
    </row>
    <row r="20" spans="2:12" ht="14" x14ac:dyDescent="0.25">
      <c r="B20" s="66" t="e">
        <f t="shared" si="2"/>
        <v>#REF!</v>
      </c>
      <c r="C20" s="67" t="s">
        <v>187</v>
      </c>
      <c r="D20" s="68" t="s">
        <v>188</v>
      </c>
      <c r="E20" s="37" t="s">
        <v>24</v>
      </c>
      <c r="F20" s="114">
        <v>10</v>
      </c>
      <c r="G20" s="115" t="e">
        <f>+F20/#REF!</f>
        <v>#REF!</v>
      </c>
      <c r="H20" s="55">
        <f t="shared" si="0"/>
        <v>10</v>
      </c>
      <c r="I20" s="53" t="e">
        <f>IF(OR($H$4=0,$H$5=0,$H$6=0,#REF!=0)=FALSE,H20,0)</f>
        <v>#REF!</v>
      </c>
      <c r="J20" s="54" t="str">
        <f t="shared" si="1"/>
        <v>OK</v>
      </c>
      <c r="K20" s="54" t="s">
        <v>28</v>
      </c>
      <c r="L20" s="58"/>
    </row>
    <row r="21" spans="2:12" ht="125" x14ac:dyDescent="0.25">
      <c r="B21" s="66" t="e">
        <f t="shared" si="2"/>
        <v>#REF!</v>
      </c>
      <c r="C21" s="67" t="s">
        <v>189</v>
      </c>
      <c r="D21" s="68" t="s">
        <v>190</v>
      </c>
      <c r="E21" s="37" t="s">
        <v>24</v>
      </c>
      <c r="F21" s="114">
        <v>10</v>
      </c>
      <c r="G21" s="115" t="e">
        <f>+F21/#REF!</f>
        <v>#REF!</v>
      </c>
      <c r="H21" s="55">
        <f t="shared" si="0"/>
        <v>10</v>
      </c>
      <c r="I21" s="53" t="e">
        <f>IF(OR($H$4=0,$H$5=0,$H$6=0,#REF!=0)=FALSE,H21,0)</f>
        <v>#REF!</v>
      </c>
      <c r="J21" s="54" t="str">
        <f t="shared" si="1"/>
        <v>OK</v>
      </c>
      <c r="K21" s="54" t="s">
        <v>28</v>
      </c>
      <c r="L21" s="44"/>
    </row>
    <row r="22" spans="2:12" ht="29.15" customHeight="1" x14ac:dyDescent="0.25">
      <c r="B22" s="66" t="e">
        <f t="shared" si="2"/>
        <v>#REF!</v>
      </c>
      <c r="C22" s="67" t="s">
        <v>191</v>
      </c>
      <c r="D22" s="68" t="s">
        <v>192</v>
      </c>
      <c r="E22" s="37" t="s">
        <v>24</v>
      </c>
      <c r="F22" s="114">
        <v>10</v>
      </c>
      <c r="G22" s="115" t="e">
        <f>+F22/#REF!</f>
        <v>#REF!</v>
      </c>
      <c r="H22" s="55">
        <f>IF(E22="Yes",F22,0)</f>
        <v>10</v>
      </c>
      <c r="I22" s="53" t="e">
        <f>IF(OR($H$4=0,$H$5=0,$H$6=0,#REF!=0)=FALSE,H22,0)</f>
        <v>#REF!</v>
      </c>
      <c r="J22" s="54" t="str">
        <f>IF(E22="Yes","OK","Did not pass")</f>
        <v>OK</v>
      </c>
      <c r="K22" s="54" t="s">
        <v>28</v>
      </c>
      <c r="L22" s="58"/>
    </row>
    <row r="23" spans="2:12" ht="22.5" customHeight="1" x14ac:dyDescent="0.25">
      <c r="B23" s="66" t="e">
        <f t="shared" si="2"/>
        <v>#REF!</v>
      </c>
      <c r="C23" s="67" t="s">
        <v>193</v>
      </c>
      <c r="D23" s="68" t="s">
        <v>194</v>
      </c>
      <c r="E23" s="37" t="s">
        <v>24</v>
      </c>
      <c r="F23" s="114">
        <v>10</v>
      </c>
      <c r="G23" s="115" t="e">
        <f>+F23/#REF!</f>
        <v>#REF!</v>
      </c>
      <c r="H23" s="55">
        <f t="shared" si="0"/>
        <v>10</v>
      </c>
      <c r="I23" s="53" t="e">
        <f>IF(OR($H$4=0,$H$5=0,$H$6=0,#REF!=0)=FALSE,H23,0)</f>
        <v>#REF!</v>
      </c>
      <c r="J23" s="54" t="str">
        <f t="shared" si="1"/>
        <v>OK</v>
      </c>
      <c r="K23" s="54" t="s">
        <v>28</v>
      </c>
      <c r="L23" s="58"/>
    </row>
    <row r="24" spans="2:12" ht="158.25" customHeight="1" x14ac:dyDescent="0.25">
      <c r="B24" s="66" t="e">
        <f t="shared" si="2"/>
        <v>#REF!</v>
      </c>
      <c r="C24" s="67" t="s">
        <v>195</v>
      </c>
      <c r="D24" s="111" t="s">
        <v>196</v>
      </c>
      <c r="E24" s="37" t="s">
        <v>24</v>
      </c>
      <c r="F24" s="114">
        <v>10</v>
      </c>
      <c r="G24" s="115" t="e">
        <f>+F24/#REF!</f>
        <v>#REF!</v>
      </c>
      <c r="H24" s="55">
        <f t="shared" ref="H24" si="5">IF(E24="Yes",F24,0)</f>
        <v>10</v>
      </c>
      <c r="I24" s="53" t="e">
        <f>IF(OR($H$4=0,$H$5=0,$H$6=0,#REF!=0)=FALSE,H24,0)</f>
        <v>#REF!</v>
      </c>
      <c r="J24" s="54" t="str">
        <f t="shared" ref="J24" si="6">IF(E24="Yes","OK","Did not pass")</f>
        <v>OK</v>
      </c>
      <c r="K24" s="54" t="s">
        <v>28</v>
      </c>
      <c r="L24" s="44"/>
    </row>
    <row r="25" spans="2:12" ht="14" x14ac:dyDescent="0.25">
      <c r="B25" s="66" t="e">
        <f t="shared" si="2"/>
        <v>#REF!</v>
      </c>
      <c r="C25" s="67" t="s">
        <v>197</v>
      </c>
      <c r="D25" s="68" t="s">
        <v>198</v>
      </c>
      <c r="E25" s="37" t="s">
        <v>24</v>
      </c>
      <c r="F25" s="114">
        <v>10</v>
      </c>
      <c r="G25" s="115" t="e">
        <f>+F25/#REF!</f>
        <v>#REF!</v>
      </c>
      <c r="H25" s="55">
        <f t="shared" si="0"/>
        <v>10</v>
      </c>
      <c r="I25" s="53" t="e">
        <f>IF(OR($H$4=0,$H$5=0,$H$6=0,#REF!=0)=FALSE,H25,0)</f>
        <v>#REF!</v>
      </c>
      <c r="J25" s="54" t="str">
        <f t="shared" ref="J25:J26" si="7">IF(E25="Yes","OK"," Pass")</f>
        <v>OK</v>
      </c>
      <c r="K25" s="54" t="str">
        <f>IF(J25="OK","0,5"," 0")</f>
        <v>0,5</v>
      </c>
      <c r="L25" s="58"/>
    </row>
    <row r="26" spans="2:12" ht="14" x14ac:dyDescent="0.25">
      <c r="B26" s="66" t="e">
        <f t="shared" si="2"/>
        <v>#REF!</v>
      </c>
      <c r="C26" s="67" t="s">
        <v>199</v>
      </c>
      <c r="D26" s="68" t="s">
        <v>200</v>
      </c>
      <c r="E26" s="37" t="s">
        <v>24</v>
      </c>
      <c r="F26" s="114">
        <v>10</v>
      </c>
      <c r="G26" s="115" t="e">
        <f>+F26/#REF!</f>
        <v>#REF!</v>
      </c>
      <c r="H26" s="55">
        <f t="shared" ref="H26:H28" si="8">IF(E26="Yes",F26,0)</f>
        <v>10</v>
      </c>
      <c r="I26" s="53" t="e">
        <f>IF(OR($H$4=0,$H$5=0,$H$6=0,#REF!=0)=FALSE,H26,0)</f>
        <v>#REF!</v>
      </c>
      <c r="J26" s="54" t="str">
        <f t="shared" si="7"/>
        <v>OK</v>
      </c>
      <c r="K26" s="54" t="str">
        <f>IF(J26="OK","0,5"," 0")</f>
        <v>0,5</v>
      </c>
      <c r="L26" s="58"/>
    </row>
    <row r="27" spans="2:12" ht="14" x14ac:dyDescent="0.25">
      <c r="B27" s="66" t="e">
        <f t="shared" si="2"/>
        <v>#REF!</v>
      </c>
      <c r="C27" s="67" t="s">
        <v>201</v>
      </c>
      <c r="D27" s="68" t="s">
        <v>202</v>
      </c>
      <c r="E27" s="37" t="s">
        <v>24</v>
      </c>
      <c r="F27" s="114">
        <v>10</v>
      </c>
      <c r="G27" s="115" t="e">
        <f>+F27/#REF!</f>
        <v>#REF!</v>
      </c>
      <c r="H27" s="55">
        <f t="shared" si="8"/>
        <v>10</v>
      </c>
      <c r="I27" s="53" t="e">
        <f>IF(OR($H$4=0,$H$5=0,$H$6=0,#REF!=0)=FALSE,H27,0)</f>
        <v>#REF!</v>
      </c>
      <c r="J27" s="54" t="str">
        <f t="shared" ref="J27" si="9">IF(E27="Yes","OK","Did not pass")</f>
        <v>OK</v>
      </c>
      <c r="K27" s="54" t="s">
        <v>28</v>
      </c>
      <c r="L27" s="44"/>
    </row>
    <row r="28" spans="2:12" ht="14" x14ac:dyDescent="0.25">
      <c r="B28" s="66" t="e">
        <f t="shared" si="2"/>
        <v>#REF!</v>
      </c>
      <c r="C28" s="67" t="s">
        <v>203</v>
      </c>
      <c r="D28" s="68" t="s">
        <v>204</v>
      </c>
      <c r="E28" s="37" t="s">
        <v>24</v>
      </c>
      <c r="F28" s="114">
        <v>10</v>
      </c>
      <c r="G28" s="115" t="e">
        <f>+F28/#REF!</f>
        <v>#REF!</v>
      </c>
      <c r="H28" s="55">
        <f t="shared" si="8"/>
        <v>10</v>
      </c>
      <c r="I28" s="53" t="e">
        <f>IF(OR($H$4=0,$H$5=0,$H$6=0,#REF!=0)=FALSE,H28,0)</f>
        <v>#REF!</v>
      </c>
      <c r="J28" s="54" t="str">
        <f t="shared" ref="J28" si="10">IF(E28="Yes","OK"," Pass")</f>
        <v>OK</v>
      </c>
      <c r="K28" s="54" t="str">
        <f>IF(J28="OK","0,5"," 0")</f>
        <v>0,5</v>
      </c>
      <c r="L28" s="58"/>
    </row>
    <row r="29" spans="2:12" ht="64" customHeight="1" x14ac:dyDescent="0.25">
      <c r="B29" s="66" t="e">
        <f t="shared" si="2"/>
        <v>#REF!</v>
      </c>
      <c r="C29" s="67" t="s">
        <v>205</v>
      </c>
      <c r="D29" s="68" t="s">
        <v>206</v>
      </c>
      <c r="E29" s="37" t="s">
        <v>24</v>
      </c>
      <c r="F29" s="114">
        <v>10</v>
      </c>
      <c r="G29" s="115" t="e">
        <f>+F29/#REF!</f>
        <v>#REF!</v>
      </c>
      <c r="H29" s="55">
        <f t="shared" ref="H29" si="11">IF(E29="Yes",F29,0)</f>
        <v>10</v>
      </c>
      <c r="I29" s="53" t="e">
        <f>IF(OR($H$4=0,$H$5=0,$H$6=0,#REF!=0)=FALSE,H29,0)</f>
        <v>#REF!</v>
      </c>
      <c r="J29" s="54" t="str">
        <f t="shared" ref="J29" si="12">IF(E29="Yes","OK","Did not pass")</f>
        <v>OK</v>
      </c>
      <c r="K29" s="54" t="s">
        <v>28</v>
      </c>
      <c r="L29" s="58"/>
    </row>
    <row r="30" spans="2:12" ht="39" customHeight="1" x14ac:dyDescent="0.25">
      <c r="B30" s="66" t="e">
        <f t="shared" si="2"/>
        <v>#REF!</v>
      </c>
      <c r="C30" s="67" t="s">
        <v>207</v>
      </c>
      <c r="D30" s="68" t="s">
        <v>208</v>
      </c>
      <c r="E30" s="37" t="s">
        <v>24</v>
      </c>
      <c r="F30" s="114">
        <v>11</v>
      </c>
      <c r="G30" s="115" t="e">
        <f>+F30/#REF!</f>
        <v>#REF!</v>
      </c>
      <c r="H30" s="55">
        <f t="shared" ref="H30:H32" si="13">IF(E30="Yes",F30,0)</f>
        <v>11</v>
      </c>
      <c r="I30" s="53" t="e">
        <f>IF(OR($H$4=0,$H$5=0,$H$6=0,#REF!=0)=FALSE,H30,0)</f>
        <v>#REF!</v>
      </c>
      <c r="J30" s="54" t="str">
        <f t="shared" ref="J30:J32" si="14">IF(E30="Yes","OK","Did not pass")</f>
        <v>OK</v>
      </c>
      <c r="K30" s="54" t="s">
        <v>28</v>
      </c>
      <c r="L30" s="58"/>
    </row>
    <row r="31" spans="2:12" ht="39" customHeight="1" x14ac:dyDescent="0.25">
      <c r="B31" s="66" t="e">
        <f t="shared" si="2"/>
        <v>#REF!</v>
      </c>
      <c r="C31" s="67" t="s">
        <v>209</v>
      </c>
      <c r="D31" s="68" t="s">
        <v>210</v>
      </c>
      <c r="E31" s="37" t="s">
        <v>24</v>
      </c>
      <c r="F31" s="114">
        <v>10</v>
      </c>
      <c r="G31" s="115" t="e">
        <f>+F31/#REF!</f>
        <v>#REF!</v>
      </c>
      <c r="H31" s="55">
        <f t="shared" si="13"/>
        <v>10</v>
      </c>
      <c r="I31" s="53" t="e">
        <f>IF(OR($H$4=0,$H$5=0,$H$6=0,#REF!=0)=FALSE,H31,0)</f>
        <v>#REF!</v>
      </c>
      <c r="J31" s="54" t="str">
        <f t="shared" ref="J31" si="15">IF(E31="Yes","OK"," Pass")</f>
        <v>OK</v>
      </c>
      <c r="K31" s="54" t="str">
        <f>IF(J31="OK","1"," 0")</f>
        <v>1</v>
      </c>
      <c r="L31" s="58"/>
    </row>
    <row r="32" spans="2:12" ht="45.75" customHeight="1" x14ac:dyDescent="0.25">
      <c r="B32" s="66" t="e">
        <f>+B31+1</f>
        <v>#REF!</v>
      </c>
      <c r="C32" s="67" t="s">
        <v>211</v>
      </c>
      <c r="D32" s="68" t="s">
        <v>212</v>
      </c>
      <c r="E32" s="37" t="s">
        <v>24</v>
      </c>
      <c r="F32" s="114">
        <v>14</v>
      </c>
      <c r="G32" s="115" t="e">
        <f>+F32/#REF!</f>
        <v>#REF!</v>
      </c>
      <c r="H32" s="55">
        <f t="shared" si="13"/>
        <v>14</v>
      </c>
      <c r="I32" s="53" t="e">
        <f>IF(OR($H$4=0,$H$5=0,$H$6=0,#REF!=0)=FALSE,H32,0)</f>
        <v>#REF!</v>
      </c>
      <c r="J32" s="54" t="str">
        <f t="shared" si="14"/>
        <v>OK</v>
      </c>
      <c r="K32" s="54" t="s">
        <v>28</v>
      </c>
      <c r="L32" s="58"/>
    </row>
    <row r="33" spans="1:12" ht="26.25" customHeight="1" x14ac:dyDescent="0.35">
      <c r="A33" s="41"/>
      <c r="B33" s="41"/>
      <c r="C33" s="41"/>
      <c r="D33" s="83" t="s">
        <v>52</v>
      </c>
      <c r="E33" s="89"/>
      <c r="F33" s="89"/>
      <c r="G33" s="89"/>
      <c r="H33" s="89"/>
      <c r="I33" s="89"/>
      <c r="J33" s="89"/>
      <c r="K33" s="84">
        <f>K31+K28+K26+K25+K19</f>
        <v>5.5</v>
      </c>
      <c r="L33" s="41"/>
    </row>
    <row r="34" spans="1:12" ht="13" x14ac:dyDescent="0.3">
      <c r="A34" s="41"/>
      <c r="B34" s="82"/>
      <c r="C34" s="41"/>
      <c r="D34" s="41"/>
      <c r="E34" s="41"/>
      <c r="F34" s="41"/>
      <c r="G34" s="41"/>
      <c r="H34" s="41"/>
      <c r="I34" s="41"/>
      <c r="J34" s="41"/>
      <c r="K34" s="41"/>
      <c r="L34" s="41"/>
    </row>
    <row r="35" spans="1:12" ht="27.75" hidden="1" customHeight="1" x14ac:dyDescent="0.25">
      <c r="A35" s="41"/>
      <c r="B35" s="66" t="s">
        <v>66</v>
      </c>
      <c r="C35" s="67" t="s">
        <v>67</v>
      </c>
      <c r="D35" s="41"/>
      <c r="E35" s="41"/>
      <c r="F35" s="41"/>
      <c r="G35" s="41"/>
      <c r="H35" s="41"/>
      <c r="I35" s="32" t="s">
        <v>73</v>
      </c>
      <c r="J35" s="49" t="str">
        <f>IF(K34&gt;0,"FAILED","Accepted")</f>
        <v>Accepted</v>
      </c>
      <c r="K35" s="41"/>
      <c r="L35" s="41"/>
    </row>
    <row r="36" spans="1:12" ht="28.5" hidden="1" customHeight="1" x14ac:dyDescent="0.25">
      <c r="A36" s="120"/>
      <c r="B36" s="85" t="s">
        <v>66</v>
      </c>
      <c r="C36" s="86" t="s">
        <v>68</v>
      </c>
      <c r="D36" s="123"/>
      <c r="E36" s="122"/>
      <c r="F36" s="124"/>
      <c r="G36" s="38"/>
      <c r="H36" s="90" t="s">
        <v>74</v>
      </c>
      <c r="I36" s="32" t="s">
        <v>74</v>
      </c>
      <c r="J36" s="91" t="e">
        <f>IF(J35="FAILED",0,SUM(#REF!))</f>
        <v>#REF!</v>
      </c>
      <c r="K36" s="41"/>
      <c r="L36" s="122"/>
    </row>
    <row r="37" spans="1:12" hidden="1" x14ac:dyDescent="0.25">
      <c r="A37" s="120"/>
      <c r="B37" s="87"/>
      <c r="C37" s="88"/>
      <c r="D37" s="123"/>
      <c r="E37" s="122"/>
      <c r="F37" s="124"/>
      <c r="G37" s="38"/>
      <c r="H37" s="125"/>
      <c r="I37" s="125"/>
      <c r="J37" s="38"/>
      <c r="K37" s="38"/>
      <c r="L37" s="122"/>
    </row>
    <row r="38" spans="1:12" hidden="1" x14ac:dyDescent="0.25">
      <c r="A38" s="120"/>
      <c r="B38" s="87"/>
      <c r="C38" s="88"/>
      <c r="D38" s="123"/>
      <c r="E38" s="122"/>
      <c r="F38" s="124"/>
      <c r="G38" s="38"/>
      <c r="H38" s="125"/>
      <c r="I38" s="125"/>
      <c r="J38" s="38"/>
      <c r="K38" s="38"/>
      <c r="L38" s="122"/>
    </row>
    <row r="39" spans="1:12" hidden="1" x14ac:dyDescent="0.25">
      <c r="A39" s="120"/>
      <c r="B39" s="87"/>
      <c r="C39" s="38" t="s">
        <v>69</v>
      </c>
      <c r="D39" s="126"/>
      <c r="E39" s="121"/>
      <c r="F39" s="127"/>
      <c r="G39" s="38"/>
      <c r="H39" s="125"/>
      <c r="I39" s="125"/>
      <c r="J39" s="38"/>
      <c r="K39" s="38"/>
      <c r="L39" s="121"/>
    </row>
    <row r="40" spans="1:12" ht="13" hidden="1" x14ac:dyDescent="0.25">
      <c r="A40" s="120"/>
      <c r="B40" s="87"/>
      <c r="C40" s="117" t="s">
        <v>70</v>
      </c>
      <c r="D40" s="118"/>
      <c r="E40" s="110"/>
      <c r="F40" s="69" t="e">
        <f>+#REF!</f>
        <v>#REF!</v>
      </c>
      <c r="G40" s="70">
        <f>I40/2*100</f>
        <v>2.5</v>
      </c>
      <c r="H40" s="71">
        <v>0.1</v>
      </c>
      <c r="I40" s="71">
        <v>0.05</v>
      </c>
      <c r="J40" s="72" t="s">
        <v>24</v>
      </c>
      <c r="K40" s="72"/>
      <c r="L40" s="119" t="e">
        <f>F40/$F$48</f>
        <v>#REF!</v>
      </c>
    </row>
    <row r="41" spans="1:12" ht="13" hidden="1" x14ac:dyDescent="0.25">
      <c r="A41" s="120"/>
      <c r="B41" s="87"/>
      <c r="C41" s="117" t="e">
        <f>+#REF!</f>
        <v>#REF!</v>
      </c>
      <c r="D41" s="118"/>
      <c r="E41" s="110"/>
      <c r="F41" s="69" t="e">
        <f>+#REF!</f>
        <v>#REF!</v>
      </c>
      <c r="G41" s="70">
        <f t="shared" ref="G41:G47" si="16">I41/2*100</f>
        <v>2.5</v>
      </c>
      <c r="H41" s="71">
        <v>0.1</v>
      </c>
      <c r="I41" s="71">
        <v>0.05</v>
      </c>
      <c r="J41" s="72" t="s">
        <v>26</v>
      </c>
      <c r="K41" s="72"/>
      <c r="L41" s="119" t="e">
        <f t="shared" ref="L41:L47" si="17">F41/$F$48</f>
        <v>#REF!</v>
      </c>
    </row>
    <row r="42" spans="1:12" ht="13" hidden="1" x14ac:dyDescent="0.25">
      <c r="A42" s="120"/>
      <c r="B42" s="87"/>
      <c r="C42" s="117" t="e">
        <f>+#REF!</f>
        <v>#REF!</v>
      </c>
      <c r="D42" s="118"/>
      <c r="E42" s="110"/>
      <c r="F42" s="69" t="e">
        <f>+#REF!</f>
        <v>#REF!</v>
      </c>
      <c r="G42" s="70">
        <f t="shared" si="16"/>
        <v>25</v>
      </c>
      <c r="H42" s="71">
        <v>0.2</v>
      </c>
      <c r="I42" s="71">
        <v>0.5</v>
      </c>
      <c r="J42" s="72"/>
      <c r="K42" s="72"/>
      <c r="L42" s="119" t="e">
        <f t="shared" si="17"/>
        <v>#REF!</v>
      </c>
    </row>
    <row r="43" spans="1:12" ht="13" hidden="1" x14ac:dyDescent="0.25">
      <c r="A43" s="120"/>
      <c r="B43" s="87"/>
      <c r="C43" s="117" t="e">
        <f>+#REF!</f>
        <v>#REF!</v>
      </c>
      <c r="D43" s="118"/>
      <c r="E43" s="110"/>
      <c r="F43" s="69" t="e">
        <f>+#REF!</f>
        <v>#REF!</v>
      </c>
      <c r="G43" s="70">
        <f t="shared" si="16"/>
        <v>2.5</v>
      </c>
      <c r="H43" s="71">
        <v>0.1</v>
      </c>
      <c r="I43" s="71">
        <v>0.05</v>
      </c>
      <c r="J43" s="72"/>
      <c r="K43" s="72"/>
      <c r="L43" s="119" t="e">
        <f t="shared" si="17"/>
        <v>#REF!</v>
      </c>
    </row>
    <row r="44" spans="1:12" ht="13" hidden="1" x14ac:dyDescent="0.25">
      <c r="A44" s="120"/>
      <c r="B44" s="87"/>
      <c r="C44" s="117" t="e">
        <f>+#REF!</f>
        <v>#REF!</v>
      </c>
      <c r="D44" s="118"/>
      <c r="E44" s="110"/>
      <c r="F44" s="69" t="e">
        <f>+#REF!</f>
        <v>#REF!</v>
      </c>
      <c r="G44" s="70">
        <f t="shared" si="16"/>
        <v>5</v>
      </c>
      <c r="H44" s="71">
        <v>0.1</v>
      </c>
      <c r="I44" s="71">
        <v>0.1</v>
      </c>
      <c r="J44" s="72"/>
      <c r="K44" s="72"/>
      <c r="L44" s="119" t="e">
        <f t="shared" si="17"/>
        <v>#REF!</v>
      </c>
    </row>
    <row r="45" spans="1:12" ht="13" hidden="1" x14ac:dyDescent="0.25">
      <c r="A45" s="120"/>
      <c r="B45" s="87"/>
      <c r="C45" s="117" t="e">
        <f>+#REF!</f>
        <v>#REF!</v>
      </c>
      <c r="D45" s="118"/>
      <c r="E45" s="110"/>
      <c r="F45" s="69" t="e">
        <f>+#REF!</f>
        <v>#REF!</v>
      </c>
      <c r="G45" s="70">
        <f t="shared" si="16"/>
        <v>10</v>
      </c>
      <c r="H45" s="71">
        <v>0.35</v>
      </c>
      <c r="I45" s="71">
        <v>0.2</v>
      </c>
      <c r="J45" s="72"/>
      <c r="K45" s="72"/>
      <c r="L45" s="119" t="e">
        <f t="shared" si="17"/>
        <v>#REF!</v>
      </c>
    </row>
    <row r="46" spans="1:12" ht="13" hidden="1" x14ac:dyDescent="0.25">
      <c r="A46" s="120"/>
      <c r="B46" s="87"/>
      <c r="C46" s="117" t="e">
        <f>+#REF!</f>
        <v>#REF!</v>
      </c>
      <c r="D46" s="118"/>
      <c r="E46" s="110"/>
      <c r="F46" s="69" t="e">
        <f>+#REF!</f>
        <v>#REF!</v>
      </c>
      <c r="G46" s="70">
        <f t="shared" si="16"/>
        <v>1</v>
      </c>
      <c r="H46" s="71">
        <v>0.02</v>
      </c>
      <c r="I46" s="71">
        <v>0.02</v>
      </c>
      <c r="J46" s="72"/>
      <c r="K46" s="72"/>
      <c r="L46" s="119" t="e">
        <f t="shared" si="17"/>
        <v>#REF!</v>
      </c>
    </row>
    <row r="47" spans="1:12" ht="13" hidden="1" x14ac:dyDescent="0.25">
      <c r="A47" s="120"/>
      <c r="B47" s="87"/>
      <c r="C47" s="117" t="e">
        <f>+#REF!</f>
        <v>#REF!</v>
      </c>
      <c r="D47" s="118"/>
      <c r="E47" s="110"/>
      <c r="F47" s="69" t="e">
        <f>+#REF!</f>
        <v>#REF!</v>
      </c>
      <c r="G47" s="70">
        <f t="shared" si="16"/>
        <v>1.5</v>
      </c>
      <c r="H47" s="71">
        <v>0.03</v>
      </c>
      <c r="I47" s="71">
        <v>0.03</v>
      </c>
      <c r="J47" s="72"/>
      <c r="K47" s="72"/>
      <c r="L47" s="119" t="e">
        <f t="shared" si="17"/>
        <v>#REF!</v>
      </c>
    </row>
    <row r="48" spans="1:12" s="2" customFormat="1" ht="13" hidden="1" x14ac:dyDescent="0.25">
      <c r="A48" s="120"/>
      <c r="B48" s="87"/>
      <c r="C48" s="128" t="s">
        <v>49</v>
      </c>
      <c r="D48" s="129"/>
      <c r="E48" s="130"/>
      <c r="F48" s="73" t="e">
        <f>SUBTOTAL(9,F40:F47)</f>
        <v>#REF!</v>
      </c>
      <c r="G48" s="74">
        <f>SUM(G40:G47)</f>
        <v>50</v>
      </c>
      <c r="H48" s="71">
        <f>SUM(H40:H47)</f>
        <v>1</v>
      </c>
      <c r="I48" s="71">
        <f>SUM(I40:I47)</f>
        <v>1</v>
      </c>
      <c r="J48" s="72"/>
      <c r="K48" s="72"/>
      <c r="L48" s="130"/>
    </row>
    <row r="49" spans="4:12" ht="13" hidden="1" x14ac:dyDescent="0.3">
      <c r="D49" s="12"/>
      <c r="E49" s="10"/>
      <c r="F49" s="124"/>
      <c r="G49" s="38"/>
      <c r="H49" s="125"/>
      <c r="I49" s="125"/>
      <c r="J49" s="72"/>
      <c r="K49" s="72"/>
      <c r="L49" s="10"/>
    </row>
    <row r="50" spans="4:12" hidden="1" x14ac:dyDescent="0.25">
      <c r="D50" s="123"/>
      <c r="E50" s="122"/>
      <c r="F50" s="124"/>
      <c r="G50" s="38"/>
      <c r="H50" s="125"/>
      <c r="I50" s="125"/>
      <c r="J50" s="38"/>
      <c r="K50" s="38"/>
      <c r="L50" s="122"/>
    </row>
    <row r="51" spans="4:12" ht="14.5" x14ac:dyDescent="0.35">
      <c r="D51" s="123"/>
      <c r="E51"/>
      <c r="F51" s="124"/>
      <c r="G51" s="38"/>
      <c r="H51" s="125"/>
      <c r="I51" s="125"/>
      <c r="J51" s="38"/>
      <c r="K51" s="38"/>
      <c r="L51" s="122"/>
    </row>
    <row r="52" spans="4:12" x14ac:dyDescent="0.25">
      <c r="D52" s="123"/>
      <c r="E52" s="122"/>
      <c r="F52" s="124"/>
      <c r="G52" s="38"/>
      <c r="H52" s="125"/>
      <c r="I52" s="125"/>
      <c r="J52" s="38"/>
      <c r="K52" s="38"/>
      <c r="L52" s="122"/>
    </row>
    <row r="53" spans="4:12" x14ac:dyDescent="0.25">
      <c r="D53" s="123"/>
      <c r="E53" s="122"/>
      <c r="F53" s="124"/>
      <c r="G53" s="38"/>
      <c r="H53" s="125"/>
      <c r="I53" s="125"/>
      <c r="J53" s="38"/>
      <c r="K53" s="38"/>
      <c r="L53" s="122"/>
    </row>
    <row r="54" spans="4:12" x14ac:dyDescent="0.25">
      <c r="D54" s="123"/>
      <c r="E54" s="122"/>
      <c r="F54" s="124"/>
      <c r="G54" s="38"/>
      <c r="H54" s="125"/>
      <c r="I54" s="125"/>
      <c r="J54" s="38"/>
      <c r="K54" s="38"/>
      <c r="L54" s="122"/>
    </row>
    <row r="55" spans="4:12" x14ac:dyDescent="0.25">
      <c r="D55" s="123"/>
      <c r="E55" s="122"/>
      <c r="F55" s="124"/>
      <c r="G55" s="38"/>
      <c r="H55" s="125"/>
      <c r="I55" s="125"/>
      <c r="J55" s="38"/>
      <c r="K55" s="38"/>
      <c r="L55" s="122"/>
    </row>
    <row r="56" spans="4:12" x14ac:dyDescent="0.25">
      <c r="D56" s="123"/>
      <c r="E56" s="122"/>
      <c r="F56" s="124"/>
      <c r="G56" s="38"/>
      <c r="H56" s="125"/>
      <c r="I56" s="125"/>
      <c r="J56" s="38"/>
      <c r="K56" s="38"/>
      <c r="L56" s="122"/>
    </row>
    <row r="57" spans="4:12" x14ac:dyDescent="0.25">
      <c r="D57" s="123"/>
      <c r="E57" s="122"/>
      <c r="F57" s="124"/>
      <c r="G57" s="38"/>
      <c r="H57" s="125"/>
      <c r="I57" s="125"/>
      <c r="J57" s="38"/>
      <c r="K57" s="38"/>
      <c r="L57" s="122"/>
    </row>
  </sheetData>
  <sheetProtection algorithmName="SHA-512" hashValue="/Yfp0WdZXUp16zTPot8EdDJbTiRgyHgteHJOq3wK7QsbjG5/wAA+CC8Rdi0kswOxXRKFOJjP81bad0NECj7L3w==" saltValue="gHukUcvtD4tc6I+dDScRVg==" spinCount="100000" sheet="1" objects="1" scenarios="1" insertHyperlinks="0"/>
  <protectedRanges>
    <protectedRange sqref="E34:E35 L33:L35 E4:E32" name="Rango1"/>
    <protectedRange sqref="E33" name="Rango1_2_1"/>
    <protectedRange sqref="L10 L18 L22:L28" name="Rango1_12"/>
    <protectedRange sqref="L4" name="Rango1_1_1"/>
    <protectedRange sqref="L5" name="Rango1_2_2"/>
    <protectedRange sqref="L6:L9" name="Rango1_3_1"/>
    <protectedRange sqref="L11" name="Rango1_4_1"/>
    <protectedRange sqref="L12:L15" name="Rango1_5_1"/>
    <protectedRange sqref="L16:L17" name="Rango1_6_1"/>
    <protectedRange sqref="L19" name="Rango1_7_1"/>
    <protectedRange sqref="L20" name="Rango1_8_1"/>
    <protectedRange sqref="L21" name="Rango1_9_1"/>
    <protectedRange sqref="L29:L31" name="Rango1_10_1"/>
    <protectedRange sqref="L32" name="Rango1_11_1"/>
  </protectedRanges>
  <mergeCells count="4">
    <mergeCell ref="B1:C1"/>
    <mergeCell ref="F2:G2"/>
    <mergeCell ref="I2:J2"/>
    <mergeCell ref="B2:C2"/>
  </mergeCells>
  <conditionalFormatting sqref="J4">
    <cfRule type="dataBar" priority="155">
      <dataBar>
        <cfvo type="min"/>
        <cfvo type="max"/>
        <color rgb="FFFF0000"/>
      </dataBar>
      <extLst>
        <ext xmlns:x14="http://schemas.microsoft.com/office/spreadsheetml/2009/9/main" uri="{B025F937-C7B1-47D3-B67F-A62EFF666E3E}">
          <x14:id>{FD824F9C-A4DC-4ADC-9CB7-F636DCA65E7A}</x14:id>
        </ext>
      </extLst>
    </cfRule>
    <cfRule type="colorScale" priority="156">
      <colorScale>
        <cfvo type="min"/>
        <cfvo type="percentile" val="50"/>
        <cfvo type="max"/>
        <color rgb="FF63BE7B"/>
        <color rgb="FFFFEB84"/>
        <color rgb="FFF8696B"/>
      </colorScale>
    </cfRule>
  </conditionalFormatting>
  <conditionalFormatting sqref="J5:J18 J23 J20:J21">
    <cfRule type="dataBar" priority="424">
      <dataBar>
        <cfvo type="min"/>
        <cfvo type="max"/>
        <color rgb="FFFF0000"/>
      </dataBar>
      <extLst>
        <ext xmlns:x14="http://schemas.microsoft.com/office/spreadsheetml/2009/9/main" uri="{B025F937-C7B1-47D3-B67F-A62EFF666E3E}">
          <x14:id>{40EC0E7B-FDE9-4062-920E-93022C1D41B0}</x14:id>
        </ext>
      </extLst>
    </cfRule>
    <cfRule type="colorScale" priority="425">
      <colorScale>
        <cfvo type="min"/>
        <cfvo type="percentile" val="50"/>
        <cfvo type="max"/>
        <color rgb="FF63BE7B"/>
        <color rgb="FFFFEB84"/>
        <color rgb="FFF8696B"/>
      </colorScale>
    </cfRule>
  </conditionalFormatting>
  <conditionalFormatting sqref="J19">
    <cfRule type="dataBar" priority="2">
      <dataBar>
        <cfvo type="min"/>
        <cfvo type="max"/>
        <color rgb="FFFF0000"/>
      </dataBar>
      <extLst>
        <ext xmlns:x14="http://schemas.microsoft.com/office/spreadsheetml/2009/9/main" uri="{B025F937-C7B1-47D3-B67F-A62EFF666E3E}">
          <x14:id>{25D1D50A-3353-43FC-AF93-93653A28834B}</x14:id>
        </ext>
      </extLst>
    </cfRule>
    <cfRule type="colorScale" priority="3">
      <colorScale>
        <cfvo type="min"/>
        <cfvo type="percentile" val="50"/>
        <cfvo type="max"/>
        <color rgb="FF63BE7B"/>
        <color rgb="FFFFEB84"/>
        <color rgb="FFF8696B"/>
      </colorScale>
    </cfRule>
  </conditionalFormatting>
  <conditionalFormatting sqref="J22">
    <cfRule type="dataBar" priority="134">
      <dataBar>
        <cfvo type="min"/>
        <cfvo type="max"/>
        <color rgb="FFFF0000"/>
      </dataBar>
      <extLst>
        <ext xmlns:x14="http://schemas.microsoft.com/office/spreadsheetml/2009/9/main" uri="{B025F937-C7B1-47D3-B67F-A62EFF666E3E}">
          <x14:id>{5125450E-6A56-425E-9892-217A9029B03F}</x14:id>
        </ext>
      </extLst>
    </cfRule>
    <cfRule type="colorScale" priority="135">
      <colorScale>
        <cfvo type="min"/>
        <cfvo type="percentile" val="50"/>
        <cfvo type="max"/>
        <color rgb="FF63BE7B"/>
        <color rgb="FFFFEB84"/>
        <color rgb="FFF8696B"/>
      </colorScale>
    </cfRule>
  </conditionalFormatting>
  <conditionalFormatting sqref="J24">
    <cfRule type="dataBar" priority="17">
      <dataBar>
        <cfvo type="min"/>
        <cfvo type="max"/>
        <color rgb="FFFF0000"/>
      </dataBar>
      <extLst>
        <ext xmlns:x14="http://schemas.microsoft.com/office/spreadsheetml/2009/9/main" uri="{B025F937-C7B1-47D3-B67F-A62EFF666E3E}">
          <x14:id>{F3943FFE-D44F-45DE-96C8-F90EB9819CD1}</x14:id>
        </ext>
      </extLst>
    </cfRule>
    <cfRule type="colorScale" priority="18">
      <colorScale>
        <cfvo type="min"/>
        <cfvo type="percentile" val="50"/>
        <cfvo type="max"/>
        <color rgb="FF63BE7B"/>
        <color rgb="FFFFEB84"/>
        <color rgb="FFF8696B"/>
      </colorScale>
    </cfRule>
  </conditionalFormatting>
  <conditionalFormatting sqref="J25">
    <cfRule type="dataBar" priority="98">
      <dataBar>
        <cfvo type="min"/>
        <cfvo type="max"/>
        <color rgb="FFFF0000"/>
      </dataBar>
      <extLst>
        <ext xmlns:x14="http://schemas.microsoft.com/office/spreadsheetml/2009/9/main" uri="{B025F937-C7B1-47D3-B67F-A62EFF666E3E}">
          <x14:id>{37A3CC47-E83B-4C60-9289-B18DD6A5A330}</x14:id>
        </ext>
      </extLst>
    </cfRule>
    <cfRule type="colorScale" priority="99">
      <colorScale>
        <cfvo type="min"/>
        <cfvo type="percentile" val="50"/>
        <cfvo type="max"/>
        <color rgb="FF63BE7B"/>
        <color rgb="FFFFEB84"/>
        <color rgb="FFF8696B"/>
      </colorScale>
    </cfRule>
  </conditionalFormatting>
  <conditionalFormatting sqref="J26">
    <cfRule type="dataBar" priority="107">
      <dataBar>
        <cfvo type="min"/>
        <cfvo type="max"/>
        <color rgb="FFFF0000"/>
      </dataBar>
      <extLst>
        <ext xmlns:x14="http://schemas.microsoft.com/office/spreadsheetml/2009/9/main" uri="{B025F937-C7B1-47D3-B67F-A62EFF666E3E}">
          <x14:id>{4E921DB1-8075-494E-AC39-B97E162594AA}</x14:id>
        </ext>
      </extLst>
    </cfRule>
    <cfRule type="colorScale" priority="108">
      <colorScale>
        <cfvo type="min"/>
        <cfvo type="percentile" val="50"/>
        <cfvo type="max"/>
        <color rgb="FF63BE7B"/>
        <color rgb="FFFFEB84"/>
        <color rgb="FFF8696B"/>
      </colorScale>
    </cfRule>
  </conditionalFormatting>
  <conditionalFormatting sqref="J27">
    <cfRule type="dataBar" priority="41">
      <dataBar>
        <cfvo type="min"/>
        <cfvo type="max"/>
        <color rgb="FFFF0000"/>
      </dataBar>
      <extLst>
        <ext xmlns:x14="http://schemas.microsoft.com/office/spreadsheetml/2009/9/main" uri="{B025F937-C7B1-47D3-B67F-A62EFF666E3E}">
          <x14:id>{A134CB3C-383E-4DF8-AD7F-D38E1DFD2CD0}</x14:id>
        </ext>
      </extLst>
    </cfRule>
    <cfRule type="colorScale" priority="42">
      <colorScale>
        <cfvo type="min"/>
        <cfvo type="percentile" val="50"/>
        <cfvo type="max"/>
        <color rgb="FF63BE7B"/>
        <color rgb="FFFFEB84"/>
        <color rgb="FFF8696B"/>
      </colorScale>
    </cfRule>
  </conditionalFormatting>
  <conditionalFormatting sqref="J28">
    <cfRule type="dataBar" priority="68">
      <dataBar>
        <cfvo type="min"/>
        <cfvo type="max"/>
        <color rgb="FFFF0000"/>
      </dataBar>
      <extLst>
        <ext xmlns:x14="http://schemas.microsoft.com/office/spreadsheetml/2009/9/main" uri="{B025F937-C7B1-47D3-B67F-A62EFF666E3E}">
          <x14:id>{96BEF94D-C238-46A9-99BF-28F4802CEB0B}</x14:id>
        </ext>
      </extLst>
    </cfRule>
    <cfRule type="colorScale" priority="69">
      <colorScale>
        <cfvo type="min"/>
        <cfvo type="percentile" val="50"/>
        <cfvo type="max"/>
        <color rgb="FF63BE7B"/>
        <color rgb="FFFFEB84"/>
        <color rgb="FFF8696B"/>
      </colorScale>
    </cfRule>
  </conditionalFormatting>
  <conditionalFormatting sqref="J29:J30 J32">
    <cfRule type="dataBar" priority="433">
      <dataBar>
        <cfvo type="min"/>
        <cfvo type="max"/>
        <color rgb="FFFF0000"/>
      </dataBar>
      <extLst>
        <ext xmlns:x14="http://schemas.microsoft.com/office/spreadsheetml/2009/9/main" uri="{B025F937-C7B1-47D3-B67F-A62EFF666E3E}">
          <x14:id>{7EF4A634-1719-4BEE-A940-D2621E398D37}</x14:id>
        </ext>
      </extLst>
    </cfRule>
    <cfRule type="colorScale" priority="434">
      <colorScale>
        <cfvo type="min"/>
        <cfvo type="percentile" val="50"/>
        <cfvo type="max"/>
        <color rgb="FF63BE7B"/>
        <color rgb="FFFFEB84"/>
        <color rgb="FFF8696B"/>
      </colorScale>
    </cfRule>
  </conditionalFormatting>
  <conditionalFormatting sqref="J31">
    <cfRule type="dataBar" priority="11">
      <dataBar>
        <cfvo type="min"/>
        <cfvo type="max"/>
        <color rgb="FFFF0000"/>
      </dataBar>
      <extLst>
        <ext xmlns:x14="http://schemas.microsoft.com/office/spreadsheetml/2009/9/main" uri="{B025F937-C7B1-47D3-B67F-A62EFF666E3E}">
          <x14:id>{571DF97C-A68B-47B8-B5E9-820058F4DCB5}</x14:id>
        </ext>
      </extLst>
    </cfRule>
    <cfRule type="colorScale" priority="12">
      <colorScale>
        <cfvo type="min"/>
        <cfvo type="percentile" val="50"/>
        <cfvo type="max"/>
        <color rgb="FF63BE7B"/>
        <color rgb="FFFFEB84"/>
        <color rgb="FFF8696B"/>
      </colorScale>
    </cfRule>
  </conditionalFormatting>
  <conditionalFormatting sqref="J35">
    <cfRule type="expression" dxfId="29" priority="186" stopIfTrue="1">
      <formula>$K$34=0</formula>
    </cfRule>
    <cfRule type="expression" dxfId="28" priority="187" stopIfTrue="1">
      <formula>$K$34&gt;0</formula>
    </cfRule>
    <cfRule type="dataBar" priority="188">
      <dataBar>
        <cfvo type="min"/>
        <cfvo type="max"/>
        <color rgb="FFFF0000"/>
      </dataBar>
      <extLst>
        <ext xmlns:x14="http://schemas.microsoft.com/office/spreadsheetml/2009/9/main" uri="{B025F937-C7B1-47D3-B67F-A62EFF666E3E}">
          <x14:id>{40693E0B-7E50-430E-9CF1-EAFEF5A4AF69}</x14:id>
        </ext>
      </extLst>
    </cfRule>
    <cfRule type="colorScale" priority="189">
      <colorScale>
        <cfvo type="min"/>
        <cfvo type="percentile" val="50"/>
        <cfvo type="max"/>
        <color rgb="FF63BE7B"/>
        <color rgb="FFFFEB84"/>
        <color rgb="FFF8696B"/>
      </colorScale>
    </cfRule>
  </conditionalFormatting>
  <conditionalFormatting sqref="J36">
    <cfRule type="colorScale" priority="196">
      <colorScale>
        <cfvo type="num" val="0"/>
        <cfvo type="formula" val="#REF!/2"/>
        <cfvo type="num" val="#REF!"/>
        <color rgb="FFFF0000"/>
        <color rgb="FFFFFF00"/>
        <color rgb="FF006600"/>
      </colorScale>
    </cfRule>
    <cfRule type="colorScale" priority="197">
      <colorScale>
        <cfvo type="num" val="0"/>
        <cfvo type="percentile" val="50"/>
        <cfvo type="num" val="#REF!"/>
        <color rgb="FFFF0000"/>
        <color rgb="FFFFFF00"/>
        <color rgb="FF006600"/>
      </colorScale>
    </cfRule>
    <cfRule type="containsText" dxfId="27" priority="198" stopIfTrue="1" operator="containsText" text="No">
      <formula>NOT(ISERROR(SEARCH("No",J36)))</formula>
    </cfRule>
  </conditionalFormatting>
  <conditionalFormatting sqref="J4:K32">
    <cfRule type="expression" dxfId="26" priority="1" stopIfTrue="1">
      <formula>E4="No"</formula>
    </cfRule>
  </conditionalFormatting>
  <conditionalFormatting sqref="K4">
    <cfRule type="dataBar" priority="131">
      <dataBar>
        <cfvo type="min"/>
        <cfvo type="max"/>
        <color rgb="FFFF0000"/>
      </dataBar>
      <extLst>
        <ext xmlns:x14="http://schemas.microsoft.com/office/spreadsheetml/2009/9/main" uri="{B025F937-C7B1-47D3-B67F-A62EFF666E3E}">
          <x14:id>{19B03F1A-FA9F-4361-8BA4-2B3B91DD1A99}</x14:id>
        </ext>
      </extLst>
    </cfRule>
    <cfRule type="colorScale" priority="132">
      <colorScale>
        <cfvo type="min"/>
        <cfvo type="percentile" val="50"/>
        <cfvo type="max"/>
        <color rgb="FF63BE7B"/>
        <color rgb="FFFFEB84"/>
        <color rgb="FFF8696B"/>
      </colorScale>
    </cfRule>
  </conditionalFormatting>
  <conditionalFormatting sqref="K5">
    <cfRule type="dataBar" priority="128">
      <dataBar>
        <cfvo type="min"/>
        <cfvo type="max"/>
        <color rgb="FFFF0000"/>
      </dataBar>
      <extLst>
        <ext xmlns:x14="http://schemas.microsoft.com/office/spreadsheetml/2009/9/main" uri="{B025F937-C7B1-47D3-B67F-A62EFF666E3E}">
          <x14:id>{5A2ED867-549F-4B86-9FF0-9A4F5E8C93A7}</x14:id>
        </ext>
      </extLst>
    </cfRule>
    <cfRule type="colorScale" priority="129">
      <colorScale>
        <cfvo type="min"/>
        <cfvo type="percentile" val="50"/>
        <cfvo type="max"/>
        <color rgb="FF63BE7B"/>
        <color rgb="FFFFEB84"/>
        <color rgb="FFF8696B"/>
      </colorScale>
    </cfRule>
  </conditionalFormatting>
  <conditionalFormatting sqref="K6:K18 K20:K21">
    <cfRule type="dataBar" priority="412">
      <dataBar>
        <cfvo type="min"/>
        <cfvo type="max"/>
        <color rgb="FFFF0000"/>
      </dataBar>
      <extLst>
        <ext xmlns:x14="http://schemas.microsoft.com/office/spreadsheetml/2009/9/main" uri="{B025F937-C7B1-47D3-B67F-A62EFF666E3E}">
          <x14:id>{7FE336C2-C6A7-452C-B77B-39BE4C0576B9}</x14:id>
        </ext>
      </extLst>
    </cfRule>
    <cfRule type="colorScale" priority="413">
      <colorScale>
        <cfvo type="min"/>
        <cfvo type="percentile" val="50"/>
        <cfvo type="max"/>
        <color rgb="FF63BE7B"/>
        <color rgb="FFFFEB84"/>
        <color rgb="FFF8696B"/>
      </colorScale>
    </cfRule>
  </conditionalFormatting>
  <conditionalFormatting sqref="K19">
    <cfRule type="dataBar" priority="5">
      <dataBar>
        <cfvo type="min"/>
        <cfvo type="max"/>
        <color rgb="FFFF0000"/>
      </dataBar>
      <extLst>
        <ext xmlns:x14="http://schemas.microsoft.com/office/spreadsheetml/2009/9/main" uri="{B025F937-C7B1-47D3-B67F-A62EFF666E3E}">
          <x14:id>{3EE663D2-8A2A-4A8B-9F7D-1A09712B0A95}</x14:id>
        </ext>
      </extLst>
    </cfRule>
    <cfRule type="colorScale" priority="6">
      <colorScale>
        <cfvo type="min"/>
        <cfvo type="percentile" val="50"/>
        <cfvo type="max"/>
        <color rgb="FF63BE7B"/>
        <color rgb="FFFFEB84"/>
        <color rgb="FFF8696B"/>
      </colorScale>
    </cfRule>
  </conditionalFormatting>
  <conditionalFormatting sqref="K22">
    <cfRule type="dataBar" priority="137">
      <dataBar>
        <cfvo type="min"/>
        <cfvo type="max"/>
        <color rgb="FFFF0000"/>
      </dataBar>
      <extLst>
        <ext xmlns:x14="http://schemas.microsoft.com/office/spreadsheetml/2009/9/main" uri="{B025F937-C7B1-47D3-B67F-A62EFF666E3E}">
          <x14:id>{4C87A31B-B677-47BF-9169-601614996015}</x14:id>
        </ext>
      </extLst>
    </cfRule>
    <cfRule type="colorScale" priority="138">
      <colorScale>
        <cfvo type="min"/>
        <cfvo type="percentile" val="50"/>
        <cfvo type="max"/>
        <color rgb="FF63BE7B"/>
        <color rgb="FFFFEB84"/>
        <color rgb="FFF8696B"/>
      </colorScale>
    </cfRule>
  </conditionalFormatting>
  <conditionalFormatting sqref="K23">
    <cfRule type="dataBar" priority="122">
      <dataBar>
        <cfvo type="min"/>
        <cfvo type="max"/>
        <color rgb="FFFF0000"/>
      </dataBar>
      <extLst>
        <ext xmlns:x14="http://schemas.microsoft.com/office/spreadsheetml/2009/9/main" uri="{B025F937-C7B1-47D3-B67F-A62EFF666E3E}">
          <x14:id>{C5125E1D-9853-4530-99DF-280C7F413B3F}</x14:id>
        </ext>
      </extLst>
    </cfRule>
    <cfRule type="colorScale" priority="123">
      <colorScale>
        <cfvo type="min"/>
        <cfvo type="percentile" val="50"/>
        <cfvo type="max"/>
        <color rgb="FF63BE7B"/>
        <color rgb="FFFFEB84"/>
        <color rgb="FFF8696B"/>
      </colorScale>
    </cfRule>
  </conditionalFormatting>
  <conditionalFormatting sqref="K24">
    <cfRule type="dataBar" priority="14">
      <dataBar>
        <cfvo type="min"/>
        <cfvo type="max"/>
        <color rgb="FFFF0000"/>
      </dataBar>
      <extLst>
        <ext xmlns:x14="http://schemas.microsoft.com/office/spreadsheetml/2009/9/main" uri="{B025F937-C7B1-47D3-B67F-A62EFF666E3E}">
          <x14:id>{EAABD519-0B2A-453B-A2ED-BDFBEE7F5C1F}</x14:id>
        </ext>
      </extLst>
    </cfRule>
    <cfRule type="colorScale" priority="15">
      <colorScale>
        <cfvo type="min"/>
        <cfvo type="percentile" val="50"/>
        <cfvo type="max"/>
        <color rgb="FF63BE7B"/>
        <color rgb="FFFFEB84"/>
        <color rgb="FFF8696B"/>
      </colorScale>
    </cfRule>
  </conditionalFormatting>
  <conditionalFormatting sqref="K25">
    <cfRule type="dataBar" priority="101">
      <dataBar>
        <cfvo type="min"/>
        <cfvo type="max"/>
        <color rgb="FFFF0000"/>
      </dataBar>
      <extLst>
        <ext xmlns:x14="http://schemas.microsoft.com/office/spreadsheetml/2009/9/main" uri="{B025F937-C7B1-47D3-B67F-A62EFF666E3E}">
          <x14:id>{A89831D7-9288-47DE-8B74-9D862AAF354E}</x14:id>
        </ext>
      </extLst>
    </cfRule>
    <cfRule type="colorScale" priority="102">
      <colorScale>
        <cfvo type="min"/>
        <cfvo type="percentile" val="50"/>
        <cfvo type="max"/>
        <color rgb="FF63BE7B"/>
        <color rgb="FFFFEB84"/>
        <color rgb="FFF8696B"/>
      </colorScale>
    </cfRule>
  </conditionalFormatting>
  <conditionalFormatting sqref="K26">
    <cfRule type="dataBar" priority="47">
      <dataBar>
        <cfvo type="min"/>
        <cfvo type="max"/>
        <color rgb="FFFF0000"/>
      </dataBar>
      <extLst>
        <ext xmlns:x14="http://schemas.microsoft.com/office/spreadsheetml/2009/9/main" uri="{B025F937-C7B1-47D3-B67F-A62EFF666E3E}">
          <x14:id>{6416A170-9EB7-4E3D-807A-5F9741DC97B3}</x14:id>
        </ext>
      </extLst>
    </cfRule>
    <cfRule type="colorScale" priority="48">
      <colorScale>
        <cfvo type="min"/>
        <cfvo type="percentile" val="50"/>
        <cfvo type="max"/>
        <color rgb="FF63BE7B"/>
        <color rgb="FFFFEB84"/>
        <color rgb="FFF8696B"/>
      </colorScale>
    </cfRule>
  </conditionalFormatting>
  <conditionalFormatting sqref="K27">
    <cfRule type="dataBar" priority="38">
      <dataBar>
        <cfvo type="min"/>
        <cfvo type="max"/>
        <color rgb="FFFF0000"/>
      </dataBar>
      <extLst>
        <ext xmlns:x14="http://schemas.microsoft.com/office/spreadsheetml/2009/9/main" uri="{B025F937-C7B1-47D3-B67F-A62EFF666E3E}">
          <x14:id>{64BE3A46-5503-46DB-BF61-34C050F35C71}</x14:id>
        </ext>
      </extLst>
    </cfRule>
    <cfRule type="colorScale" priority="39">
      <colorScale>
        <cfvo type="min"/>
        <cfvo type="percentile" val="50"/>
        <cfvo type="max"/>
        <color rgb="FF63BE7B"/>
        <color rgb="FFFFEB84"/>
        <color rgb="FFF8696B"/>
      </colorScale>
    </cfRule>
  </conditionalFormatting>
  <conditionalFormatting sqref="K28">
    <cfRule type="dataBar" priority="44">
      <dataBar>
        <cfvo type="min"/>
        <cfvo type="max"/>
        <color rgb="FFFF0000"/>
      </dataBar>
      <extLst>
        <ext xmlns:x14="http://schemas.microsoft.com/office/spreadsheetml/2009/9/main" uri="{B025F937-C7B1-47D3-B67F-A62EFF666E3E}">
          <x14:id>{9BFA2B02-3500-455D-90C6-697C4D3643C5}</x14:id>
        </ext>
      </extLst>
    </cfRule>
    <cfRule type="colorScale" priority="45">
      <colorScale>
        <cfvo type="min"/>
        <cfvo type="percentile" val="50"/>
        <cfvo type="max"/>
        <color rgb="FF63BE7B"/>
        <color rgb="FFFFEB84"/>
        <color rgb="FFF8696B"/>
      </colorScale>
    </cfRule>
  </conditionalFormatting>
  <conditionalFormatting sqref="K29:K30 K32">
    <cfRule type="dataBar" priority="427">
      <dataBar>
        <cfvo type="min"/>
        <cfvo type="max"/>
        <color rgb="FFFF0000"/>
      </dataBar>
      <extLst>
        <ext xmlns:x14="http://schemas.microsoft.com/office/spreadsheetml/2009/9/main" uri="{B025F937-C7B1-47D3-B67F-A62EFF666E3E}">
          <x14:id>{4F24F250-086F-44D5-B9EA-7920A7251AD4}</x14:id>
        </ext>
      </extLst>
    </cfRule>
    <cfRule type="colorScale" priority="428">
      <colorScale>
        <cfvo type="min"/>
        <cfvo type="percentile" val="50"/>
        <cfvo type="max"/>
        <color rgb="FF63BE7B"/>
        <color rgb="FFFFEB84"/>
        <color rgb="FFF8696B"/>
      </colorScale>
    </cfRule>
  </conditionalFormatting>
  <conditionalFormatting sqref="K31">
    <cfRule type="dataBar" priority="8">
      <dataBar>
        <cfvo type="min"/>
        <cfvo type="max"/>
        <color rgb="FFFF0000"/>
      </dataBar>
      <extLst>
        <ext xmlns:x14="http://schemas.microsoft.com/office/spreadsheetml/2009/9/main" uri="{B025F937-C7B1-47D3-B67F-A62EFF666E3E}">
          <x14:id>{C56B57C2-431B-4372-A6DC-DA4322028781}</x14:id>
        </ext>
      </extLst>
    </cfRule>
    <cfRule type="colorScale" priority="9">
      <colorScale>
        <cfvo type="min"/>
        <cfvo type="percentile" val="50"/>
        <cfvo type="max"/>
        <color rgb="FF63BE7B"/>
        <color rgb="FFFFEB84"/>
        <color rgb="FFF8696B"/>
      </colorScale>
    </cfRule>
  </conditionalFormatting>
  <dataValidations count="1">
    <dataValidation type="list" allowBlank="1" showInputMessage="1" showErrorMessage="1" sqref="E4:E32" xr:uid="{00000000-0002-0000-0600-000000000000}">
      <formula1>$J$40:$J$41</formula1>
    </dataValidation>
  </dataValidations>
  <pageMargins left="0.27559055118110237" right="0.15748031496062992" top="0.59055118110236227" bottom="0.39370078740157483" header="0.19685039370078741" footer="0.19685039370078741"/>
  <pageSetup scale="62"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FD824F9C-A4DC-4ADC-9CB7-F636DCA65E7A}">
            <x14:dataBar minLength="0" maxLength="100" negativeBarColorSameAsPositive="1" axisPosition="none">
              <x14:cfvo type="min"/>
              <x14:cfvo type="max"/>
            </x14:dataBar>
          </x14:cfRule>
          <xm:sqref>J4</xm:sqref>
        </x14:conditionalFormatting>
        <x14:conditionalFormatting xmlns:xm="http://schemas.microsoft.com/office/excel/2006/main">
          <x14:cfRule type="dataBar" id="{40EC0E7B-FDE9-4062-920E-93022C1D41B0}">
            <x14:dataBar minLength="0" maxLength="100" negativeBarColorSameAsPositive="1" axisPosition="none">
              <x14:cfvo type="min"/>
              <x14:cfvo type="max"/>
            </x14:dataBar>
          </x14:cfRule>
          <xm:sqref>J5:J18 J23 J20:J21</xm:sqref>
        </x14:conditionalFormatting>
        <x14:conditionalFormatting xmlns:xm="http://schemas.microsoft.com/office/excel/2006/main">
          <x14:cfRule type="dataBar" id="{25D1D50A-3353-43FC-AF93-93653A28834B}">
            <x14:dataBar minLength="0" maxLength="100" negativeBarColorSameAsPositive="1" axisPosition="none">
              <x14:cfvo type="min"/>
              <x14:cfvo type="max"/>
            </x14:dataBar>
          </x14:cfRule>
          <xm:sqref>J19</xm:sqref>
        </x14:conditionalFormatting>
        <x14:conditionalFormatting xmlns:xm="http://schemas.microsoft.com/office/excel/2006/main">
          <x14:cfRule type="dataBar" id="{5125450E-6A56-425E-9892-217A9029B03F}">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F3943FFE-D44F-45DE-96C8-F90EB9819CD1}">
            <x14:dataBar minLength="0" maxLength="100" negativeBarColorSameAsPositive="1" axisPosition="none">
              <x14:cfvo type="min"/>
              <x14:cfvo type="max"/>
            </x14:dataBar>
          </x14:cfRule>
          <xm:sqref>J24</xm:sqref>
        </x14:conditionalFormatting>
        <x14:conditionalFormatting xmlns:xm="http://schemas.microsoft.com/office/excel/2006/main">
          <x14:cfRule type="dataBar" id="{37A3CC47-E83B-4C60-9289-B18DD6A5A330}">
            <x14:dataBar minLength="0" maxLength="100" negativeBarColorSameAsPositive="1" axisPosition="none">
              <x14:cfvo type="min"/>
              <x14:cfvo type="max"/>
            </x14:dataBar>
          </x14:cfRule>
          <xm:sqref>J25</xm:sqref>
        </x14:conditionalFormatting>
        <x14:conditionalFormatting xmlns:xm="http://schemas.microsoft.com/office/excel/2006/main">
          <x14:cfRule type="dataBar" id="{4E921DB1-8075-494E-AC39-B97E162594AA}">
            <x14:dataBar minLength="0" maxLength="100" negativeBarColorSameAsPositive="1" axisPosition="none">
              <x14:cfvo type="min"/>
              <x14:cfvo type="max"/>
            </x14:dataBar>
          </x14:cfRule>
          <xm:sqref>J26</xm:sqref>
        </x14:conditionalFormatting>
        <x14:conditionalFormatting xmlns:xm="http://schemas.microsoft.com/office/excel/2006/main">
          <x14:cfRule type="dataBar" id="{A134CB3C-383E-4DF8-AD7F-D38E1DFD2CD0}">
            <x14:dataBar minLength="0" maxLength="100" negativeBarColorSameAsPositive="1" axisPosition="none">
              <x14:cfvo type="min"/>
              <x14:cfvo type="max"/>
            </x14:dataBar>
          </x14:cfRule>
          <xm:sqref>J27</xm:sqref>
        </x14:conditionalFormatting>
        <x14:conditionalFormatting xmlns:xm="http://schemas.microsoft.com/office/excel/2006/main">
          <x14:cfRule type="dataBar" id="{96BEF94D-C238-46A9-99BF-28F4802CEB0B}">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7EF4A634-1719-4BEE-A940-D2621E398D37}">
            <x14:dataBar minLength="0" maxLength="100" negativeBarColorSameAsPositive="1" axisPosition="none">
              <x14:cfvo type="min"/>
              <x14:cfvo type="max"/>
            </x14:dataBar>
          </x14:cfRule>
          <xm:sqref>J29:J30 J32</xm:sqref>
        </x14:conditionalFormatting>
        <x14:conditionalFormatting xmlns:xm="http://schemas.microsoft.com/office/excel/2006/main">
          <x14:cfRule type="dataBar" id="{571DF97C-A68B-47B8-B5E9-820058F4DCB5}">
            <x14:dataBar minLength="0" maxLength="100" negativeBarColorSameAsPositive="1" axisPosition="none">
              <x14:cfvo type="min"/>
              <x14:cfvo type="max"/>
            </x14:dataBar>
          </x14:cfRule>
          <xm:sqref>J31</xm:sqref>
        </x14:conditionalFormatting>
        <x14:conditionalFormatting xmlns:xm="http://schemas.microsoft.com/office/excel/2006/main">
          <x14:cfRule type="dataBar" id="{40693E0B-7E50-430E-9CF1-EAFEF5A4AF69}">
            <x14:dataBar minLength="0" maxLength="100" negativeBarColorSameAsPositive="1" axisPosition="none">
              <x14:cfvo type="min"/>
              <x14:cfvo type="max"/>
            </x14:dataBar>
          </x14:cfRule>
          <xm:sqref>J35</xm:sqref>
        </x14:conditionalFormatting>
        <x14:conditionalFormatting xmlns:xm="http://schemas.microsoft.com/office/excel/2006/main">
          <x14:cfRule type="dataBar" id="{19B03F1A-FA9F-4361-8BA4-2B3B91DD1A99}">
            <x14:dataBar minLength="0" maxLength="100" negativeBarColorSameAsPositive="1" axisPosition="none">
              <x14:cfvo type="min"/>
              <x14:cfvo type="max"/>
            </x14:dataBar>
          </x14:cfRule>
          <xm:sqref>K4</xm:sqref>
        </x14:conditionalFormatting>
        <x14:conditionalFormatting xmlns:xm="http://schemas.microsoft.com/office/excel/2006/main">
          <x14:cfRule type="dataBar" id="{5A2ED867-549F-4B86-9FF0-9A4F5E8C93A7}">
            <x14:dataBar minLength="0" maxLength="100" negativeBarColorSameAsPositive="1" axisPosition="none">
              <x14:cfvo type="min"/>
              <x14:cfvo type="max"/>
            </x14:dataBar>
          </x14:cfRule>
          <xm:sqref>K5</xm:sqref>
        </x14:conditionalFormatting>
        <x14:conditionalFormatting xmlns:xm="http://schemas.microsoft.com/office/excel/2006/main">
          <x14:cfRule type="dataBar" id="{7FE336C2-C6A7-452C-B77B-39BE4C0576B9}">
            <x14:dataBar minLength="0" maxLength="100" negativeBarColorSameAsPositive="1" axisPosition="none">
              <x14:cfvo type="min"/>
              <x14:cfvo type="max"/>
            </x14:dataBar>
          </x14:cfRule>
          <xm:sqref>K6:K18 K20:K21</xm:sqref>
        </x14:conditionalFormatting>
        <x14:conditionalFormatting xmlns:xm="http://schemas.microsoft.com/office/excel/2006/main">
          <x14:cfRule type="dataBar" id="{3EE663D2-8A2A-4A8B-9F7D-1A09712B0A95}">
            <x14:dataBar minLength="0" maxLength="100" negativeBarColorSameAsPositive="1" axisPosition="none">
              <x14:cfvo type="min"/>
              <x14:cfvo type="max"/>
            </x14:dataBar>
          </x14:cfRule>
          <xm:sqref>K19</xm:sqref>
        </x14:conditionalFormatting>
        <x14:conditionalFormatting xmlns:xm="http://schemas.microsoft.com/office/excel/2006/main">
          <x14:cfRule type="dataBar" id="{4C87A31B-B677-47BF-9169-601614996015}">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C5125E1D-9853-4530-99DF-280C7F413B3F}">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EAABD519-0B2A-453B-A2ED-BDFBEE7F5C1F}">
            <x14:dataBar minLength="0" maxLength="100" negativeBarColorSameAsPositive="1" axisPosition="none">
              <x14:cfvo type="min"/>
              <x14:cfvo type="max"/>
            </x14:dataBar>
          </x14:cfRule>
          <xm:sqref>K24</xm:sqref>
        </x14:conditionalFormatting>
        <x14:conditionalFormatting xmlns:xm="http://schemas.microsoft.com/office/excel/2006/main">
          <x14:cfRule type="dataBar" id="{A89831D7-9288-47DE-8B74-9D862AAF354E}">
            <x14:dataBar minLength="0" maxLength="100" negativeBarColorSameAsPositive="1" axisPosition="none">
              <x14:cfvo type="min"/>
              <x14:cfvo type="max"/>
            </x14:dataBar>
          </x14:cfRule>
          <xm:sqref>K25</xm:sqref>
        </x14:conditionalFormatting>
        <x14:conditionalFormatting xmlns:xm="http://schemas.microsoft.com/office/excel/2006/main">
          <x14:cfRule type="dataBar" id="{6416A170-9EB7-4E3D-807A-5F9741DC97B3}">
            <x14:dataBar minLength="0" maxLength="100" negativeBarColorSameAsPositive="1" axisPosition="none">
              <x14:cfvo type="min"/>
              <x14:cfvo type="max"/>
            </x14:dataBar>
          </x14:cfRule>
          <xm:sqref>K26</xm:sqref>
        </x14:conditionalFormatting>
        <x14:conditionalFormatting xmlns:xm="http://schemas.microsoft.com/office/excel/2006/main">
          <x14:cfRule type="dataBar" id="{64BE3A46-5503-46DB-BF61-34C050F35C71}">
            <x14:dataBar minLength="0" maxLength="100" negativeBarColorSameAsPositive="1" axisPosition="none">
              <x14:cfvo type="min"/>
              <x14:cfvo type="max"/>
            </x14:dataBar>
          </x14:cfRule>
          <xm:sqref>K27</xm:sqref>
        </x14:conditionalFormatting>
        <x14:conditionalFormatting xmlns:xm="http://schemas.microsoft.com/office/excel/2006/main">
          <x14:cfRule type="dataBar" id="{9BFA2B02-3500-455D-90C6-697C4D3643C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4F24F250-086F-44D5-B9EA-7920A7251AD4}">
            <x14:dataBar minLength="0" maxLength="100" negativeBarColorSameAsPositive="1" axisPosition="none">
              <x14:cfvo type="min"/>
              <x14:cfvo type="max"/>
            </x14:dataBar>
          </x14:cfRule>
          <xm:sqref>K29:K30 K32</xm:sqref>
        </x14:conditionalFormatting>
        <x14:conditionalFormatting xmlns:xm="http://schemas.microsoft.com/office/excel/2006/main">
          <x14:cfRule type="dataBar" id="{C56B57C2-431B-4372-A6DC-DA4322028781}">
            <x14:dataBar minLength="0" maxLength="100" negativeBarColorSameAsPositive="1" axisPosition="none">
              <x14:cfvo type="min"/>
              <x14:cfvo type="max"/>
            </x14:dataBar>
          </x14:cfRule>
          <xm:sqref>K31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CC7A-3FAE-453C-B116-522C09B7DC4F}">
  <dimension ref="B1:W50"/>
  <sheetViews>
    <sheetView showGridLines="0" zoomScale="110" zoomScaleNormal="110" workbookViewId="0">
      <selection activeCell="H30" sqref="H30:H33"/>
    </sheetView>
  </sheetViews>
  <sheetFormatPr baseColWidth="10" defaultColWidth="11.453125" defaultRowHeight="18.5" outlineLevelRow="1" x14ac:dyDescent="0.45"/>
  <cols>
    <col min="1" max="1" width="25.453125" style="48" customWidth="1"/>
    <col min="2" max="2" width="30.7265625" style="95" customWidth="1"/>
    <col min="3" max="5" width="27.453125" style="168" customWidth="1"/>
    <col min="6" max="6" width="11.453125" style="95" customWidth="1"/>
    <col min="7" max="7" width="12.26953125" style="95" customWidth="1"/>
    <col min="8" max="8" width="16" style="95" customWidth="1"/>
    <col min="9" max="9" width="10.81640625" style="95" hidden="1" customWidth="1"/>
    <col min="10" max="10" width="10.1796875" style="95" hidden="1" customWidth="1"/>
    <col min="11" max="11" width="27.7265625" style="95" hidden="1" customWidth="1"/>
    <col min="12" max="12" width="15" style="95" hidden="1" customWidth="1"/>
    <col min="13" max="13" width="30" style="95" hidden="1" customWidth="1"/>
    <col min="14" max="14" width="21.7265625" style="95" hidden="1" customWidth="1"/>
    <col min="15" max="15" width="4" style="95" hidden="1" customWidth="1"/>
    <col min="16" max="16" width="13.7265625" style="96" hidden="1" customWidth="1"/>
    <col min="17" max="17" width="13.7265625" style="95" hidden="1" customWidth="1"/>
    <col min="18" max="18" width="13.54296875" style="48" hidden="1" customWidth="1"/>
    <col min="19" max="23" width="11.453125" style="48" hidden="1" customWidth="1"/>
    <col min="24" max="16384" width="11.453125" style="48"/>
  </cols>
  <sheetData>
    <row r="1" spans="2:20" ht="19" thickBot="1" x14ac:dyDescent="0.5"/>
    <row r="2" spans="2:20" ht="15" customHeight="1" thickBot="1" x14ac:dyDescent="0.5">
      <c r="B2" s="186" t="s">
        <v>4</v>
      </c>
      <c r="C2" s="210"/>
      <c r="D2" s="210"/>
      <c r="E2" s="210"/>
      <c r="F2" s="255"/>
      <c r="G2" s="256"/>
      <c r="H2" s="257"/>
      <c r="R2" s="48" t="s">
        <v>346</v>
      </c>
      <c r="T2" s="48">
        <f>COUNTIF(H8:H30,"No Aprueba")</f>
        <v>0</v>
      </c>
    </row>
    <row r="3" spans="2:20" ht="15" customHeight="1" thickBot="1" x14ac:dyDescent="0.5">
      <c r="B3" s="186" t="s">
        <v>2</v>
      </c>
      <c r="C3" s="210"/>
      <c r="D3" s="210"/>
      <c r="E3" s="210"/>
      <c r="F3" s="255"/>
      <c r="G3" s="256"/>
      <c r="H3" s="257"/>
    </row>
    <row r="4" spans="2:20" ht="15" hidden="1" customHeight="1" thickBot="1" x14ac:dyDescent="0.5">
      <c r="B4" s="186" t="s">
        <v>341</v>
      </c>
      <c r="C4" s="210"/>
      <c r="D4" s="210"/>
      <c r="E4" s="210"/>
      <c r="F4" s="258" t="e">
        <f>P9</f>
        <v>#REF!</v>
      </c>
      <c r="G4" s="259"/>
      <c r="H4" s="260"/>
    </row>
    <row r="5" spans="2:20" ht="15" hidden="1" customHeight="1" thickBot="1" x14ac:dyDescent="0.5">
      <c r="B5" s="186" t="s">
        <v>387</v>
      </c>
      <c r="C5" s="210"/>
      <c r="D5" s="210"/>
      <c r="E5" s="210"/>
      <c r="F5" s="255" t="e">
        <f>IF(OR(T2&gt;0,F4&lt;70%),"No Aprueba","Aprueba")</f>
        <v>#REF!</v>
      </c>
      <c r="G5" s="256"/>
      <c r="H5" s="257"/>
    </row>
    <row r="6" spans="2:20" ht="15" customHeight="1" thickBot="1" x14ac:dyDescent="0.5">
      <c r="B6" s="263" t="s">
        <v>336</v>
      </c>
      <c r="C6" s="264"/>
      <c r="D6" s="264"/>
      <c r="E6" s="264"/>
      <c r="F6" s="264"/>
      <c r="G6" s="264"/>
      <c r="H6" s="265"/>
      <c r="I6" s="175"/>
      <c r="J6" s="272" t="s">
        <v>4</v>
      </c>
      <c r="K6" s="273"/>
      <c r="L6" s="274">
        <f>+'2.Fluidos D&amp;C'!D1</f>
        <v>0</v>
      </c>
      <c r="M6" s="275"/>
      <c r="N6" s="178" t="s">
        <v>2</v>
      </c>
      <c r="O6" s="269">
        <f>+'2.Fluidos D&amp;C'!D2</f>
        <v>0</v>
      </c>
      <c r="P6" s="270"/>
      <c r="Q6" s="271"/>
    </row>
    <row r="7" spans="2:20" ht="13.5" customHeight="1" thickBot="1" x14ac:dyDescent="0.5">
      <c r="B7" s="180" t="s">
        <v>330</v>
      </c>
      <c r="C7" s="180" t="s">
        <v>415</v>
      </c>
      <c r="D7" s="180" t="s">
        <v>414</v>
      </c>
      <c r="E7" s="180" t="s">
        <v>416</v>
      </c>
      <c r="F7" s="182" t="s">
        <v>331</v>
      </c>
      <c r="G7" s="181" t="s">
        <v>332</v>
      </c>
      <c r="H7" s="181" t="s">
        <v>341</v>
      </c>
      <c r="I7" s="175"/>
      <c r="J7" s="174"/>
      <c r="K7" s="174"/>
      <c r="L7" s="174"/>
      <c r="M7" s="174"/>
      <c r="N7" s="174"/>
      <c r="O7" s="174"/>
      <c r="P7" s="174"/>
      <c r="Q7" s="174"/>
    </row>
    <row r="8" spans="2:20" ht="13.5" customHeight="1" thickBot="1" x14ac:dyDescent="0.5">
      <c r="B8" s="218" t="s">
        <v>376</v>
      </c>
      <c r="C8" s="217">
        <v>2</v>
      </c>
      <c r="D8" s="187">
        <v>2</v>
      </c>
      <c r="E8" s="217"/>
      <c r="F8" s="187" t="s">
        <v>380</v>
      </c>
      <c r="G8" s="187">
        <f>+'1.General'!K26</f>
        <v>0</v>
      </c>
      <c r="H8" s="268" t="str">
        <f>IF(OR(G8&gt;0), "No Aprueba","Aprueba")</f>
        <v>Aprueba</v>
      </c>
      <c r="I8" s="176"/>
      <c r="J8" s="179" t="s">
        <v>213</v>
      </c>
      <c r="K8" s="179" t="s">
        <v>214</v>
      </c>
      <c r="L8" s="179" t="s">
        <v>215</v>
      </c>
      <c r="M8" s="179" t="s">
        <v>216</v>
      </c>
      <c r="N8" s="266" t="s">
        <v>217</v>
      </c>
      <c r="O8" s="267"/>
      <c r="P8" s="185" t="s">
        <v>218</v>
      </c>
      <c r="Q8" s="184" t="s">
        <v>335</v>
      </c>
    </row>
    <row r="9" spans="2:20" ht="13.5" hidden="1" customHeight="1" outlineLevel="1" x14ac:dyDescent="0.45">
      <c r="B9" s="216" t="s">
        <v>337</v>
      </c>
      <c r="C9" s="177"/>
      <c r="D9" s="171">
        <v>1</v>
      </c>
      <c r="E9" s="177"/>
      <c r="F9" s="171"/>
      <c r="G9" s="171"/>
      <c r="H9" s="261"/>
      <c r="I9" s="177"/>
      <c r="J9" s="189" t="s">
        <v>340</v>
      </c>
      <c r="K9" s="192" t="s">
        <v>342</v>
      </c>
      <c r="L9" s="192" t="s">
        <v>343</v>
      </c>
      <c r="M9" s="192" t="s">
        <v>344</v>
      </c>
      <c r="N9" s="195" t="s">
        <v>345</v>
      </c>
      <c r="O9" s="196"/>
      <c r="P9" s="201" t="e">
        <f>((F13*0.16)+(F19*0.16)+(F24*0.16)+(#REF!*0.16)+(F30*0.16)+(F36*0.1)+(F42*0.1))/100</f>
        <v>#REF!</v>
      </c>
      <c r="Q9" s="204" t="e">
        <f>IF(OR(G47&gt;0,P9&lt;70%), "No Aprueba","Aprueba")</f>
        <v>#REF!</v>
      </c>
    </row>
    <row r="10" spans="2:20" ht="13.5" hidden="1" customHeight="1" outlineLevel="1" x14ac:dyDescent="0.45">
      <c r="B10" s="216" t="s">
        <v>338</v>
      </c>
      <c r="C10" s="177"/>
      <c r="D10" s="171">
        <v>1</v>
      </c>
      <c r="E10" s="177"/>
      <c r="F10" s="171"/>
      <c r="G10" s="171"/>
      <c r="H10" s="261"/>
      <c r="I10" s="177"/>
      <c r="J10" s="190"/>
      <c r="K10" s="193"/>
      <c r="L10" s="193"/>
      <c r="M10" s="193"/>
      <c r="N10" s="197"/>
      <c r="O10" s="198"/>
      <c r="P10" s="202"/>
      <c r="Q10" s="205"/>
    </row>
    <row r="11" spans="2:20" ht="13.5" hidden="1" customHeight="1" outlineLevel="1" x14ac:dyDescent="0.45">
      <c r="B11" s="216" t="s">
        <v>339</v>
      </c>
      <c r="C11" s="177"/>
      <c r="D11" s="171"/>
      <c r="E11" s="177"/>
      <c r="F11" s="171"/>
      <c r="G11" s="171"/>
      <c r="H11" s="261"/>
      <c r="I11" s="177"/>
      <c r="J11" s="190"/>
      <c r="K11" s="193"/>
      <c r="L11" s="193"/>
      <c r="M11" s="193"/>
      <c r="N11" s="197"/>
      <c r="O11" s="198"/>
      <c r="P11" s="202"/>
      <c r="Q11" s="205"/>
    </row>
    <row r="12" spans="2:20" ht="17.25" customHeight="1" collapsed="1" x14ac:dyDescent="0.45">
      <c r="B12" s="220"/>
      <c r="C12" s="211"/>
      <c r="D12" s="224"/>
      <c r="E12" s="211"/>
      <c r="F12" s="170"/>
      <c r="G12" s="171"/>
      <c r="H12" s="171"/>
      <c r="I12" s="172"/>
      <c r="J12" s="177"/>
      <c r="K12" s="190"/>
      <c r="L12" s="193"/>
      <c r="M12" s="193"/>
      <c r="N12" s="193"/>
      <c r="O12" s="197"/>
      <c r="P12" s="198"/>
      <c r="Q12" s="202"/>
      <c r="R12" s="205"/>
    </row>
    <row r="13" spans="2:20" ht="13.5" customHeight="1" x14ac:dyDescent="0.45">
      <c r="B13" s="219" t="s">
        <v>420</v>
      </c>
      <c r="C13" s="176">
        <v>22</v>
      </c>
      <c r="D13" s="169">
        <v>3</v>
      </c>
      <c r="E13" s="222">
        <f>+E14+E15+E16+E17</f>
        <v>1</v>
      </c>
      <c r="F13" s="169">
        <f>+'2.Fluidos D&amp;C'!K44</f>
        <v>100</v>
      </c>
      <c r="G13" s="169">
        <f>+'2.Fluidos D&amp;C'!K45</f>
        <v>0</v>
      </c>
      <c r="H13" s="261" t="str">
        <f>IF(OR(G13&gt;0,F13&lt;70), "No Aprueba","Aprueba")</f>
        <v>Aprueba</v>
      </c>
      <c r="I13" s="176"/>
      <c r="J13" s="190"/>
      <c r="K13" s="193"/>
      <c r="L13" s="193"/>
      <c r="M13" s="193"/>
      <c r="N13" s="197"/>
      <c r="O13" s="198"/>
      <c r="P13" s="202"/>
      <c r="Q13" s="205"/>
    </row>
    <row r="14" spans="2:20" ht="13.5" hidden="1" customHeight="1" outlineLevel="1" thickBot="1" x14ac:dyDescent="0.5">
      <c r="B14" s="216" t="s">
        <v>337</v>
      </c>
      <c r="C14" s="177">
        <v>3</v>
      </c>
      <c r="D14" s="171"/>
      <c r="E14" s="223">
        <v>0.18</v>
      </c>
      <c r="F14" s="171"/>
      <c r="G14" s="171"/>
      <c r="H14" s="261"/>
      <c r="I14" s="177"/>
      <c r="J14" s="191"/>
      <c r="K14" s="194"/>
      <c r="L14" s="194"/>
      <c r="M14" s="194"/>
      <c r="N14" s="199"/>
      <c r="O14" s="200"/>
      <c r="P14" s="203"/>
      <c r="Q14" s="206"/>
    </row>
    <row r="15" spans="2:20" ht="13.5" hidden="1" customHeight="1" outlineLevel="1" x14ac:dyDescent="0.45">
      <c r="B15" s="216" t="s">
        <v>338</v>
      </c>
      <c r="C15" s="177">
        <v>7</v>
      </c>
      <c r="D15" s="171"/>
      <c r="E15" s="223">
        <v>0.37</v>
      </c>
      <c r="F15" s="171"/>
      <c r="G15" s="171"/>
      <c r="H15" s="261"/>
      <c r="I15" s="177"/>
      <c r="J15" s="212"/>
      <c r="K15" s="213"/>
      <c r="L15" s="213"/>
      <c r="M15" s="213"/>
      <c r="N15" s="213"/>
      <c r="O15" s="213"/>
      <c r="P15" s="214"/>
      <c r="Q15" s="215"/>
    </row>
    <row r="16" spans="2:20" ht="13.5" hidden="1" customHeight="1" outlineLevel="1" x14ac:dyDescent="0.45">
      <c r="B16" s="216" t="s">
        <v>339</v>
      </c>
      <c r="C16" s="177">
        <v>6</v>
      </c>
      <c r="D16" s="171">
        <v>2</v>
      </c>
      <c r="E16" s="223">
        <v>0.21</v>
      </c>
      <c r="F16" s="171"/>
      <c r="G16" s="171"/>
      <c r="H16" s="261"/>
      <c r="I16" s="177"/>
    </row>
    <row r="17" spans="2:9" ht="13.5" hidden="1" customHeight="1" outlineLevel="1" x14ac:dyDescent="0.45">
      <c r="B17" s="216" t="s">
        <v>417</v>
      </c>
      <c r="C17" s="177">
        <v>6</v>
      </c>
      <c r="D17" s="171">
        <v>1</v>
      </c>
      <c r="E17" s="223">
        <v>0.24</v>
      </c>
      <c r="F17" s="171"/>
      <c r="G17" s="171"/>
      <c r="H17" s="188"/>
      <c r="I17" s="177"/>
    </row>
    <row r="18" spans="2:9" ht="16.5" customHeight="1" collapsed="1" x14ac:dyDescent="0.45">
      <c r="B18" s="216"/>
      <c r="C18" s="177"/>
      <c r="D18" s="171"/>
      <c r="E18" s="177"/>
      <c r="F18" s="171"/>
      <c r="G18" s="171"/>
      <c r="H18" s="172"/>
      <c r="I18" s="177"/>
    </row>
    <row r="19" spans="2:9" ht="13.5" customHeight="1" x14ac:dyDescent="0.45">
      <c r="B19" s="219" t="s">
        <v>377</v>
      </c>
      <c r="C19" s="176">
        <v>12</v>
      </c>
      <c r="D19" s="169">
        <v>3</v>
      </c>
      <c r="E19" s="222">
        <f>+E20+E21+E22</f>
        <v>1</v>
      </c>
      <c r="F19" s="169">
        <f>+'3.Cementacion'!K35</f>
        <v>100</v>
      </c>
      <c r="G19" s="169">
        <f>+'3.Cementacion'!K36</f>
        <v>0</v>
      </c>
      <c r="H19" s="261" t="str">
        <f>IF(OR(G19&gt;0,F19&lt;70), "No Aprueba","Aprueba")</f>
        <v>Aprueba</v>
      </c>
      <c r="I19" s="176"/>
    </row>
    <row r="20" spans="2:9" ht="13.5" hidden="1" customHeight="1" outlineLevel="1" x14ac:dyDescent="0.45">
      <c r="B20" s="216" t="s">
        <v>337</v>
      </c>
      <c r="C20" s="177">
        <v>3</v>
      </c>
      <c r="D20" s="171"/>
      <c r="E20" s="223">
        <v>0.24</v>
      </c>
      <c r="F20" s="171"/>
      <c r="G20" s="171"/>
      <c r="H20" s="261"/>
      <c r="I20" s="177"/>
    </row>
    <row r="21" spans="2:9" ht="13.5" hidden="1" customHeight="1" outlineLevel="1" x14ac:dyDescent="0.45">
      <c r="B21" s="216" t="s">
        <v>338</v>
      </c>
      <c r="C21" s="177">
        <v>6</v>
      </c>
      <c r="D21" s="171"/>
      <c r="E21" s="223">
        <v>0.76</v>
      </c>
      <c r="F21" s="171"/>
      <c r="G21" s="171"/>
      <c r="H21" s="261"/>
      <c r="I21" s="177"/>
    </row>
    <row r="22" spans="2:9" ht="13.5" hidden="1" customHeight="1" outlineLevel="1" x14ac:dyDescent="0.45">
      <c r="B22" s="216" t="s">
        <v>339</v>
      </c>
      <c r="C22" s="177">
        <v>3</v>
      </c>
      <c r="D22" s="171">
        <v>3</v>
      </c>
      <c r="E22" s="223">
        <v>0</v>
      </c>
      <c r="F22" s="171"/>
      <c r="G22" s="171"/>
      <c r="H22" s="261"/>
      <c r="I22" s="177"/>
    </row>
    <row r="23" spans="2:9" ht="14.25" customHeight="1" collapsed="1" x14ac:dyDescent="0.45">
      <c r="B23" s="216"/>
      <c r="C23" s="177"/>
      <c r="D23" s="171"/>
      <c r="E23" s="177"/>
      <c r="F23" s="171"/>
      <c r="G23" s="171"/>
      <c r="H23" s="172"/>
      <c r="I23" s="177"/>
    </row>
    <row r="24" spans="2:9" ht="13.5" customHeight="1" x14ac:dyDescent="0.45">
      <c r="B24" s="219" t="s">
        <v>378</v>
      </c>
      <c r="C24" s="176">
        <v>17</v>
      </c>
      <c r="D24" s="169">
        <v>2</v>
      </c>
      <c r="E24" s="222">
        <f>+E25+E26+E27+E28</f>
        <v>1</v>
      </c>
      <c r="F24" s="169">
        <f>+'4. Servicio de Perforacion'!K40</f>
        <v>100</v>
      </c>
      <c r="G24" s="169">
        <f>+'4. Servicio de Perforacion'!K42</f>
        <v>0</v>
      </c>
      <c r="H24" s="261" t="str">
        <f>IF(OR(G24&gt;0,F24&lt;70), "No Aprueba","Aprueba")</f>
        <v>Aprueba</v>
      </c>
      <c r="I24" s="176"/>
    </row>
    <row r="25" spans="2:9" ht="13.5" hidden="1" customHeight="1" outlineLevel="1" x14ac:dyDescent="0.45">
      <c r="B25" s="216" t="s">
        <v>337</v>
      </c>
      <c r="C25" s="177">
        <v>2</v>
      </c>
      <c r="D25" s="171"/>
      <c r="E25" s="223">
        <v>0.08</v>
      </c>
      <c r="F25" s="171"/>
      <c r="G25" s="171"/>
      <c r="H25" s="261"/>
      <c r="I25" s="177"/>
    </row>
    <row r="26" spans="2:9" ht="13.5" hidden="1" customHeight="1" outlineLevel="1" x14ac:dyDescent="0.45">
      <c r="B26" s="216" t="s">
        <v>338</v>
      </c>
      <c r="C26" s="177">
        <v>4</v>
      </c>
      <c r="D26" s="171">
        <v>1</v>
      </c>
      <c r="E26" s="223">
        <v>0.35</v>
      </c>
      <c r="F26" s="171"/>
      <c r="G26" s="171"/>
      <c r="H26" s="261"/>
      <c r="I26" s="177"/>
    </row>
    <row r="27" spans="2:9" ht="13.5" hidden="1" customHeight="1" outlineLevel="1" x14ac:dyDescent="0.45">
      <c r="B27" s="216" t="s">
        <v>339</v>
      </c>
      <c r="C27" s="177">
        <v>2</v>
      </c>
      <c r="D27" s="171">
        <v>1</v>
      </c>
      <c r="E27" s="223">
        <v>0.04</v>
      </c>
      <c r="F27" s="171"/>
      <c r="G27" s="171"/>
      <c r="H27" s="261"/>
      <c r="I27" s="183"/>
    </row>
    <row r="28" spans="2:9" ht="13.5" hidden="1" customHeight="1" outlineLevel="1" x14ac:dyDescent="0.45">
      <c r="B28" s="216" t="s">
        <v>417</v>
      </c>
      <c r="C28" s="177">
        <v>9</v>
      </c>
      <c r="D28" s="171"/>
      <c r="E28" s="223">
        <v>0.53</v>
      </c>
      <c r="F28" s="171"/>
      <c r="G28" s="171"/>
      <c r="H28" s="188"/>
      <c r="I28" s="183"/>
    </row>
    <row r="29" spans="2:9" ht="15" customHeight="1" collapsed="1" x14ac:dyDescent="0.45">
      <c r="B29" s="216"/>
      <c r="C29" s="177"/>
      <c r="D29" s="171"/>
      <c r="E29" s="177"/>
      <c r="F29" s="171"/>
      <c r="G29" s="171"/>
      <c r="H29" s="172"/>
      <c r="I29" s="177"/>
    </row>
    <row r="30" spans="2:9" ht="13.5" customHeight="1" x14ac:dyDescent="0.45">
      <c r="B30" s="219" t="s">
        <v>425</v>
      </c>
      <c r="C30" s="176">
        <v>25</v>
      </c>
      <c r="D30" s="169"/>
      <c r="E30" s="222">
        <f>+E31+E32+E33+E34</f>
        <v>1</v>
      </c>
      <c r="F30" s="169">
        <f>+'5. Wireline'!K48</f>
        <v>100</v>
      </c>
      <c r="G30" s="169">
        <f>+'5. Wireline'!K50</f>
        <v>0</v>
      </c>
      <c r="H30" s="261" t="str">
        <f>IF(OR(G30&gt;0,F30&lt;70), "No Aprueba","Aprueba")</f>
        <v>Aprueba</v>
      </c>
      <c r="I30" s="176"/>
    </row>
    <row r="31" spans="2:9" ht="13.5" hidden="1" customHeight="1" outlineLevel="1" x14ac:dyDescent="0.45">
      <c r="B31" s="216" t="s">
        <v>337</v>
      </c>
      <c r="C31" s="177">
        <v>3</v>
      </c>
      <c r="D31" s="171"/>
      <c r="E31" s="223">
        <v>0.15</v>
      </c>
      <c r="F31" s="171"/>
      <c r="G31" s="171"/>
      <c r="H31" s="261"/>
      <c r="I31" s="177"/>
    </row>
    <row r="32" spans="2:9" ht="13.5" hidden="1" customHeight="1" outlineLevel="1" x14ac:dyDescent="0.45">
      <c r="B32" s="216" t="s">
        <v>338</v>
      </c>
      <c r="C32" s="177">
        <v>12</v>
      </c>
      <c r="D32" s="171"/>
      <c r="E32" s="223">
        <v>0.53</v>
      </c>
      <c r="F32" s="171"/>
      <c r="G32" s="171"/>
      <c r="H32" s="261"/>
      <c r="I32" s="177"/>
    </row>
    <row r="33" spans="2:17" ht="13.5" hidden="1" customHeight="1" outlineLevel="1" x14ac:dyDescent="0.45">
      <c r="B33" s="216" t="s">
        <v>339</v>
      </c>
      <c r="C33" s="177">
        <v>4</v>
      </c>
      <c r="D33" s="171"/>
      <c r="E33" s="223">
        <v>0.12</v>
      </c>
      <c r="F33" s="171"/>
      <c r="G33" s="171"/>
      <c r="H33" s="261"/>
      <c r="I33" s="177"/>
    </row>
    <row r="34" spans="2:17" ht="13.5" hidden="1" customHeight="1" outlineLevel="1" x14ac:dyDescent="0.45">
      <c r="B34" s="216" t="s">
        <v>417</v>
      </c>
      <c r="C34" s="177">
        <v>6</v>
      </c>
      <c r="D34" s="171"/>
      <c r="E34" s="223">
        <v>0.2</v>
      </c>
      <c r="F34" s="171"/>
      <c r="G34" s="171"/>
      <c r="H34" s="188"/>
      <c r="I34" s="177"/>
    </row>
    <row r="35" spans="2:17" ht="15" customHeight="1" collapsed="1" x14ac:dyDescent="0.45">
      <c r="B35" s="216"/>
      <c r="C35" s="177"/>
      <c r="D35" s="171"/>
      <c r="E35" s="177"/>
      <c r="F35" s="171"/>
      <c r="G35" s="171"/>
      <c r="H35" s="172"/>
      <c r="I35" s="177"/>
    </row>
    <row r="36" spans="2:17" ht="13.5" customHeight="1" x14ac:dyDescent="0.45">
      <c r="B36" s="219" t="s">
        <v>426</v>
      </c>
      <c r="C36" s="176">
        <v>6</v>
      </c>
      <c r="D36" s="169"/>
      <c r="E36" s="222">
        <f>+E37+E38+E39+E40</f>
        <v>1</v>
      </c>
      <c r="F36" s="169">
        <f>+'6. Pesca'!K29</f>
        <v>100</v>
      </c>
      <c r="G36" s="169">
        <f>+'6. Pesca'!K31</f>
        <v>0</v>
      </c>
      <c r="H36" s="261" t="str">
        <f>IF(OR(G36&gt;0,F36&lt;70), "No Aprueba","Aprueba")</f>
        <v>Aprueba</v>
      </c>
      <c r="I36" s="176"/>
    </row>
    <row r="37" spans="2:17" ht="13.5" hidden="1" customHeight="1" outlineLevel="1" x14ac:dyDescent="0.45">
      <c r="B37" s="216" t="s">
        <v>337</v>
      </c>
      <c r="C37" s="177">
        <v>2</v>
      </c>
      <c r="D37" s="171"/>
      <c r="E37" s="223">
        <v>0.2</v>
      </c>
      <c r="F37" s="171"/>
      <c r="G37" s="171"/>
      <c r="H37" s="261"/>
      <c r="I37" s="177"/>
    </row>
    <row r="38" spans="2:17" ht="13.5" hidden="1" customHeight="1" outlineLevel="1" x14ac:dyDescent="0.45">
      <c r="B38" s="216" t="s">
        <v>338</v>
      </c>
      <c r="C38" s="177">
        <v>2</v>
      </c>
      <c r="D38" s="171"/>
      <c r="E38" s="223">
        <v>0.62</v>
      </c>
      <c r="F38" s="171"/>
      <c r="G38" s="171"/>
      <c r="H38" s="261"/>
      <c r="I38" s="177"/>
    </row>
    <row r="39" spans="2:17" ht="13.5" hidden="1" customHeight="1" outlineLevel="1" x14ac:dyDescent="0.45">
      <c r="B39" s="216" t="s">
        <v>339</v>
      </c>
      <c r="C39" s="177">
        <v>1</v>
      </c>
      <c r="D39" s="171"/>
      <c r="E39" s="223">
        <v>0.08</v>
      </c>
      <c r="F39" s="171"/>
      <c r="G39" s="171"/>
      <c r="H39" s="261"/>
      <c r="I39" s="177"/>
    </row>
    <row r="40" spans="2:17" ht="13.5" hidden="1" customHeight="1" outlineLevel="1" x14ac:dyDescent="0.45">
      <c r="B40" s="216" t="s">
        <v>417</v>
      </c>
      <c r="C40" s="177">
        <v>1</v>
      </c>
      <c r="D40" s="171"/>
      <c r="E40" s="223">
        <v>0.1</v>
      </c>
      <c r="F40" s="171"/>
      <c r="G40" s="171"/>
      <c r="H40" s="188"/>
      <c r="I40" s="177"/>
    </row>
    <row r="41" spans="2:17" ht="14.25" customHeight="1" collapsed="1" x14ac:dyDescent="0.45">
      <c r="B41" s="216"/>
      <c r="C41" s="177"/>
      <c r="D41" s="171"/>
      <c r="E41" s="177"/>
      <c r="F41" s="171"/>
      <c r="G41" s="171"/>
      <c r="H41" s="172"/>
      <c r="I41" s="177"/>
    </row>
    <row r="42" spans="2:17" ht="13.5" customHeight="1" thickBot="1" x14ac:dyDescent="0.5">
      <c r="B42" s="219" t="s">
        <v>427</v>
      </c>
      <c r="C42" s="176">
        <v>9</v>
      </c>
      <c r="D42" s="169"/>
      <c r="E42" s="222">
        <f>+E43+E44+E45+E46</f>
        <v>1</v>
      </c>
      <c r="F42" s="169">
        <f>+'7. Corrida de Revestidores'!K17</f>
        <v>100</v>
      </c>
      <c r="G42" s="169">
        <f>+'7. Corrida de Revestidores'!K34</f>
        <v>0</v>
      </c>
      <c r="H42" s="261" t="str">
        <f>IF(OR(G42&gt;0,F42&lt;70), "No Aprueba","Aprueba")</f>
        <v>Aprueba</v>
      </c>
      <c r="I42" s="176"/>
    </row>
    <row r="43" spans="2:17" ht="13.5" hidden="1" customHeight="1" outlineLevel="1" x14ac:dyDescent="0.45">
      <c r="B43" s="216" t="s">
        <v>337</v>
      </c>
      <c r="C43" s="177">
        <v>2</v>
      </c>
      <c r="D43" s="171"/>
      <c r="E43" s="223">
        <v>0.2</v>
      </c>
      <c r="F43" s="171"/>
      <c r="G43" s="171"/>
      <c r="H43" s="261"/>
      <c r="I43" s="177"/>
    </row>
    <row r="44" spans="2:17" ht="13.5" hidden="1" customHeight="1" outlineLevel="1" x14ac:dyDescent="0.45">
      <c r="B44" s="216" t="s">
        <v>338</v>
      </c>
      <c r="C44" s="177">
        <v>3</v>
      </c>
      <c r="D44" s="171"/>
      <c r="E44" s="223">
        <v>0.5</v>
      </c>
      <c r="F44" s="171"/>
      <c r="G44" s="171"/>
      <c r="H44" s="261"/>
      <c r="I44" s="177"/>
    </row>
    <row r="45" spans="2:17" ht="13.5" hidden="1" customHeight="1" outlineLevel="1" x14ac:dyDescent="0.45">
      <c r="B45" s="216" t="s">
        <v>339</v>
      </c>
      <c r="C45" s="177">
        <v>1</v>
      </c>
      <c r="D45" s="171"/>
      <c r="E45" s="223">
        <v>0.06</v>
      </c>
      <c r="F45" s="171"/>
      <c r="G45" s="171"/>
      <c r="H45" s="261"/>
      <c r="I45" s="177"/>
    </row>
    <row r="46" spans="2:17" ht="15" hidden="1" customHeight="1" outlineLevel="1" thickBot="1" x14ac:dyDescent="0.5">
      <c r="B46" s="221" t="s">
        <v>417</v>
      </c>
      <c r="C46" s="177">
        <v>3</v>
      </c>
      <c r="D46" s="173"/>
      <c r="E46" s="223">
        <v>0.24</v>
      </c>
      <c r="F46" s="171"/>
      <c r="G46" s="173"/>
      <c r="H46" s="262"/>
      <c r="I46" s="177"/>
    </row>
    <row r="47" spans="2:17" customFormat="1" ht="21.75" customHeight="1" collapsed="1" thickBot="1" x14ac:dyDescent="0.4">
      <c r="B47" s="225"/>
      <c r="C47" s="230">
        <f>+C42+C36+C30+C24+C19+C13+C8</f>
        <v>93</v>
      </c>
      <c r="D47" s="230">
        <f>+D24+D19+D13+D8</f>
        <v>10</v>
      </c>
      <c r="E47" s="226"/>
      <c r="F47" s="227"/>
      <c r="G47" s="231">
        <f>SUM(G8:G42)</f>
        <v>0</v>
      </c>
      <c r="H47" s="231"/>
      <c r="I47" s="228"/>
      <c r="J47" s="174"/>
      <c r="K47" s="174"/>
      <c r="L47" s="174"/>
      <c r="M47" s="174"/>
      <c r="N47" s="174"/>
      <c r="O47" s="174"/>
      <c r="P47" s="229"/>
      <c r="Q47" s="174"/>
    </row>
    <row r="48" spans="2:17" x14ac:dyDescent="0.45">
      <c r="G48" s="168"/>
      <c r="H48" s="168"/>
      <c r="I48" s="168"/>
    </row>
    <row r="49" spans="7:9" x14ac:dyDescent="0.45">
      <c r="G49" s="168"/>
      <c r="H49" s="168"/>
      <c r="I49" s="168"/>
    </row>
    <row r="50" spans="7:9" x14ac:dyDescent="0.45">
      <c r="G50" s="168"/>
      <c r="H50" s="168"/>
      <c r="I50" s="168"/>
    </row>
  </sheetData>
  <sheetProtection insertHyperlinks="0"/>
  <mergeCells count="16">
    <mergeCell ref="N8:O8"/>
    <mergeCell ref="H8:H11"/>
    <mergeCell ref="H13:H16"/>
    <mergeCell ref="F5:H5"/>
    <mergeCell ref="O6:Q6"/>
    <mergeCell ref="J6:K6"/>
    <mergeCell ref="L6:M6"/>
    <mergeCell ref="F2:H2"/>
    <mergeCell ref="F3:H3"/>
    <mergeCell ref="F4:H4"/>
    <mergeCell ref="H42:H46"/>
    <mergeCell ref="B6:H6"/>
    <mergeCell ref="H19:H22"/>
    <mergeCell ref="H24:H27"/>
    <mergeCell ref="H30:H33"/>
    <mergeCell ref="H36:H39"/>
  </mergeCells>
  <conditionalFormatting sqref="F5:H5">
    <cfRule type="containsText" dxfId="25" priority="1" stopIfTrue="1" operator="containsText" text="No Aprueba">
      <formula>NOT(ISERROR(SEARCH("No Aprueba",F5)))</formula>
    </cfRule>
    <cfRule type="containsText" dxfId="24" priority="2" operator="containsText" text="Aprueba">
      <formula>NOT(ISERROR(SEARCH("Aprueba",F5)))</formula>
    </cfRule>
  </conditionalFormatting>
  <conditionalFormatting sqref="H8">
    <cfRule type="containsText" dxfId="23" priority="19" operator="containsText" text="No Aprueba">
      <formula>NOT(ISERROR(SEARCH("No Aprueba",H8)))</formula>
    </cfRule>
    <cfRule type="containsText" dxfId="22" priority="22" operator="containsText" text="Aprueba">
      <formula>NOT(ISERROR(SEARCH("Aprueba",H8)))</formula>
    </cfRule>
  </conditionalFormatting>
  <conditionalFormatting sqref="H13">
    <cfRule type="containsText" dxfId="21" priority="17" operator="containsText" text="No Aprueba">
      <formula>NOT(ISERROR(SEARCH("No Aprueba",H13)))</formula>
    </cfRule>
    <cfRule type="containsText" dxfId="20" priority="18" operator="containsText" text="Aprueba">
      <formula>NOT(ISERROR(SEARCH("Aprueba",H13)))</formula>
    </cfRule>
  </conditionalFormatting>
  <conditionalFormatting sqref="H19">
    <cfRule type="containsText" dxfId="19" priority="15" operator="containsText" text="No Aprueba">
      <formula>NOT(ISERROR(SEARCH("No Aprueba",H19)))</formula>
    </cfRule>
    <cfRule type="containsText" dxfId="18" priority="16" operator="containsText" text="Aprueba">
      <formula>NOT(ISERROR(SEARCH("Aprueba",H19)))</formula>
    </cfRule>
  </conditionalFormatting>
  <conditionalFormatting sqref="H24">
    <cfRule type="containsText" dxfId="17" priority="13" operator="containsText" text="No Aprueba">
      <formula>NOT(ISERROR(SEARCH("No Aprueba",H24)))</formula>
    </cfRule>
    <cfRule type="containsText" dxfId="16" priority="14" operator="containsText" text="Aprueba">
      <formula>NOT(ISERROR(SEARCH("Aprueba",H24)))</formula>
    </cfRule>
  </conditionalFormatting>
  <conditionalFormatting sqref="H30">
    <cfRule type="containsText" dxfId="15" priority="9" operator="containsText" text="No Aprueba">
      <formula>NOT(ISERROR(SEARCH("No Aprueba",H30)))</formula>
    </cfRule>
    <cfRule type="containsText" dxfId="14" priority="10" operator="containsText" text="Aprueba">
      <formula>NOT(ISERROR(SEARCH("Aprueba",H30)))</formula>
    </cfRule>
  </conditionalFormatting>
  <conditionalFormatting sqref="H36">
    <cfRule type="containsText" dxfId="13" priority="7" operator="containsText" text="No Aprueba">
      <formula>NOT(ISERROR(SEARCH("No Aprueba",H36)))</formula>
    </cfRule>
    <cfRule type="containsText" dxfId="12" priority="8" operator="containsText" text="Aprueba">
      <formula>NOT(ISERROR(SEARCH("Aprueba",H36)))</formula>
    </cfRule>
  </conditionalFormatting>
  <conditionalFormatting sqref="H42">
    <cfRule type="containsText" dxfId="11" priority="3" operator="containsText" text="No Aprueba">
      <formula>NOT(ISERROR(SEARCH("No Aprueba",H42)))</formula>
    </cfRule>
    <cfRule type="containsText" dxfId="10" priority="4" operator="containsText" text="Aprueba">
      <formula>NOT(ISERROR(SEARCH("Aprueba",H42)))</formula>
    </cfRule>
  </conditionalFormatting>
  <conditionalFormatting sqref="P9">
    <cfRule type="cellIs" dxfId="9" priority="33" operator="equal">
      <formula>"NO PASA"</formula>
    </cfRule>
    <cfRule type="cellIs" dxfId="8" priority="34" operator="equal">
      <formula>"PASA"</formula>
    </cfRule>
    <cfRule type="colorScale" priority="35">
      <colorScale>
        <cfvo type="formula" val="&quot;$I$5=&quot;&quot;NO PASA&quot;&quot;&quot;"/>
        <cfvo type="formula" val="&quot;$I$5=&quot;&quot;PASA&quot;&quot;&quot;"/>
        <color rgb="FFFF7E79"/>
        <color theme="9" tint="0.39997558519241921"/>
      </colorScale>
    </cfRule>
  </conditionalFormatting>
  <conditionalFormatting sqref="Q9">
    <cfRule type="containsText" dxfId="7" priority="28" operator="containsText" text="No Aprueba">
      <formula>NOT(ISERROR(SEARCH("No Aprueba",Q9)))</formula>
    </cfRule>
    <cfRule type="containsText" dxfId="6" priority="29" operator="containsText" text="Aprueba">
      <formula>NOT(ISERROR(SEARCH("Aprueba",Q9)))</formula>
    </cfRule>
    <cfRule type="dataBar" priority="30">
      <dataBar>
        <cfvo type="min"/>
        <cfvo type="max"/>
        <color rgb="FFFF0000"/>
      </dataBar>
      <extLst>
        <ext xmlns:x14="http://schemas.microsoft.com/office/spreadsheetml/2009/9/main" uri="{B025F937-C7B1-47D3-B67F-A62EFF666E3E}">
          <x14:id>{0D910E79-82B1-41FB-8E99-1EED9E486FA0}</x14:id>
        </ext>
      </extLst>
    </cfRule>
    <cfRule type="colorScale" priority="31">
      <colorScale>
        <cfvo type="min"/>
        <cfvo type="percentile" val="50"/>
        <cfvo type="max"/>
        <color rgb="FF63BE7B"/>
        <color rgb="FFFFEB84"/>
        <color rgb="FFF8696B"/>
      </colorScale>
    </cfRule>
    <cfRule type="expression" dxfId="5" priority="32" stopIfTrue="1">
      <formula>L9="No"</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D910E79-82B1-41FB-8E99-1EED9E486FA0}">
            <x14:dataBar minLength="0" maxLength="100" negativeBarColorSameAsPositive="1" axisPosition="none">
              <x14:cfvo type="min"/>
              <x14:cfvo type="max"/>
            </x14:dataBar>
          </x14:cfRule>
          <xm:sqref>Q9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17EDE-1A5D-456D-B608-17D47FEC85BA}">
  <dimension ref="B1:M36"/>
  <sheetViews>
    <sheetView topLeftCell="A2" workbookViewId="0">
      <selection activeCell="M39" sqref="M39"/>
    </sheetView>
  </sheetViews>
  <sheetFormatPr baseColWidth="10" defaultColWidth="11.453125" defaultRowHeight="14.5" x14ac:dyDescent="0.35"/>
  <cols>
    <col min="1" max="1" width="11.453125" style="75"/>
    <col min="2" max="2" width="1.81640625" style="75" customWidth="1"/>
    <col min="3" max="3" width="28.81640625" style="75" customWidth="1"/>
    <col min="4" max="4" width="10.81640625" style="133" customWidth="1"/>
    <col min="5" max="5" width="11.453125" style="132"/>
    <col min="6" max="6" width="11.453125" style="133" hidden="1" customWidth="1"/>
    <col min="7" max="7" width="11.453125" style="156"/>
    <col min="8" max="9" width="11.453125" style="132"/>
    <col min="10" max="10" width="1.81640625" style="75" customWidth="1"/>
    <col min="11" max="16384" width="11.453125" style="75"/>
  </cols>
  <sheetData>
    <row r="1" spans="2:12" hidden="1" x14ac:dyDescent="0.35">
      <c r="E1" s="132">
        <v>100</v>
      </c>
    </row>
    <row r="2" spans="2:12" x14ac:dyDescent="0.35">
      <c r="K2" s="75">
        <f>50/17</f>
        <v>2.9411764705882355</v>
      </c>
      <c r="L2" s="75">
        <v>100</v>
      </c>
    </row>
    <row r="4" spans="2:12" ht="15" thickBot="1" x14ac:dyDescent="0.4"/>
    <row r="5" spans="2:12" ht="6.75" customHeight="1" x14ac:dyDescent="0.35">
      <c r="B5" s="134"/>
      <c r="C5" s="135"/>
      <c r="D5" s="137"/>
      <c r="E5" s="136"/>
      <c r="F5" s="137"/>
      <c r="G5" s="157"/>
      <c r="H5" s="136"/>
      <c r="I5" s="136"/>
      <c r="J5" s="138"/>
    </row>
    <row r="6" spans="2:12" x14ac:dyDescent="0.35">
      <c r="B6" s="139"/>
      <c r="C6" s="140" t="s">
        <v>256</v>
      </c>
      <c r="D6" s="141" t="s">
        <v>265</v>
      </c>
      <c r="E6" s="141" t="s">
        <v>264</v>
      </c>
      <c r="F6" s="141" t="s">
        <v>255</v>
      </c>
      <c r="G6" s="158" t="s">
        <v>263</v>
      </c>
      <c r="H6" s="147" t="s">
        <v>262</v>
      </c>
      <c r="I6" s="147" t="s">
        <v>49</v>
      </c>
      <c r="J6" s="142"/>
    </row>
    <row r="7" spans="2:12" ht="3.75" customHeight="1" x14ac:dyDescent="0.35">
      <c r="B7" s="139"/>
      <c r="E7" s="75"/>
      <c r="F7" s="75"/>
      <c r="G7" s="159"/>
      <c r="H7" s="154"/>
      <c r="I7" s="154"/>
      <c r="J7" s="142"/>
    </row>
    <row r="8" spans="2:12" x14ac:dyDescent="0.35">
      <c r="B8" s="139"/>
      <c r="C8" s="77" t="s">
        <v>251</v>
      </c>
      <c r="D8" s="164">
        <f t="shared" ref="D8:G8" si="0">SUM(D9:D11)</f>
        <v>12</v>
      </c>
      <c r="E8" s="143" t="e">
        <f>SUM(E9:E11)</f>
        <v>#REF!</v>
      </c>
      <c r="F8" s="143">
        <f t="shared" si="0"/>
        <v>0.3</v>
      </c>
      <c r="G8" s="164">
        <f t="shared" si="0"/>
        <v>6</v>
      </c>
      <c r="H8" s="146">
        <f>SUM(H9:H11)</f>
        <v>0.17647058823529413</v>
      </c>
      <c r="I8" s="146" t="e">
        <f>+E8+H8</f>
        <v>#REF!</v>
      </c>
      <c r="J8" s="142"/>
    </row>
    <row r="9" spans="2:12" x14ac:dyDescent="0.35">
      <c r="B9" s="139"/>
      <c r="C9" s="75" t="s">
        <v>252</v>
      </c>
      <c r="D9" s="133">
        <v>4</v>
      </c>
      <c r="E9" s="144" t="e">
        <f>(+'2.Fluidos D&amp;C'!K4+'2.Fluidos D&amp;C'!#REF!+'2.Fluidos D&amp;C'!#REF!+'2.Fluidos D&amp;C'!#REF!)/E1</f>
        <v>#REF!</v>
      </c>
      <c r="F9" s="145">
        <v>0.1</v>
      </c>
      <c r="G9" s="161"/>
      <c r="H9" s="144"/>
      <c r="I9" s="163" t="e">
        <f t="shared" ref="I9:I33" si="1">+E9+H9</f>
        <v>#REF!</v>
      </c>
      <c r="J9" s="142"/>
    </row>
    <row r="10" spans="2:12" x14ac:dyDescent="0.35">
      <c r="B10" s="139"/>
      <c r="C10" s="75" t="s">
        <v>253</v>
      </c>
      <c r="D10" s="133">
        <v>6</v>
      </c>
      <c r="E10" s="144" t="e">
        <f>+('2.Fluidos D&amp;C'!K8+'2.Fluidos D&amp;C'!K9+'2.Fluidos D&amp;C'!K10+'2.Fluidos D&amp;C'!K11+'2.Fluidos D&amp;C'!#REF!+'2.Fluidos D&amp;C'!K15)/E1</f>
        <v>#VALUE!</v>
      </c>
      <c r="F10" s="145">
        <v>0.16</v>
      </c>
      <c r="G10" s="161">
        <v>3</v>
      </c>
      <c r="H10" s="144">
        <f>+(G10*$K$2)/$L$2</f>
        <v>8.8235294117647065E-2</v>
      </c>
      <c r="I10" s="163" t="e">
        <f t="shared" si="1"/>
        <v>#VALUE!</v>
      </c>
      <c r="J10" s="142"/>
    </row>
    <row r="11" spans="2:12" x14ac:dyDescent="0.35">
      <c r="B11" s="139"/>
      <c r="C11" s="75" t="s">
        <v>254</v>
      </c>
      <c r="D11" s="133">
        <v>2</v>
      </c>
      <c r="E11" s="144">
        <f>+('2.Fluidos D&amp;C'!K22+'2.Fluidos D&amp;C'!K23)/'Resumen Evaluacion'!E1</f>
        <v>0.12</v>
      </c>
      <c r="F11" s="145">
        <v>0.04</v>
      </c>
      <c r="G11" s="161">
        <v>3</v>
      </c>
      <c r="H11" s="144">
        <f>+(G11*$K$2)/$L$2</f>
        <v>8.8235294117647065E-2</v>
      </c>
      <c r="I11" s="163">
        <f t="shared" si="1"/>
        <v>0.20823529411764707</v>
      </c>
      <c r="J11" s="142"/>
    </row>
    <row r="12" spans="2:12" ht="7.5" customHeight="1" x14ac:dyDescent="0.35">
      <c r="B12" s="139"/>
      <c r="E12" s="144"/>
      <c r="G12" s="161"/>
      <c r="H12" s="144"/>
      <c r="I12" s="163"/>
      <c r="J12" s="142"/>
    </row>
    <row r="13" spans="2:12" x14ac:dyDescent="0.35">
      <c r="B13" s="139"/>
      <c r="C13" s="77" t="s">
        <v>257</v>
      </c>
      <c r="D13" s="160">
        <f t="shared" ref="D13:G13" si="2">SUM(D14:D16)</f>
        <v>5</v>
      </c>
      <c r="E13" s="146">
        <f>SUM(E14:E16)</f>
        <v>0.56000000000000005</v>
      </c>
      <c r="F13" s="146">
        <f t="shared" si="2"/>
        <v>0.2</v>
      </c>
      <c r="G13" s="160">
        <f t="shared" si="2"/>
        <v>2</v>
      </c>
      <c r="H13" s="146">
        <f>SUM(H14:H16)</f>
        <v>5.8823529411764712E-2</v>
      </c>
      <c r="I13" s="146">
        <f t="shared" si="1"/>
        <v>0.61882352941176477</v>
      </c>
      <c r="J13" s="142"/>
    </row>
    <row r="14" spans="2:12" x14ac:dyDescent="0.35">
      <c r="B14" s="139"/>
      <c r="C14" s="75" t="s">
        <v>252</v>
      </c>
      <c r="D14" s="133">
        <v>4</v>
      </c>
      <c r="E14" s="144">
        <f>+('7. Corrida de Revestidores'!K4+'7. Corrida de Revestidores'!K5+'7. Corrida de Revestidores'!K7+'7. Corrida de Revestidores'!K8)/'Resumen Evaluacion'!E1</f>
        <v>0.5</v>
      </c>
      <c r="F14" s="145">
        <v>0.16</v>
      </c>
      <c r="G14" s="161"/>
      <c r="H14" s="144"/>
      <c r="I14" s="163">
        <f t="shared" si="1"/>
        <v>0.5</v>
      </c>
      <c r="J14" s="142"/>
    </row>
    <row r="15" spans="2:12" x14ac:dyDescent="0.35">
      <c r="B15" s="139"/>
      <c r="C15" s="75" t="s">
        <v>253</v>
      </c>
      <c r="E15" s="144">
        <v>0</v>
      </c>
      <c r="F15" s="145">
        <v>0</v>
      </c>
      <c r="G15" s="161">
        <v>1</v>
      </c>
      <c r="H15" s="144">
        <f>+(G15*$K$2)/$L$2</f>
        <v>2.9411764705882356E-2</v>
      </c>
      <c r="I15" s="163">
        <f t="shared" si="1"/>
        <v>2.9411764705882356E-2</v>
      </c>
      <c r="J15" s="142"/>
    </row>
    <row r="16" spans="2:12" x14ac:dyDescent="0.35">
      <c r="B16" s="139"/>
      <c r="C16" s="75" t="s">
        <v>254</v>
      </c>
      <c r="D16" s="133">
        <v>1</v>
      </c>
      <c r="E16" s="144">
        <f>+'7. Corrida de Revestidores'!K11/'Resumen Evaluacion'!E1</f>
        <v>0.06</v>
      </c>
      <c r="F16" s="145">
        <v>0.04</v>
      </c>
      <c r="G16" s="161">
        <v>1</v>
      </c>
      <c r="H16" s="144">
        <f>+(G16*$K$2)/$L$2</f>
        <v>2.9411764705882356E-2</v>
      </c>
      <c r="I16" s="163">
        <f t="shared" si="1"/>
        <v>8.9411764705882357E-2</v>
      </c>
      <c r="J16" s="142"/>
    </row>
    <row r="17" spans="2:10" ht="7.5" customHeight="1" x14ac:dyDescent="0.35">
      <c r="B17" s="139"/>
      <c r="E17" s="144"/>
      <c r="G17" s="161"/>
      <c r="H17" s="144"/>
      <c r="I17" s="163"/>
      <c r="J17" s="142"/>
    </row>
    <row r="18" spans="2:10" x14ac:dyDescent="0.35">
      <c r="B18" s="139"/>
      <c r="C18" s="77" t="s">
        <v>258</v>
      </c>
      <c r="D18" s="160">
        <f t="shared" ref="D18:G18" si="3">SUM(D19:D21)</f>
        <v>5</v>
      </c>
      <c r="E18" s="146" t="e">
        <f>SUM(E19:E21)</f>
        <v>#REF!</v>
      </c>
      <c r="F18" s="146">
        <f t="shared" si="3"/>
        <v>0.2</v>
      </c>
      <c r="G18" s="160">
        <f t="shared" si="3"/>
        <v>5</v>
      </c>
      <c r="H18" s="146">
        <f>SUM(H19:H21)</f>
        <v>0.14705882352941177</v>
      </c>
      <c r="I18" s="146" t="e">
        <f t="shared" si="1"/>
        <v>#REF!</v>
      </c>
      <c r="J18" s="142"/>
    </row>
    <row r="19" spans="2:10" x14ac:dyDescent="0.35">
      <c r="B19" s="139"/>
      <c r="C19" s="75" t="s">
        <v>252</v>
      </c>
      <c r="D19" s="133">
        <v>4</v>
      </c>
      <c r="E19" s="144" t="e">
        <f>+(#REF!+#REF!+#REF!+#REF!)/E1</f>
        <v>#REF!</v>
      </c>
      <c r="F19" s="145">
        <v>0.15</v>
      </c>
      <c r="G19" s="161"/>
      <c r="H19" s="144"/>
      <c r="I19" s="163" t="e">
        <f t="shared" si="1"/>
        <v>#REF!</v>
      </c>
      <c r="J19" s="142"/>
    </row>
    <row r="20" spans="2:10" x14ac:dyDescent="0.35">
      <c r="B20" s="139"/>
      <c r="C20" s="75" t="s">
        <v>253</v>
      </c>
      <c r="E20" s="144">
        <v>0</v>
      </c>
      <c r="F20" s="145">
        <v>0</v>
      </c>
      <c r="G20" s="161">
        <v>4</v>
      </c>
      <c r="H20" s="144">
        <f>+(G20*$K$2)/$L$2</f>
        <v>0.11764705882352942</v>
      </c>
      <c r="I20" s="163">
        <f t="shared" si="1"/>
        <v>0.11764705882352942</v>
      </c>
      <c r="J20" s="142"/>
    </row>
    <row r="21" spans="2:10" x14ac:dyDescent="0.35">
      <c r="B21" s="139"/>
      <c r="C21" s="75" t="s">
        <v>254</v>
      </c>
      <c r="D21" s="133">
        <v>1</v>
      </c>
      <c r="E21" s="144" t="e">
        <f>+#REF!/'Resumen Evaluacion'!E1</f>
        <v>#REF!</v>
      </c>
      <c r="F21" s="145">
        <v>0.05</v>
      </c>
      <c r="G21" s="161">
        <v>1</v>
      </c>
      <c r="H21" s="144">
        <f>+(G21*$K$2)/$L$2</f>
        <v>2.9411764705882356E-2</v>
      </c>
      <c r="I21" s="163" t="e">
        <f t="shared" si="1"/>
        <v>#REF!</v>
      </c>
      <c r="J21" s="142"/>
    </row>
    <row r="22" spans="2:10" ht="7.5" customHeight="1" x14ac:dyDescent="0.35">
      <c r="B22" s="139"/>
      <c r="E22" s="144"/>
      <c r="G22" s="161"/>
      <c r="H22" s="144"/>
      <c r="I22" s="163"/>
      <c r="J22" s="142"/>
    </row>
    <row r="23" spans="2:10" x14ac:dyDescent="0.35">
      <c r="B23" s="139"/>
      <c r="C23" s="77" t="s">
        <v>259</v>
      </c>
      <c r="D23" s="160">
        <f t="shared" ref="D23:G23" si="4">SUM(D24:D26)</f>
        <v>5</v>
      </c>
      <c r="E23" s="146" t="e">
        <f>SUM(E24:E26)</f>
        <v>#REF!</v>
      </c>
      <c r="F23" s="155">
        <f t="shared" si="4"/>
        <v>0.2</v>
      </c>
      <c r="G23" s="160">
        <f t="shared" si="4"/>
        <v>2</v>
      </c>
      <c r="H23" s="146">
        <f>SUM(H24:H26)</f>
        <v>5.8823529411764712E-2</v>
      </c>
      <c r="I23" s="146" t="e">
        <f t="shared" si="1"/>
        <v>#REF!</v>
      </c>
      <c r="J23" s="142"/>
    </row>
    <row r="24" spans="2:10" x14ac:dyDescent="0.35">
      <c r="B24" s="139"/>
      <c r="C24" s="75" t="s">
        <v>252</v>
      </c>
      <c r="D24" s="133">
        <v>4</v>
      </c>
      <c r="E24" s="144" t="e">
        <f>+(#REF!+#REF!+#REF!+#REF!)/'Resumen Evaluacion'!E1</f>
        <v>#REF!</v>
      </c>
      <c r="F24" s="145">
        <v>0.15</v>
      </c>
      <c r="G24" s="161"/>
      <c r="H24" s="144"/>
      <c r="I24" s="163" t="e">
        <f t="shared" si="1"/>
        <v>#REF!</v>
      </c>
      <c r="J24" s="142"/>
    </row>
    <row r="25" spans="2:10" x14ac:dyDescent="0.35">
      <c r="B25" s="139"/>
      <c r="C25" s="75" t="s">
        <v>253</v>
      </c>
      <c r="E25" s="144">
        <v>0</v>
      </c>
      <c r="F25" s="145">
        <v>0</v>
      </c>
      <c r="G25" s="161">
        <v>1</v>
      </c>
      <c r="H25" s="144">
        <f>+(G25*$K$2)/$L$2</f>
        <v>2.9411764705882356E-2</v>
      </c>
      <c r="I25" s="163">
        <f t="shared" si="1"/>
        <v>2.9411764705882356E-2</v>
      </c>
      <c r="J25" s="142"/>
    </row>
    <row r="26" spans="2:10" x14ac:dyDescent="0.35">
      <c r="B26" s="139"/>
      <c r="C26" s="75" t="s">
        <v>254</v>
      </c>
      <c r="D26" s="133">
        <v>1</v>
      </c>
      <c r="E26" s="144" t="e">
        <f>+#REF!/'Resumen Evaluacion'!E1</f>
        <v>#REF!</v>
      </c>
      <c r="F26" s="145">
        <v>0.05</v>
      </c>
      <c r="G26" s="161">
        <v>1</v>
      </c>
      <c r="H26" s="144">
        <f>+(G26*$K$2)/$L$2</f>
        <v>2.9411764705882356E-2</v>
      </c>
      <c r="I26" s="163" t="e">
        <f t="shared" si="1"/>
        <v>#REF!</v>
      </c>
      <c r="J26" s="142"/>
    </row>
    <row r="27" spans="2:10" ht="7.5" customHeight="1" x14ac:dyDescent="0.35">
      <c r="B27" s="139"/>
      <c r="E27" s="144"/>
      <c r="G27" s="161"/>
      <c r="H27" s="144"/>
      <c r="I27" s="163"/>
      <c r="J27" s="142"/>
    </row>
    <row r="28" spans="2:10" x14ac:dyDescent="0.35">
      <c r="B28" s="139"/>
      <c r="C28" s="77" t="s">
        <v>260</v>
      </c>
      <c r="D28" s="160">
        <f t="shared" ref="D28:G28" si="5">SUM(D29:D31)</f>
        <v>3</v>
      </c>
      <c r="E28" s="146" t="e">
        <f>SUM(E29:E31)</f>
        <v>#REF!</v>
      </c>
      <c r="F28" s="155">
        <f t="shared" si="5"/>
        <v>0.1</v>
      </c>
      <c r="G28" s="160">
        <f t="shared" si="5"/>
        <v>2</v>
      </c>
      <c r="H28" s="146">
        <f>SUM(H29:H31)</f>
        <v>5.8823529411764712E-2</v>
      </c>
      <c r="I28" s="146" t="e">
        <f t="shared" si="1"/>
        <v>#REF!</v>
      </c>
      <c r="J28" s="142"/>
    </row>
    <row r="29" spans="2:10" x14ac:dyDescent="0.35">
      <c r="B29" s="139"/>
      <c r="C29" s="75" t="s">
        <v>252</v>
      </c>
      <c r="D29" s="133">
        <v>2</v>
      </c>
      <c r="E29" s="144" t="e">
        <f>+(#REF!+#REF!)/'Resumen Evaluacion'!E1</f>
        <v>#REF!</v>
      </c>
      <c r="F29" s="145">
        <v>0.08</v>
      </c>
      <c r="G29" s="161"/>
      <c r="H29" s="144"/>
      <c r="I29" s="163" t="e">
        <f t="shared" si="1"/>
        <v>#REF!</v>
      </c>
      <c r="J29" s="142"/>
    </row>
    <row r="30" spans="2:10" x14ac:dyDescent="0.35">
      <c r="B30" s="139"/>
      <c r="C30" s="75" t="s">
        <v>253</v>
      </c>
      <c r="E30" s="144">
        <v>0</v>
      </c>
      <c r="F30" s="145">
        <v>0</v>
      </c>
      <c r="G30" s="161">
        <v>1</v>
      </c>
      <c r="H30" s="144">
        <f>+(G30*$K$2)/$L$2</f>
        <v>2.9411764705882356E-2</v>
      </c>
      <c r="I30" s="163">
        <f t="shared" si="1"/>
        <v>2.9411764705882356E-2</v>
      </c>
      <c r="J30" s="142"/>
    </row>
    <row r="31" spans="2:10" x14ac:dyDescent="0.35">
      <c r="B31" s="139"/>
      <c r="C31" s="75" t="s">
        <v>254</v>
      </c>
      <c r="D31" s="133">
        <v>1</v>
      </c>
      <c r="E31" s="144" t="e">
        <f>+#REF!/'Resumen Evaluacion'!E1</f>
        <v>#REF!</v>
      </c>
      <c r="F31" s="145">
        <v>0.02</v>
      </c>
      <c r="G31" s="161">
        <v>1</v>
      </c>
      <c r="H31" s="144">
        <f>+(G31*$K$2)/$L$2</f>
        <v>2.9411764705882356E-2</v>
      </c>
      <c r="I31" s="163" t="e">
        <f t="shared" si="1"/>
        <v>#REF!</v>
      </c>
      <c r="J31" s="142"/>
    </row>
    <row r="32" spans="2:10" ht="8.25" customHeight="1" x14ac:dyDescent="0.35">
      <c r="B32" s="139"/>
      <c r="E32" s="144"/>
      <c r="G32" s="161"/>
      <c r="H32" s="144"/>
      <c r="I32" s="163"/>
      <c r="J32" s="142"/>
    </row>
    <row r="33" spans="2:13" x14ac:dyDescent="0.35">
      <c r="B33" s="139"/>
      <c r="C33" s="140" t="s">
        <v>261</v>
      </c>
      <c r="D33" s="158">
        <f>+D28+D23+D18+D13+D8</f>
        <v>30</v>
      </c>
      <c r="E33" s="147" t="e">
        <f>+E28+E23+E18+E13+E8</f>
        <v>#REF!</v>
      </c>
      <c r="F33" s="148">
        <f>+F28+F23+F18+F13+F8</f>
        <v>1</v>
      </c>
      <c r="G33" s="158">
        <f>+G28+G23+G18+G13+G8</f>
        <v>17</v>
      </c>
      <c r="H33" s="147">
        <f>+H28+H23+H18+H13+H8</f>
        <v>0.5</v>
      </c>
      <c r="I33" s="147" t="e">
        <f t="shared" si="1"/>
        <v>#REF!</v>
      </c>
      <c r="J33" s="142"/>
    </row>
    <row r="34" spans="2:13" ht="9" customHeight="1" thickBot="1" x14ac:dyDescent="0.4">
      <c r="B34" s="149"/>
      <c r="C34" s="150"/>
      <c r="D34" s="152"/>
      <c r="E34" s="151"/>
      <c r="F34" s="152"/>
      <c r="G34" s="162"/>
      <c r="H34" s="151"/>
      <c r="I34" s="151"/>
      <c r="J34" s="153"/>
    </row>
    <row r="35" spans="2:13" ht="30.75" customHeight="1" thickBot="1" x14ac:dyDescent="0.4">
      <c r="B35" s="276" t="s">
        <v>266</v>
      </c>
      <c r="C35" s="277"/>
      <c r="D35" s="277"/>
      <c r="E35" s="277"/>
      <c r="F35" s="277"/>
      <c r="G35" s="277"/>
      <c r="H35" s="277"/>
      <c r="I35" s="277"/>
      <c r="J35" s="278"/>
    </row>
    <row r="36" spans="2:13" ht="30.75" customHeight="1" thickBot="1" x14ac:dyDescent="0.4">
      <c r="B36" s="279" t="s">
        <v>267</v>
      </c>
      <c r="C36" s="280"/>
      <c r="D36" s="280"/>
      <c r="E36" s="280"/>
      <c r="F36" s="280"/>
      <c r="G36" s="280"/>
      <c r="H36" s="280"/>
      <c r="I36" s="280"/>
      <c r="J36" s="281"/>
      <c r="M36" s="77"/>
    </row>
  </sheetData>
  <mergeCells count="2">
    <mergeCell ref="B35:J35"/>
    <mergeCell ref="B36:J3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E6" sqref="E6"/>
    </sheetView>
  </sheetViews>
  <sheetFormatPr baseColWidth="10" defaultColWidth="9.1796875" defaultRowHeight="12.5" x14ac:dyDescent="0.25"/>
  <cols>
    <col min="1" max="1" width="1.54296875" style="1" customWidth="1"/>
    <col min="2" max="2" width="6.7265625" style="4" customWidth="1"/>
    <col min="3" max="3" width="38.7265625" style="6" customWidth="1"/>
    <col min="4" max="4" width="38.81640625" style="11" customWidth="1"/>
    <col min="5" max="5" width="14.26953125" style="7" customWidth="1"/>
    <col min="6" max="7" width="15.54296875" style="8" customWidth="1"/>
    <col min="8" max="8" width="19.54296875" style="8" customWidth="1"/>
    <col min="9" max="9" width="16.453125" style="9" customWidth="1"/>
    <col min="10" max="16384" width="9.1796875" style="3"/>
  </cols>
  <sheetData>
    <row r="1" spans="1:9" ht="18" x14ac:dyDescent="0.25">
      <c r="A1" s="120"/>
      <c r="B1" s="282" t="s">
        <v>219</v>
      </c>
      <c r="C1" s="282"/>
      <c r="D1" s="282"/>
      <c r="E1" s="42"/>
      <c r="F1" s="38"/>
      <c r="G1" s="38"/>
      <c r="H1" s="38"/>
      <c r="I1" s="131"/>
    </row>
    <row r="2" spans="1:9" ht="16.5" customHeight="1" x14ac:dyDescent="0.25">
      <c r="A2" s="120"/>
      <c r="B2" s="5"/>
      <c r="C2" s="14"/>
      <c r="D2" s="31" t="s">
        <v>220</v>
      </c>
      <c r="E2" s="288">
        <f>'2.Fluidos D&amp;C'!E1</f>
        <v>0</v>
      </c>
      <c r="F2" s="288"/>
      <c r="G2" s="38"/>
      <c r="H2" s="31" t="s">
        <v>76</v>
      </c>
      <c r="I2" s="50">
        <f>'2.Fluidos D&amp;C'!J1</f>
        <v>0</v>
      </c>
    </row>
    <row r="3" spans="1:9" ht="5.25" customHeight="1" x14ac:dyDescent="0.25">
      <c r="A3" s="120"/>
      <c r="B3" s="5"/>
      <c r="C3" s="14"/>
      <c r="D3" s="113"/>
      <c r="E3" s="42"/>
      <c r="F3" s="41"/>
      <c r="G3" s="41"/>
      <c r="H3" s="41"/>
      <c r="I3" s="113"/>
    </row>
    <row r="4" spans="1:9" ht="35.25" customHeight="1" x14ac:dyDescent="0.4">
      <c r="A4" s="120"/>
      <c r="B4" s="5"/>
      <c r="C4" s="14"/>
      <c r="D4" s="113"/>
      <c r="E4" s="283" t="s">
        <v>9</v>
      </c>
      <c r="F4" s="284"/>
      <c r="G4" s="285"/>
      <c r="H4" s="286" t="s">
        <v>53</v>
      </c>
      <c r="I4" s="287"/>
    </row>
    <row r="5" spans="1:9" ht="72" x14ac:dyDescent="0.25">
      <c r="A5" s="120"/>
      <c r="B5" s="16" t="s">
        <v>12</v>
      </c>
      <c r="C5" s="17" t="s">
        <v>221</v>
      </c>
      <c r="D5" s="17" t="s">
        <v>222</v>
      </c>
      <c r="E5" s="18" t="s">
        <v>223</v>
      </c>
      <c r="F5" s="18" t="s">
        <v>17</v>
      </c>
      <c r="G5" s="18" t="s">
        <v>224</v>
      </c>
      <c r="H5" s="52" t="s">
        <v>225</v>
      </c>
      <c r="I5" s="51" t="s">
        <v>226</v>
      </c>
    </row>
    <row r="6" spans="1:9" ht="18" x14ac:dyDescent="0.25">
      <c r="A6" s="120"/>
      <c r="B6" s="19" t="s">
        <v>227</v>
      </c>
      <c r="C6" s="20" t="e">
        <f>+'2.Fluidos D&amp;C'!#REF!</f>
        <v>#REF!</v>
      </c>
      <c r="D6" s="21" t="s">
        <v>228</v>
      </c>
      <c r="E6" s="22" t="e">
        <f>+'2.Fluidos D&amp;C'!#REF!</f>
        <v>#REF!</v>
      </c>
      <c r="F6" s="23" t="e">
        <f>+'2.Fluidos D&amp;C'!#REF!</f>
        <v>#REF!</v>
      </c>
      <c r="G6" s="24">
        <f>'2.Fluidos D&amp;C'!I33</f>
        <v>0</v>
      </c>
      <c r="H6" s="39" t="e">
        <f>+'2.Fluidos D&amp;C'!#REF!</f>
        <v>#REF!</v>
      </c>
      <c r="I6" s="46" t="e">
        <f t="shared" ref="I6:I13" si="0">IF(H6=0,"NO","YES")</f>
        <v>#REF!</v>
      </c>
    </row>
    <row r="7" spans="1:9" ht="18" x14ac:dyDescent="0.25">
      <c r="A7" s="120"/>
      <c r="B7" s="25" t="s">
        <v>229</v>
      </c>
      <c r="C7" s="26" t="s">
        <v>230</v>
      </c>
      <c r="D7" s="27" t="s">
        <v>231</v>
      </c>
      <c r="E7" s="28" t="e">
        <f>+'2.Fluidos D&amp;C'!#REF!</f>
        <v>#REF!</v>
      </c>
      <c r="F7" s="29" t="e">
        <f>+'2.Fluidos D&amp;C'!#REF!</f>
        <v>#REF!</v>
      </c>
      <c r="G7" s="30">
        <f>'2.Fluidos D&amp;C'!I34</f>
        <v>0</v>
      </c>
      <c r="H7" s="39" t="e">
        <f>+'2.Fluidos D&amp;C'!#REF!</f>
        <v>#REF!</v>
      </c>
      <c r="I7" s="47" t="e">
        <f t="shared" si="0"/>
        <v>#REF!</v>
      </c>
    </row>
    <row r="8" spans="1:9" ht="18" x14ac:dyDescent="0.25">
      <c r="A8" s="120"/>
      <c r="B8" s="19" t="s">
        <v>28</v>
      </c>
      <c r="C8" s="20" t="s">
        <v>232</v>
      </c>
      <c r="D8" s="21" t="s">
        <v>233</v>
      </c>
      <c r="E8" s="22" t="e">
        <f>+'2.Fluidos D&amp;C'!#REF!</f>
        <v>#REF!</v>
      </c>
      <c r="F8" s="23" t="e">
        <f>+'2.Fluidos D&amp;C'!#REF!</f>
        <v>#REF!</v>
      </c>
      <c r="G8" s="24">
        <f>'2.Fluidos D&amp;C'!I35</f>
        <v>0</v>
      </c>
      <c r="H8" s="39" t="e">
        <f>+'2.Fluidos D&amp;C'!#REF!</f>
        <v>#REF!</v>
      </c>
      <c r="I8" s="46" t="e">
        <f t="shared" si="0"/>
        <v>#REF!</v>
      </c>
    </row>
    <row r="9" spans="1:9" ht="18" x14ac:dyDescent="0.25">
      <c r="A9" s="120"/>
      <c r="B9" s="25" t="s">
        <v>234</v>
      </c>
      <c r="C9" s="26" t="s">
        <v>235</v>
      </c>
      <c r="D9" s="27" t="s">
        <v>236</v>
      </c>
      <c r="E9" s="28" t="e">
        <f>+'2.Fluidos D&amp;C'!#REF!</f>
        <v>#REF!</v>
      </c>
      <c r="F9" s="29" t="e">
        <f>+'2.Fluidos D&amp;C'!#REF!</f>
        <v>#REF!</v>
      </c>
      <c r="G9" s="30">
        <f>'2.Fluidos D&amp;C'!I36</f>
        <v>0</v>
      </c>
      <c r="H9" s="39" t="e">
        <f>+'2.Fluidos D&amp;C'!#REF!</f>
        <v>#REF!</v>
      </c>
      <c r="I9" s="47" t="e">
        <f t="shared" si="0"/>
        <v>#REF!</v>
      </c>
    </row>
    <row r="10" spans="1:9" ht="20.25" customHeight="1" x14ac:dyDescent="0.25">
      <c r="A10" s="120"/>
      <c r="B10" s="19" t="s">
        <v>237</v>
      </c>
      <c r="C10" s="20" t="s">
        <v>238</v>
      </c>
      <c r="D10" s="21" t="s">
        <v>239</v>
      </c>
      <c r="E10" s="22" t="e">
        <f>+'2.Fluidos D&amp;C'!#REF!</f>
        <v>#REF!</v>
      </c>
      <c r="F10" s="23" t="e">
        <f>+'2.Fluidos D&amp;C'!#REF!</f>
        <v>#REF!</v>
      </c>
      <c r="G10" s="24">
        <f>'2.Fluidos D&amp;C'!I37</f>
        <v>0</v>
      </c>
      <c r="H10" s="39" t="e">
        <f>+'2.Fluidos D&amp;C'!#REF!</f>
        <v>#REF!</v>
      </c>
      <c r="I10" s="46" t="e">
        <f t="shared" si="0"/>
        <v>#REF!</v>
      </c>
    </row>
    <row r="11" spans="1:9" ht="18" x14ac:dyDescent="0.25">
      <c r="A11" s="120"/>
      <c r="B11" s="25" t="s">
        <v>240</v>
      </c>
      <c r="C11" s="26" t="s">
        <v>241</v>
      </c>
      <c r="D11" s="27" t="s">
        <v>242</v>
      </c>
      <c r="E11" s="28" t="e">
        <f>+'2.Fluidos D&amp;C'!#REF!</f>
        <v>#REF!</v>
      </c>
      <c r="F11" s="29" t="e">
        <f>+'2.Fluidos D&amp;C'!#REF!</f>
        <v>#REF!</v>
      </c>
      <c r="G11" s="30">
        <f>'2.Fluidos D&amp;C'!I38</f>
        <v>0</v>
      </c>
      <c r="H11" s="39" t="e">
        <f>+'2.Fluidos D&amp;C'!#REF!</f>
        <v>#REF!</v>
      </c>
      <c r="I11" s="47" t="e">
        <f t="shared" si="0"/>
        <v>#REF!</v>
      </c>
    </row>
    <row r="12" spans="1:9" ht="18" x14ac:dyDescent="0.25">
      <c r="A12" s="120"/>
      <c r="B12" s="19" t="s">
        <v>243</v>
      </c>
      <c r="C12" s="20" t="s">
        <v>244</v>
      </c>
      <c r="D12" s="21" t="s">
        <v>245</v>
      </c>
      <c r="E12" s="22" t="e">
        <f>+'2.Fluidos D&amp;C'!#REF!</f>
        <v>#REF!</v>
      </c>
      <c r="F12" s="23" t="e">
        <f>+'2.Fluidos D&amp;C'!#REF!</f>
        <v>#REF!</v>
      </c>
      <c r="G12" s="24">
        <f>'2.Fluidos D&amp;C'!I39</f>
        <v>0</v>
      </c>
      <c r="H12" s="39" t="e">
        <f>+'2.Fluidos D&amp;C'!#REF!</f>
        <v>#REF!</v>
      </c>
      <c r="I12" s="46" t="e">
        <f t="shared" si="0"/>
        <v>#REF!</v>
      </c>
    </row>
    <row r="13" spans="1:9" ht="18" x14ac:dyDescent="0.25">
      <c r="A13" s="120"/>
      <c r="B13" s="25" t="s">
        <v>246</v>
      </c>
      <c r="C13" s="26" t="s">
        <v>247</v>
      </c>
      <c r="D13" s="27" t="s">
        <v>248</v>
      </c>
      <c r="E13" s="28" t="e">
        <f>+'2.Fluidos D&amp;C'!#REF!</f>
        <v>#REF!</v>
      </c>
      <c r="F13" s="29" t="e">
        <f>+'2.Fluidos D&amp;C'!#REF!</f>
        <v>#REF!</v>
      </c>
      <c r="G13" s="30">
        <f>'2.Fluidos D&amp;C'!I40</f>
        <v>0</v>
      </c>
      <c r="H13" s="40" t="e">
        <f>+'2.Fluidos D&amp;C'!#REF!</f>
        <v>#REF!</v>
      </c>
      <c r="I13" s="47" t="e">
        <f t="shared" si="0"/>
        <v>#REF!</v>
      </c>
    </row>
    <row r="14" spans="1:9" x14ac:dyDescent="0.25">
      <c r="A14" s="41"/>
      <c r="B14" s="41"/>
      <c r="C14" s="41"/>
      <c r="D14" s="41"/>
      <c r="E14" s="41"/>
      <c r="F14" s="41"/>
      <c r="G14" s="41"/>
      <c r="H14" s="41"/>
      <c r="I14" s="41"/>
    </row>
    <row r="15" spans="1:9" ht="18" x14ac:dyDescent="0.25">
      <c r="A15" s="120"/>
      <c r="B15" s="87"/>
      <c r="C15" s="88"/>
      <c r="D15" s="123"/>
      <c r="E15" s="42"/>
      <c r="F15" s="38"/>
      <c r="G15" s="32" t="e">
        <f>'2.Fluidos D&amp;C'!#REF!</f>
        <v>#REF!</v>
      </c>
      <c r="H15" s="49" t="e">
        <f>'2.Fluidos D&amp;C'!#REF!</f>
        <v>#REF!</v>
      </c>
      <c r="I15" s="122"/>
    </row>
    <row r="16" spans="1:9" ht="18" x14ac:dyDescent="0.25">
      <c r="A16" s="120"/>
      <c r="B16" s="87"/>
      <c r="C16" s="88"/>
      <c r="D16" s="123"/>
      <c r="E16" s="42"/>
      <c r="F16" s="38"/>
      <c r="G16" s="32" t="s">
        <v>74</v>
      </c>
      <c r="H16" s="39" t="e">
        <f>'2.Fluidos D&amp;C'!#REF!</f>
        <v>#REF!</v>
      </c>
      <c r="I16" s="122"/>
    </row>
    <row r="17" spans="1:9" s="2" customFormat="1" ht="13" x14ac:dyDescent="0.3">
      <c r="A17" s="120"/>
      <c r="B17" s="87"/>
      <c r="C17" s="88"/>
      <c r="D17" s="12"/>
      <c r="E17" s="42"/>
      <c r="F17" s="38"/>
      <c r="G17" s="38"/>
      <c r="H17" s="42"/>
      <c r="I17" s="10"/>
    </row>
    <row r="18" spans="1:9" x14ac:dyDescent="0.25">
      <c r="A18" s="120"/>
      <c r="B18" s="87"/>
      <c r="C18" s="88"/>
      <c r="D18" s="123"/>
      <c r="E18" s="42"/>
      <c r="F18" s="38"/>
      <c r="G18" s="42"/>
      <c r="H18" s="43" t="s">
        <v>249</v>
      </c>
      <c r="I18" s="122"/>
    </row>
    <row r="19" spans="1:9" x14ac:dyDescent="0.25">
      <c r="A19" s="120"/>
      <c r="B19" s="87"/>
      <c r="C19" s="88"/>
      <c r="D19" s="123"/>
      <c r="E19" s="42"/>
      <c r="F19" s="38"/>
      <c r="G19" s="38"/>
      <c r="H19" s="38"/>
      <c r="I19" s="122"/>
    </row>
  </sheetData>
  <mergeCells count="4">
    <mergeCell ref="B1:D1"/>
    <mergeCell ref="E4:G4"/>
    <mergeCell ref="H4:I4"/>
    <mergeCell ref="E2:F2"/>
  </mergeCells>
  <conditionalFormatting sqref="H6">
    <cfRule type="colorScale" priority="21">
      <colorScale>
        <cfvo type="num" val="0"/>
        <cfvo type="formula" val="$G$7/2"/>
        <cfvo type="num" val="$G$7"/>
        <color rgb="FFFF0000"/>
        <color rgb="FFFFFF00"/>
        <color rgb="FF006600"/>
      </colorScale>
    </cfRule>
  </conditionalFormatting>
  <conditionalFormatting sqref="H6:H13">
    <cfRule type="containsText" dxfId="4" priority="30" stopIfTrue="1" operator="containsText" text="No">
      <formula>NOT(ISERROR(SEARCH("No",H6)))</formula>
    </cfRule>
  </conditionalFormatting>
  <conditionalFormatting sqref="H7">
    <cfRule type="colorScale" priority="22">
      <colorScale>
        <cfvo type="num" val="0"/>
        <cfvo type="formula" val="$G$7/2"/>
        <cfvo type="num" val="$G$7"/>
        <color rgb="FFFF0000"/>
        <color rgb="FFFFFF00"/>
        <color rgb="FF006600"/>
      </colorScale>
    </cfRule>
  </conditionalFormatting>
  <conditionalFormatting sqref="H8">
    <cfRule type="colorScale" priority="23">
      <colorScale>
        <cfvo type="num" val="0"/>
        <cfvo type="formula" val="$G$8/2"/>
        <cfvo type="num" val="$G$8"/>
        <color rgb="FFFF0000"/>
        <color rgb="FFFFFF00"/>
        <color rgb="FF006600"/>
      </colorScale>
    </cfRule>
  </conditionalFormatting>
  <conditionalFormatting sqref="H9">
    <cfRule type="colorScale" priority="24">
      <colorScale>
        <cfvo type="num" val="0"/>
        <cfvo type="formula" val="$G$9/2"/>
        <cfvo type="num" val="$G$9"/>
        <color rgb="FFFF0000"/>
        <color rgb="FFFFFF00"/>
        <color rgb="FF006600"/>
      </colorScale>
    </cfRule>
  </conditionalFormatting>
  <conditionalFormatting sqref="H10">
    <cfRule type="colorScale" priority="25">
      <colorScale>
        <cfvo type="num" val="0"/>
        <cfvo type="formula" val="$G$10/2"/>
        <cfvo type="num" val="$G$10"/>
        <color rgb="FFFF0000"/>
        <color rgb="FFFFFF00"/>
        <color rgb="FF006600"/>
      </colorScale>
    </cfRule>
  </conditionalFormatting>
  <conditionalFormatting sqref="H11">
    <cfRule type="colorScale" priority="26">
      <colorScale>
        <cfvo type="num" val="0"/>
        <cfvo type="formula" val="$G$11/2"/>
        <cfvo type="num" val="$G$11"/>
        <color rgb="FFFF0000"/>
        <color rgb="FFFFFF00"/>
        <color rgb="FF006600"/>
      </colorScale>
    </cfRule>
  </conditionalFormatting>
  <conditionalFormatting sqref="H12">
    <cfRule type="colorScale" priority="28">
      <colorScale>
        <cfvo type="num" val="0"/>
        <cfvo type="formula" val="$G$12/2"/>
        <cfvo type="num" val="$G$12"/>
        <color rgb="FFFF0000"/>
        <color rgb="FFFFFF00"/>
        <color rgb="FF006600"/>
      </colorScale>
    </cfRule>
  </conditionalFormatting>
  <conditionalFormatting sqref="H13">
    <cfRule type="colorScale" priority="27">
      <colorScale>
        <cfvo type="num" val="0"/>
        <cfvo type="formula" val="$G$13/2"/>
        <cfvo type="num" val="$G$13"/>
        <color rgb="FFFF0000"/>
        <color rgb="FFFFFF00"/>
        <color rgb="FF006600"/>
      </colorScale>
    </cfRule>
    <cfRule type="colorScale" priority="29">
      <colorScale>
        <cfvo type="num" val="0"/>
        <cfvo type="percentile" val="50"/>
        <cfvo type="num" val="$G$13"/>
        <color rgb="FFFF0000"/>
        <color rgb="FFFFFF00"/>
        <color rgb="FF006600"/>
      </colorScale>
    </cfRule>
  </conditionalFormatting>
  <conditionalFormatting sqref="H15">
    <cfRule type="expression" dxfId="3" priority="1" stopIfTrue="1">
      <formula>$H$16&gt;0</formula>
    </cfRule>
    <cfRule type="expression" dxfId="2" priority="2" stopIfTrue="1">
      <formula>$H$16=0</formula>
    </cfRule>
    <cfRule type="dataBar" priority="3">
      <dataBar>
        <cfvo type="min"/>
        <cfvo type="max"/>
        <color rgb="FFFF0000"/>
      </dataBar>
      <extLst>
        <ext xmlns:x14="http://schemas.microsoft.com/office/spreadsheetml/2009/9/main" uri="{B025F937-C7B1-47D3-B67F-A62EFF666E3E}">
          <x14:id>{33F57176-D746-40DC-85AB-5D21B931D506}</x14:id>
        </ext>
      </extLst>
    </cfRule>
    <cfRule type="colorScale" priority="4">
      <colorScale>
        <cfvo type="min"/>
        <cfvo type="percentile" val="50"/>
        <cfvo type="max"/>
        <color rgb="FF63BE7B"/>
        <color rgb="FFFFEB84"/>
        <color rgb="FFF8696B"/>
      </colorScale>
    </cfRule>
  </conditionalFormatting>
  <conditionalFormatting sqref="H16">
    <cfRule type="colorScale" priority="18">
      <colorScale>
        <cfvo type="num" val="0"/>
        <cfvo type="formula" val="$G$13/2"/>
        <cfvo type="num" val="$G$13"/>
        <color rgb="FFFF0000"/>
        <color rgb="FFFFFF00"/>
        <color rgb="FF006600"/>
      </colorScale>
    </cfRule>
    <cfRule type="colorScale" priority="19">
      <colorScale>
        <cfvo type="num" val="0"/>
        <cfvo type="percentile" val="50"/>
        <cfvo type="num" val="$G$13"/>
        <color rgb="FFFF0000"/>
        <color rgb="FFFFFF00"/>
        <color rgb="FF006600"/>
      </colorScale>
    </cfRule>
    <cfRule type="containsText" dxfId="1" priority="20" stopIfTrue="1" operator="containsText" text="No">
      <formula>NOT(ISERROR(SEARCH("No",H16)))</formula>
    </cfRule>
  </conditionalFormatting>
  <conditionalFormatting sqref="I6:I13">
    <cfRule type="expression" dxfId="0" priority="15" stopIfTrue="1">
      <formula>H6=0</formula>
    </cfRule>
    <cfRule type="dataBar" priority="16">
      <dataBar>
        <cfvo type="min"/>
        <cfvo type="max"/>
        <color rgb="FFFF0000"/>
      </dataBar>
      <extLst>
        <ext xmlns:x14="http://schemas.microsoft.com/office/spreadsheetml/2009/9/main" uri="{B025F937-C7B1-47D3-B67F-A62EFF666E3E}">
          <x14:id>{774CD0BD-0B66-4312-AF46-F3D5DD62B493}</x14:id>
        </ext>
      </extLst>
    </cfRule>
    <cfRule type="colorScale" priority="17">
      <colorScale>
        <cfvo type="min"/>
        <cfvo type="percentile" val="50"/>
        <cfvo type="max"/>
        <color rgb="FF63BE7B"/>
        <color rgb="FFFFEB84"/>
        <color rgb="FFF8696B"/>
      </colorScale>
    </cfRule>
  </conditionalFormatting>
  <pageMargins left="0.27559055118110237" right="0.15748031496062992" top="0.59055118110236227" bottom="0.39370078740157483" header="0.19685039370078741" footer="0.19685039370078741"/>
  <pageSetup paperSize="9" scale="95" fitToHeight="8" orientation="landscape" r:id="rId1"/>
  <headerFooter alignWithMargins="0">
    <oddHeader>&amp;C&amp;"Arial,Negrita"&amp;F / &amp;A</oddHeader>
    <oddFooter>Página &amp;P de &amp;N</oddFooter>
  </headerFooter>
  <extLst>
    <ext xmlns:x14="http://schemas.microsoft.com/office/spreadsheetml/2009/9/main" uri="{78C0D931-6437-407d-A8EE-F0AAD7539E65}">
      <x14:conditionalFormattings>
        <x14:conditionalFormatting xmlns:xm="http://schemas.microsoft.com/office/excel/2006/main">
          <x14:cfRule type="dataBar" id="{33F57176-D746-40DC-85AB-5D21B931D506}">
            <x14:dataBar minLength="0" maxLength="100" negativeBarColorSameAsPositive="1" axisPosition="none">
              <x14:cfvo type="min"/>
              <x14:cfvo type="max"/>
            </x14:dataBar>
          </x14:cfRule>
          <xm:sqref>H15</xm:sqref>
        </x14:conditionalFormatting>
        <x14:conditionalFormatting xmlns:xm="http://schemas.microsoft.com/office/excel/2006/main">
          <x14:cfRule type="dataBar" id="{774CD0BD-0B66-4312-AF46-F3D5DD62B493}">
            <x14:dataBar minLength="0" maxLength="100" negativeBarColorSameAsPositive="1" axisPosition="none">
              <x14:cfvo type="min"/>
              <x14:cfvo type="max"/>
            </x14:dataBar>
          </x14:cfRule>
          <xm:sqref>I6:I13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0083-A072-4B80-9BDD-07FD5535A29B}">
  <sheetPr>
    <pageSetUpPr fitToPage="1"/>
  </sheetPr>
  <dimension ref="A1:O59"/>
  <sheetViews>
    <sheetView view="pageBreakPreview" topLeftCell="C1" zoomScaleNormal="90" zoomScaleSheetLayoutView="100" workbookViewId="0">
      <pane ySplit="3" topLeftCell="A4" activePane="bottomLeft" state="frozenSplit"/>
      <selection pane="bottomLeft" activeCell="J31" sqref="J31"/>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4.453125" style="9" bestFit="1" customWidth="1"/>
    <col min="6" max="6" width="15.453125" style="7" hidden="1" customWidth="1"/>
    <col min="7" max="7" width="15.54296875" style="8" hidden="1" customWidth="1"/>
    <col min="8" max="9" width="15.54296875" style="13" hidden="1" customWidth="1"/>
    <col min="10" max="10" width="21.81640625" style="8" customWidth="1"/>
    <col min="11" max="11" width="12.26953125" style="8" customWidth="1"/>
    <col min="12" max="12" width="52.7265625" style="9" customWidth="1"/>
    <col min="13" max="14" width="0" style="3" hidden="1" customWidth="1"/>
    <col min="15" max="16384" width="9.1796875" style="3"/>
  </cols>
  <sheetData>
    <row r="1" spans="1:15" ht="18" customHeight="1" x14ac:dyDescent="0.25">
      <c r="A1" s="120"/>
      <c r="B1" s="243" t="s">
        <v>7</v>
      </c>
      <c r="C1" s="244"/>
      <c r="D1" s="62">
        <f>+'2.Fluidos D&amp;C'!$D$1</f>
        <v>0</v>
      </c>
      <c r="E1" s="122"/>
      <c r="F1" s="124"/>
      <c r="G1" s="38"/>
      <c r="H1" s="125"/>
      <c r="I1" s="125"/>
      <c r="J1" s="38"/>
      <c r="K1" s="38"/>
      <c r="L1" s="122"/>
      <c r="M1" s="41"/>
      <c r="N1" s="41"/>
      <c r="O1" s="41"/>
    </row>
    <row r="2" spans="1:15" ht="16.5" customHeight="1" x14ac:dyDescent="0.45">
      <c r="A2" s="120"/>
      <c r="B2" s="245" t="s">
        <v>8</v>
      </c>
      <c r="C2" s="245"/>
      <c r="D2" s="60">
        <f>+'2.Fluidos D&amp;C'!$D$2</f>
        <v>0</v>
      </c>
      <c r="E2" s="113"/>
      <c r="F2" s="246" t="s">
        <v>9</v>
      </c>
      <c r="G2" s="247"/>
      <c r="H2" s="56" t="s">
        <v>10</v>
      </c>
      <c r="I2" s="248" t="s">
        <v>53</v>
      </c>
      <c r="J2" s="249"/>
      <c r="K2" s="48"/>
      <c r="L2" s="41"/>
      <c r="M2" s="41"/>
      <c r="N2" s="41"/>
      <c r="O2" s="41"/>
    </row>
    <row r="3" spans="1:15" ht="74.25" customHeight="1" x14ac:dyDescent="0.25">
      <c r="A3" s="120"/>
      <c r="B3" s="15" t="s">
        <v>12</v>
      </c>
      <c r="C3" s="15" t="s">
        <v>13</v>
      </c>
      <c r="D3" s="15" t="s">
        <v>14</v>
      </c>
      <c r="E3" s="34" t="s">
        <v>54</v>
      </c>
      <c r="F3" s="33" t="s">
        <v>16</v>
      </c>
      <c r="G3" s="33" t="s">
        <v>17</v>
      </c>
      <c r="H3" s="34" t="s">
        <v>18</v>
      </c>
      <c r="I3" s="34" t="s">
        <v>19</v>
      </c>
      <c r="J3" s="35" t="s">
        <v>20</v>
      </c>
      <c r="K3" s="59" t="s">
        <v>21</v>
      </c>
      <c r="L3" s="15" t="s">
        <v>22</v>
      </c>
      <c r="M3" s="41"/>
      <c r="N3" s="41"/>
      <c r="O3" s="41"/>
    </row>
    <row r="4" spans="1:15" ht="26" x14ac:dyDescent="0.25">
      <c r="A4" s="120"/>
      <c r="B4" s="66">
        <v>1</v>
      </c>
      <c r="C4" s="67" t="s">
        <v>379</v>
      </c>
      <c r="D4" s="68" t="s">
        <v>23</v>
      </c>
      <c r="E4" s="37" t="s">
        <v>24</v>
      </c>
      <c r="F4" s="114">
        <v>10</v>
      </c>
      <c r="G4" s="115" t="e">
        <f>+F4/#REF!</f>
        <v>#REF!</v>
      </c>
      <c r="H4" s="55">
        <f t="shared" ref="H4" si="0">IF(E4="Yes",F4,0)</f>
        <v>10</v>
      </c>
      <c r="I4" s="53">
        <f>IF(OR($H$7=0,$H$8=0,$H$9=0,$H$28=0)=FALSE,H4,0)</f>
        <v>0</v>
      </c>
      <c r="J4" s="54" t="str">
        <f t="shared" ref="J4" si="1">IF(E4="Yes","OK","Did not pass")</f>
        <v>OK</v>
      </c>
      <c r="K4" s="54" t="s">
        <v>28</v>
      </c>
      <c r="L4" s="112" t="s">
        <v>25</v>
      </c>
      <c r="M4" s="41"/>
      <c r="N4" s="41" t="s">
        <v>24</v>
      </c>
      <c r="O4" s="41"/>
    </row>
    <row r="5" spans="1:15" ht="39" x14ac:dyDescent="0.25">
      <c r="A5" s="120"/>
      <c r="B5" s="66">
        <v>2</v>
      </c>
      <c r="C5" s="67" t="s">
        <v>412</v>
      </c>
      <c r="D5" s="68" t="s">
        <v>23</v>
      </c>
      <c r="E5" s="37" t="s">
        <v>24</v>
      </c>
      <c r="F5" s="114">
        <v>10</v>
      </c>
      <c r="G5" s="115" t="e">
        <f>+F5/#REF!</f>
        <v>#REF!</v>
      </c>
      <c r="H5" s="55">
        <f t="shared" ref="H5" si="2">IF(E5="Yes",F5,0)</f>
        <v>10</v>
      </c>
      <c r="I5" s="53">
        <f>IF(OR($H$7=0,$H$8=0,$H$9=0,$H$28=0)=FALSE,H5,0)</f>
        <v>0</v>
      </c>
      <c r="J5" s="54" t="str">
        <f t="shared" ref="J5" si="3">IF(E5="Yes","OK","Did not pass")</f>
        <v>OK</v>
      </c>
      <c r="K5" s="54" t="s">
        <v>28</v>
      </c>
      <c r="L5" s="112" t="s">
        <v>405</v>
      </c>
      <c r="M5" s="107"/>
      <c r="N5" s="41" t="s">
        <v>26</v>
      </c>
      <c r="O5" s="107"/>
    </row>
    <row r="6" spans="1:15" ht="14" hidden="1" x14ac:dyDescent="0.25">
      <c r="A6" s="120"/>
      <c r="B6" s="66" t="e">
        <f>+#REF!+1</f>
        <v>#REF!</v>
      </c>
      <c r="C6" s="67" t="s">
        <v>58</v>
      </c>
      <c r="D6" s="68" t="s">
        <v>59</v>
      </c>
      <c r="E6" s="37" t="s">
        <v>24</v>
      </c>
      <c r="F6" s="114">
        <v>10</v>
      </c>
      <c r="G6" s="115" t="e">
        <f>+F6/#REF!</f>
        <v>#REF!</v>
      </c>
      <c r="H6" s="55">
        <f t="shared" ref="H6:H9" si="4">IF(E6="Yes",F6,0)</f>
        <v>10</v>
      </c>
      <c r="I6" s="53" t="e">
        <f>IF(OR(#REF!=0,#REF!=0,#REF!=0,#REF!=0)=FALSE,H6,0)</f>
        <v>#REF!</v>
      </c>
      <c r="J6" s="54" t="str">
        <f t="shared" ref="J6:J9" si="5">IF(E6="Yes","OK"," Pass")</f>
        <v>OK</v>
      </c>
      <c r="K6" s="54" t="str">
        <f t="shared" ref="K6:K9" si="6">IF(J6="OK","1"," 0")</f>
        <v>1</v>
      </c>
      <c r="L6" s="44"/>
      <c r="M6" s="41"/>
      <c r="N6" s="41"/>
      <c r="O6" s="41"/>
    </row>
    <row r="7" spans="1:15" ht="14" hidden="1" x14ac:dyDescent="0.25">
      <c r="A7" s="120"/>
      <c r="B7" s="66" t="e">
        <f t="shared" ref="B7:B9" si="7">+B6+1</f>
        <v>#REF!</v>
      </c>
      <c r="C7" s="67" t="s">
        <v>60</v>
      </c>
      <c r="D7" s="68" t="s">
        <v>61</v>
      </c>
      <c r="E7" s="37" t="s">
        <v>24</v>
      </c>
      <c r="F7" s="114">
        <v>10</v>
      </c>
      <c r="G7" s="115" t="e">
        <f>+F7/#REF!</f>
        <v>#REF!</v>
      </c>
      <c r="H7" s="55">
        <f t="shared" si="4"/>
        <v>10</v>
      </c>
      <c r="I7" s="53" t="e">
        <f>IF(OR(#REF!=0,#REF!=0,#REF!=0,#REF!=0)=FALSE,H7,0)</f>
        <v>#REF!</v>
      </c>
      <c r="J7" s="54" t="str">
        <f t="shared" si="5"/>
        <v>OK</v>
      </c>
      <c r="K7" s="54" t="str">
        <f t="shared" si="6"/>
        <v>1</v>
      </c>
      <c r="L7" s="44"/>
      <c r="M7" s="41"/>
      <c r="N7" s="41"/>
      <c r="O7" s="41"/>
    </row>
    <row r="8" spans="1:15" ht="14" hidden="1" x14ac:dyDescent="0.25">
      <c r="A8" s="120"/>
      <c r="B8" s="66" t="e">
        <f t="shared" si="7"/>
        <v>#REF!</v>
      </c>
      <c r="C8" s="67" t="s">
        <v>62</v>
      </c>
      <c r="D8" s="68" t="s">
        <v>63</v>
      </c>
      <c r="E8" s="37" t="s">
        <v>24</v>
      </c>
      <c r="F8" s="114">
        <v>10</v>
      </c>
      <c r="G8" s="115" t="e">
        <f>+F8/#REF!</f>
        <v>#REF!</v>
      </c>
      <c r="H8" s="55">
        <f t="shared" si="4"/>
        <v>10</v>
      </c>
      <c r="I8" s="53" t="e">
        <f>IF(OR(#REF!=0,#REF!=0,#REF!=0,#REF!=0)=FALSE,H8,0)</f>
        <v>#REF!</v>
      </c>
      <c r="J8" s="54" t="str">
        <f t="shared" si="5"/>
        <v>OK</v>
      </c>
      <c r="K8" s="54" t="str">
        <f t="shared" si="6"/>
        <v>1</v>
      </c>
      <c r="L8" s="44"/>
      <c r="M8" s="41"/>
      <c r="N8" s="41"/>
      <c r="O8" s="41"/>
    </row>
    <row r="9" spans="1:15" ht="67.5" hidden="1" customHeight="1" x14ac:dyDescent="0.25">
      <c r="A9" s="120"/>
      <c r="B9" s="66" t="e">
        <f t="shared" si="7"/>
        <v>#REF!</v>
      </c>
      <c r="C9" s="67" t="s">
        <v>64</v>
      </c>
      <c r="D9" s="68" t="s">
        <v>65</v>
      </c>
      <c r="E9" s="37" t="s">
        <v>24</v>
      </c>
      <c r="F9" s="114">
        <v>10</v>
      </c>
      <c r="G9" s="115" t="e">
        <f>+F9/#REF!</f>
        <v>#REF!</v>
      </c>
      <c r="H9" s="55">
        <f t="shared" si="4"/>
        <v>10</v>
      </c>
      <c r="I9" s="53" t="e">
        <f>IF(OR(#REF!=0,#REF!=0,#REF!=0,#REF!=0)=FALSE,H9,0)</f>
        <v>#REF!</v>
      </c>
      <c r="J9" s="54" t="str">
        <f t="shared" si="5"/>
        <v>OK</v>
      </c>
      <c r="K9" s="54" t="str">
        <f t="shared" si="6"/>
        <v>1</v>
      </c>
      <c r="L9" s="44"/>
      <c r="M9" s="41"/>
      <c r="N9" s="41"/>
      <c r="O9" s="41"/>
    </row>
    <row r="10" spans="1:15" ht="27.75" hidden="1" customHeight="1" x14ac:dyDescent="0.25">
      <c r="A10" s="41"/>
      <c r="B10" s="66" t="s">
        <v>66</v>
      </c>
      <c r="C10" s="67" t="s">
        <v>67</v>
      </c>
      <c r="D10" s="41"/>
      <c r="E10" s="41"/>
      <c r="F10" s="41"/>
      <c r="G10" s="41"/>
      <c r="H10" s="41"/>
      <c r="I10" s="41"/>
      <c r="J10" s="41"/>
      <c r="K10" s="54"/>
      <c r="L10" s="41"/>
      <c r="M10" s="41"/>
      <c r="N10" s="41"/>
      <c r="O10" s="41"/>
    </row>
    <row r="11" spans="1:15" ht="28.5" hidden="1" customHeight="1" x14ac:dyDescent="0.25">
      <c r="A11" s="120"/>
      <c r="B11" s="85" t="s">
        <v>66</v>
      </c>
      <c r="C11" s="86" t="s">
        <v>68</v>
      </c>
      <c r="D11" s="123"/>
      <c r="E11" s="122"/>
      <c r="F11" s="124"/>
      <c r="G11" s="38"/>
      <c r="H11" s="122"/>
      <c r="I11" s="122"/>
      <c r="J11" s="122"/>
      <c r="K11" s="54"/>
      <c r="L11" s="122"/>
    </row>
    <row r="12" spans="1:15" ht="14" hidden="1" x14ac:dyDescent="0.25">
      <c r="A12" s="120"/>
      <c r="B12" s="87"/>
      <c r="C12" s="88"/>
      <c r="D12" s="123"/>
      <c r="E12" s="122"/>
      <c r="F12" s="124"/>
      <c r="G12" s="38"/>
      <c r="H12" s="122"/>
      <c r="I12" s="122"/>
      <c r="J12" s="122"/>
      <c r="K12" s="54"/>
      <c r="L12" s="122"/>
    </row>
    <row r="13" spans="1:15" ht="14" hidden="1" x14ac:dyDescent="0.25">
      <c r="A13" s="120"/>
      <c r="B13" s="87"/>
      <c r="C13" s="88"/>
      <c r="D13" s="123"/>
      <c r="E13" s="122"/>
      <c r="F13" s="124"/>
      <c r="G13" s="38"/>
      <c r="H13" s="125"/>
      <c r="I13" s="125"/>
      <c r="J13" s="38"/>
      <c r="K13" s="54"/>
      <c r="L13" s="122"/>
    </row>
    <row r="14" spans="1:15" ht="14" hidden="1" x14ac:dyDescent="0.25">
      <c r="A14" s="120"/>
      <c r="B14" s="87"/>
      <c r="C14" s="38" t="s">
        <v>69</v>
      </c>
      <c r="D14" s="126"/>
      <c r="E14" s="121"/>
      <c r="F14" s="127"/>
      <c r="G14" s="38"/>
      <c r="H14" s="125"/>
      <c r="I14" s="125"/>
      <c r="J14" s="38"/>
      <c r="K14" s="54"/>
      <c r="L14" s="121"/>
    </row>
    <row r="15" spans="1:15" ht="14" hidden="1" x14ac:dyDescent="0.25">
      <c r="A15" s="120"/>
      <c r="B15" s="87"/>
      <c r="C15" s="117" t="s">
        <v>70</v>
      </c>
      <c r="D15" s="118"/>
      <c r="E15" s="110"/>
      <c r="F15" s="69" t="e">
        <f>+#REF!</f>
        <v>#REF!</v>
      </c>
      <c r="G15" s="70">
        <f>I15/2*100</f>
        <v>2.5</v>
      </c>
      <c r="H15" s="71">
        <v>0.1</v>
      </c>
      <c r="I15" s="71">
        <v>0.05</v>
      </c>
      <c r="J15" s="72" t="s">
        <v>24</v>
      </c>
      <c r="K15" s="54"/>
      <c r="L15" s="119" t="e">
        <f>F15/$F$23</f>
        <v>#REF!</v>
      </c>
    </row>
    <row r="16" spans="1:15" ht="14" hidden="1" x14ac:dyDescent="0.25">
      <c r="A16" s="120"/>
      <c r="B16" s="87"/>
      <c r="C16" s="117" t="e">
        <f>+#REF!</f>
        <v>#REF!</v>
      </c>
      <c r="D16" s="118"/>
      <c r="E16" s="110"/>
      <c r="F16" s="69" t="e">
        <f>+#REF!</f>
        <v>#REF!</v>
      </c>
      <c r="G16" s="70">
        <f t="shared" ref="G16:G22" si="8">I16/2*100</f>
        <v>2.5</v>
      </c>
      <c r="H16" s="71">
        <v>0.1</v>
      </c>
      <c r="I16" s="71">
        <v>0.05</v>
      </c>
      <c r="J16" s="72" t="s">
        <v>26</v>
      </c>
      <c r="K16" s="54"/>
      <c r="L16" s="119" t="e">
        <f t="shared" ref="L16:L22" si="9">F16/$F$23</f>
        <v>#REF!</v>
      </c>
    </row>
    <row r="17" spans="1:12" ht="14" hidden="1" x14ac:dyDescent="0.25">
      <c r="A17" s="120"/>
      <c r="B17" s="87"/>
      <c r="C17" s="117" t="e">
        <f>+#REF!</f>
        <v>#REF!</v>
      </c>
      <c r="D17" s="118"/>
      <c r="E17" s="110"/>
      <c r="F17" s="69" t="e">
        <f>+#REF!</f>
        <v>#REF!</v>
      </c>
      <c r="G17" s="70">
        <f t="shared" si="8"/>
        <v>25</v>
      </c>
      <c r="H17" s="71">
        <v>0.2</v>
      </c>
      <c r="I17" s="71">
        <v>0.5</v>
      </c>
      <c r="J17" s="72"/>
      <c r="K17" s="54"/>
      <c r="L17" s="119" t="e">
        <f t="shared" si="9"/>
        <v>#REF!</v>
      </c>
    </row>
    <row r="18" spans="1:12" ht="14" hidden="1" x14ac:dyDescent="0.25">
      <c r="A18" s="120"/>
      <c r="B18" s="87"/>
      <c r="C18" s="117" t="e">
        <f>+#REF!</f>
        <v>#REF!</v>
      </c>
      <c r="D18" s="118"/>
      <c r="E18" s="110"/>
      <c r="F18" s="69" t="e">
        <f>+#REF!</f>
        <v>#REF!</v>
      </c>
      <c r="G18" s="70">
        <f t="shared" si="8"/>
        <v>2.5</v>
      </c>
      <c r="H18" s="71">
        <v>0.1</v>
      </c>
      <c r="I18" s="71">
        <v>0.05</v>
      </c>
      <c r="J18" s="72"/>
      <c r="K18" s="54"/>
      <c r="L18" s="119" t="e">
        <f t="shared" si="9"/>
        <v>#REF!</v>
      </c>
    </row>
    <row r="19" spans="1:12" ht="14" hidden="1" x14ac:dyDescent="0.25">
      <c r="A19" s="120"/>
      <c r="B19" s="87"/>
      <c r="C19" s="117" t="e">
        <f>+#REF!</f>
        <v>#REF!</v>
      </c>
      <c r="D19" s="118"/>
      <c r="E19" s="110"/>
      <c r="F19" s="69" t="e">
        <f>+#REF!</f>
        <v>#REF!</v>
      </c>
      <c r="G19" s="70">
        <f t="shared" si="8"/>
        <v>5</v>
      </c>
      <c r="H19" s="71">
        <v>0.1</v>
      </c>
      <c r="I19" s="71">
        <v>0.1</v>
      </c>
      <c r="J19" s="72"/>
      <c r="K19" s="54"/>
      <c r="L19" s="119" t="e">
        <f t="shared" si="9"/>
        <v>#REF!</v>
      </c>
    </row>
    <row r="20" spans="1:12" ht="14" hidden="1" x14ac:dyDescent="0.25">
      <c r="A20" s="120"/>
      <c r="B20" s="87"/>
      <c r="C20" s="117" t="e">
        <f>+#REF!</f>
        <v>#REF!</v>
      </c>
      <c r="D20" s="118"/>
      <c r="E20" s="110"/>
      <c r="F20" s="69" t="e">
        <f>+#REF!</f>
        <v>#REF!</v>
      </c>
      <c r="G20" s="70">
        <f t="shared" si="8"/>
        <v>10</v>
      </c>
      <c r="H20" s="71">
        <v>0.35</v>
      </c>
      <c r="I20" s="71">
        <v>0.2</v>
      </c>
      <c r="J20" s="72"/>
      <c r="K20" s="54"/>
      <c r="L20" s="119" t="e">
        <f t="shared" si="9"/>
        <v>#REF!</v>
      </c>
    </row>
    <row r="21" spans="1:12" ht="14" hidden="1" x14ac:dyDescent="0.25">
      <c r="A21" s="120"/>
      <c r="B21" s="87"/>
      <c r="C21" s="117" t="e">
        <f>+#REF!</f>
        <v>#REF!</v>
      </c>
      <c r="D21" s="118"/>
      <c r="E21" s="110"/>
      <c r="F21" s="69" t="e">
        <f>+#REF!</f>
        <v>#REF!</v>
      </c>
      <c r="G21" s="70">
        <f t="shared" si="8"/>
        <v>1</v>
      </c>
      <c r="H21" s="71">
        <v>0.02</v>
      </c>
      <c r="I21" s="71">
        <v>0.02</v>
      </c>
      <c r="J21" s="72"/>
      <c r="K21" s="54"/>
      <c r="L21" s="119" t="e">
        <f t="shared" si="9"/>
        <v>#REF!</v>
      </c>
    </row>
    <row r="22" spans="1:12" ht="14" hidden="1" x14ac:dyDescent="0.25">
      <c r="A22" s="120"/>
      <c r="B22" s="87"/>
      <c r="C22" s="117" t="e">
        <f>+#REF!</f>
        <v>#REF!</v>
      </c>
      <c r="D22" s="118"/>
      <c r="E22" s="110"/>
      <c r="F22" s="69" t="e">
        <f>+#REF!</f>
        <v>#REF!</v>
      </c>
      <c r="G22" s="70">
        <f t="shared" si="8"/>
        <v>1.5</v>
      </c>
      <c r="H22" s="71">
        <v>0.03</v>
      </c>
      <c r="I22" s="71">
        <v>0.03</v>
      </c>
      <c r="J22" s="72"/>
      <c r="K22" s="54"/>
      <c r="L22" s="119" t="e">
        <f t="shared" si="9"/>
        <v>#REF!</v>
      </c>
    </row>
    <row r="23" spans="1:12" s="2" customFormat="1" ht="14" hidden="1" x14ac:dyDescent="0.25">
      <c r="A23" s="120"/>
      <c r="B23" s="87"/>
      <c r="C23" s="128" t="s">
        <v>49</v>
      </c>
      <c r="D23" s="129"/>
      <c r="E23" s="130"/>
      <c r="F23" s="73" t="e">
        <f>SUBTOTAL(9,F15:F22)</f>
        <v>#REF!</v>
      </c>
      <c r="G23" s="74">
        <f>SUM(G15:G22)</f>
        <v>50</v>
      </c>
      <c r="H23" s="71">
        <f>SUM(H15:H22)</f>
        <v>1</v>
      </c>
      <c r="I23" s="71">
        <f>SUM(I15:I22)</f>
        <v>1</v>
      </c>
      <c r="J23" s="72"/>
      <c r="K23" s="54"/>
      <c r="L23" s="130"/>
    </row>
    <row r="24" spans="1:12" hidden="1" x14ac:dyDescent="0.25">
      <c r="A24" s="120"/>
      <c r="B24" s="87"/>
      <c r="C24" s="88"/>
      <c r="D24" s="123"/>
      <c r="E24" s="122"/>
      <c r="F24" s="124"/>
      <c r="G24" s="38"/>
      <c r="H24" s="125"/>
      <c r="I24" s="125"/>
      <c r="J24" s="38"/>
      <c r="K24" s="38"/>
      <c r="L24" s="122"/>
    </row>
    <row r="25" spans="1:12" x14ac:dyDescent="0.25">
      <c r="A25" s="120"/>
      <c r="B25" s="87"/>
      <c r="C25" s="88"/>
      <c r="D25" s="123"/>
      <c r="E25" s="122"/>
      <c r="F25" s="124"/>
      <c r="G25" s="38"/>
      <c r="H25" s="125"/>
      <c r="I25" s="125"/>
      <c r="J25" s="38"/>
      <c r="K25" s="38"/>
      <c r="L25" s="122"/>
    </row>
    <row r="26" spans="1:12" ht="15.5" x14ac:dyDescent="0.35">
      <c r="A26" s="120"/>
      <c r="B26" s="87"/>
      <c r="C26" s="88"/>
      <c r="D26" s="83" t="s">
        <v>262</v>
      </c>
      <c r="E26" s="41"/>
      <c r="F26" s="41"/>
      <c r="G26" s="41"/>
      <c r="H26" s="41"/>
      <c r="I26" s="41"/>
      <c r="J26" s="41"/>
      <c r="K26" s="54">
        <f>COUNTIF(J4:J5,"Did not pass")</f>
        <v>0</v>
      </c>
      <c r="L26" s="122"/>
    </row>
    <row r="27" spans="1:12" x14ac:dyDescent="0.25">
      <c r="F27" s="124"/>
      <c r="G27" s="38"/>
      <c r="H27" s="125"/>
      <c r="I27" s="125"/>
    </row>
    <row r="28" spans="1:12" x14ac:dyDescent="0.25">
      <c r="F28" s="124"/>
      <c r="G28" s="38"/>
      <c r="H28" s="125"/>
      <c r="I28" s="125"/>
    </row>
    <row r="29" spans="1:12" x14ac:dyDescent="0.25">
      <c r="F29" s="124"/>
      <c r="G29" s="38"/>
      <c r="H29" s="125"/>
      <c r="I29" s="125"/>
    </row>
    <row r="30" spans="1:12" x14ac:dyDescent="0.25">
      <c r="F30" s="124"/>
      <c r="G30" s="38"/>
      <c r="H30" s="125"/>
      <c r="I30" s="125"/>
    </row>
    <row r="31" spans="1:12" x14ac:dyDescent="0.25">
      <c r="F31" s="124"/>
      <c r="G31" s="38"/>
      <c r="H31" s="125"/>
      <c r="I31" s="125"/>
    </row>
    <row r="32" spans="1:12" x14ac:dyDescent="0.25">
      <c r="F32" s="124"/>
      <c r="G32" s="38"/>
      <c r="H32" s="125"/>
      <c r="I32" s="125"/>
    </row>
    <row r="33" spans="6:9" x14ac:dyDescent="0.25">
      <c r="F33" s="124"/>
      <c r="G33" s="38"/>
      <c r="H33" s="125"/>
      <c r="I33" s="125"/>
    </row>
    <row r="34" spans="6:9" x14ac:dyDescent="0.25">
      <c r="F34" s="124"/>
      <c r="G34" s="38"/>
      <c r="H34" s="125"/>
      <c r="I34" s="125"/>
    </row>
    <row r="35" spans="6:9" x14ac:dyDescent="0.25">
      <c r="F35" s="124"/>
      <c r="G35" s="38"/>
      <c r="H35" s="125"/>
      <c r="I35" s="125"/>
    </row>
    <row r="36" spans="6:9" x14ac:dyDescent="0.25">
      <c r="F36" s="124"/>
      <c r="G36" s="38"/>
      <c r="H36" s="125"/>
      <c r="I36" s="125"/>
    </row>
    <row r="37" spans="6:9" x14ac:dyDescent="0.25">
      <c r="F37" s="124"/>
      <c r="G37" s="38"/>
      <c r="H37" s="125"/>
      <c r="I37" s="125"/>
    </row>
    <row r="38" spans="6:9" x14ac:dyDescent="0.25">
      <c r="F38" s="124"/>
      <c r="G38" s="38"/>
      <c r="H38" s="125"/>
      <c r="I38" s="125"/>
    </row>
    <row r="39" spans="6:9" x14ac:dyDescent="0.25">
      <c r="F39" s="124"/>
      <c r="G39" s="38"/>
      <c r="H39" s="125"/>
      <c r="I39" s="125"/>
    </row>
    <row r="40" spans="6:9" x14ac:dyDescent="0.25">
      <c r="F40" s="124"/>
      <c r="G40" s="38"/>
      <c r="H40" s="125"/>
      <c r="I40" s="125"/>
    </row>
    <row r="41" spans="6:9" x14ac:dyDescent="0.25">
      <c r="F41" s="124"/>
      <c r="G41" s="38"/>
      <c r="H41" s="125"/>
      <c r="I41" s="125"/>
    </row>
    <row r="42" spans="6:9" x14ac:dyDescent="0.25">
      <c r="F42" s="124"/>
      <c r="G42" s="38"/>
      <c r="H42" s="125"/>
      <c r="I42" s="125"/>
    </row>
    <row r="43" spans="6:9" x14ac:dyDescent="0.25">
      <c r="F43" s="124"/>
      <c r="G43" s="38"/>
      <c r="H43" s="125"/>
      <c r="I43" s="125"/>
    </row>
    <row r="44" spans="6:9" x14ac:dyDescent="0.25">
      <c r="F44" s="124"/>
      <c r="G44" s="38"/>
      <c r="H44" s="125"/>
      <c r="I44" s="125"/>
    </row>
    <row r="45" spans="6:9" x14ac:dyDescent="0.25">
      <c r="F45" s="124"/>
      <c r="G45" s="38"/>
      <c r="H45" s="125"/>
      <c r="I45" s="125"/>
    </row>
    <row r="46" spans="6:9" x14ac:dyDescent="0.25">
      <c r="F46" s="124"/>
      <c r="G46" s="38"/>
      <c r="H46" s="125"/>
      <c r="I46" s="125"/>
    </row>
    <row r="47" spans="6:9" x14ac:dyDescent="0.25">
      <c r="F47" s="124"/>
      <c r="G47" s="38"/>
      <c r="H47" s="125"/>
      <c r="I47" s="125"/>
    </row>
    <row r="48" spans="6:9" x14ac:dyDescent="0.25">
      <c r="F48" s="124"/>
      <c r="G48" s="38"/>
      <c r="H48" s="125"/>
      <c r="I48" s="125"/>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sheetData>
  <sheetProtection algorithmName="SHA-512" hashValue="96ru99RGONeu8uKI975v9leLfrN/lszgzIOJ1uvNzi27Wr4oVIHPmSqlfc4JS+kAIy9BAKcntFHD8N9ydUWU1w==" saltValue="UNEX9htqv4eDM07k6GzF7w==" spinCount="100000" sheet="1" insertHyperlinks="0"/>
  <protectedRanges>
    <protectedRange sqref="H10:J10 L10 E6:E10" name="Rango1"/>
    <protectedRange sqref="L6:L9" name="Rango1_1"/>
    <protectedRange sqref="L4:L5" name="Rango1_1_1"/>
    <protectedRange sqref="E26" name="Rango1_2_1"/>
    <protectedRange sqref="E4:E5" name="Rango1_4"/>
  </protectedRanges>
  <mergeCells count="4">
    <mergeCell ref="B1:C1"/>
    <mergeCell ref="B2:C2"/>
    <mergeCell ref="F2:G2"/>
    <mergeCell ref="I2:J2"/>
  </mergeCells>
  <conditionalFormatting sqref="J4:J5">
    <cfRule type="dataBar" priority="2">
      <dataBar>
        <cfvo type="min"/>
        <cfvo type="max"/>
        <color rgb="FFFF0000"/>
      </dataBar>
      <extLst>
        <ext xmlns:x14="http://schemas.microsoft.com/office/spreadsheetml/2009/9/main" uri="{B025F937-C7B1-47D3-B67F-A62EFF666E3E}">
          <x14:id>{DEC44ABB-8409-4652-9AAC-138769FEF43F}</x14:id>
        </ext>
      </extLst>
    </cfRule>
    <cfRule type="colorScale" priority="3">
      <colorScale>
        <cfvo type="min"/>
        <cfvo type="percentile" val="50"/>
        <cfvo type="max"/>
        <color rgb="FF63BE7B"/>
        <color rgb="FFFFEB84"/>
        <color rgb="FFF8696B"/>
      </colorScale>
    </cfRule>
  </conditionalFormatting>
  <conditionalFormatting sqref="J6">
    <cfRule type="dataBar" priority="23">
      <dataBar>
        <cfvo type="min"/>
        <cfvo type="max"/>
        <color rgb="FFFF0000"/>
      </dataBar>
      <extLst>
        <ext xmlns:x14="http://schemas.microsoft.com/office/spreadsheetml/2009/9/main" uri="{B025F937-C7B1-47D3-B67F-A62EFF666E3E}">
          <x14:id>{A4E6A1CE-205D-4741-818B-063D7586D102}</x14:id>
        </ext>
      </extLst>
    </cfRule>
    <cfRule type="colorScale" priority="24">
      <colorScale>
        <cfvo type="min"/>
        <cfvo type="percentile" val="50"/>
        <cfvo type="max"/>
        <color rgb="FF63BE7B"/>
        <color rgb="FFFFEB84"/>
        <color rgb="FFF8696B"/>
      </colorScale>
    </cfRule>
  </conditionalFormatting>
  <conditionalFormatting sqref="J7">
    <cfRule type="dataBar" priority="21">
      <dataBar>
        <cfvo type="min"/>
        <cfvo type="max"/>
        <color rgb="FFFF0000"/>
      </dataBar>
      <extLst>
        <ext xmlns:x14="http://schemas.microsoft.com/office/spreadsheetml/2009/9/main" uri="{B025F937-C7B1-47D3-B67F-A62EFF666E3E}">
          <x14:id>{929CEBE3-E393-4386-A72F-BDCA56102DC5}</x14:id>
        </ext>
      </extLst>
    </cfRule>
    <cfRule type="colorScale" priority="22">
      <colorScale>
        <cfvo type="min"/>
        <cfvo type="percentile" val="50"/>
        <cfvo type="max"/>
        <color rgb="FF63BE7B"/>
        <color rgb="FFFFEB84"/>
        <color rgb="FFF8696B"/>
      </colorScale>
    </cfRule>
  </conditionalFormatting>
  <conditionalFormatting sqref="J8">
    <cfRule type="dataBar" priority="19">
      <dataBar>
        <cfvo type="min"/>
        <cfvo type="max"/>
        <color rgb="FFFF0000"/>
      </dataBar>
      <extLst>
        <ext xmlns:x14="http://schemas.microsoft.com/office/spreadsheetml/2009/9/main" uri="{B025F937-C7B1-47D3-B67F-A62EFF666E3E}">
          <x14:id>{2E4A5247-2D5B-4FAE-BD9D-EA1C0B1AC6A1}</x14:id>
        </ext>
      </extLst>
    </cfRule>
    <cfRule type="colorScale" priority="20">
      <colorScale>
        <cfvo type="min"/>
        <cfvo type="percentile" val="50"/>
        <cfvo type="max"/>
        <color rgb="FF63BE7B"/>
        <color rgb="FFFFEB84"/>
        <color rgb="FFF8696B"/>
      </colorScale>
    </cfRule>
  </conditionalFormatting>
  <conditionalFormatting sqref="J9">
    <cfRule type="dataBar" priority="17">
      <dataBar>
        <cfvo type="min"/>
        <cfvo type="max"/>
        <color rgb="FFFF0000"/>
      </dataBar>
      <extLst>
        <ext xmlns:x14="http://schemas.microsoft.com/office/spreadsheetml/2009/9/main" uri="{B025F937-C7B1-47D3-B67F-A62EFF666E3E}">
          <x14:id>{8B461F5B-DFE3-4021-913A-3D9B5F90A245}</x14:id>
        </ext>
      </extLst>
    </cfRule>
    <cfRule type="colorScale" priority="18">
      <colorScale>
        <cfvo type="min"/>
        <cfvo type="percentile" val="50"/>
        <cfvo type="max"/>
        <color rgb="FF63BE7B"/>
        <color rgb="FFFFEB84"/>
        <color rgb="FFF8696B"/>
      </colorScale>
    </cfRule>
  </conditionalFormatting>
  <conditionalFormatting sqref="J4:K4">
    <cfRule type="expression" dxfId="67" priority="6" stopIfTrue="1">
      <formula>E4="No"</formula>
    </cfRule>
  </conditionalFormatting>
  <conditionalFormatting sqref="J5:K9">
    <cfRule type="expression" dxfId="66" priority="1" stopIfTrue="1">
      <formula>E5="No"</formula>
    </cfRule>
  </conditionalFormatting>
  <conditionalFormatting sqref="K4:K5">
    <cfRule type="dataBar" priority="4">
      <dataBar>
        <cfvo type="min"/>
        <cfvo type="max"/>
        <color rgb="FFFF0000"/>
      </dataBar>
      <extLst>
        <ext xmlns:x14="http://schemas.microsoft.com/office/spreadsheetml/2009/9/main" uri="{B025F937-C7B1-47D3-B67F-A62EFF666E3E}">
          <x14:id>{4EDE01F9-3310-43B2-B76A-D8A97F059042}</x14:id>
        </ext>
      </extLst>
    </cfRule>
    <cfRule type="colorScale" priority="5">
      <colorScale>
        <cfvo type="min"/>
        <cfvo type="percentile" val="50"/>
        <cfvo type="max"/>
        <color rgb="FF63BE7B"/>
        <color rgb="FFFFEB84"/>
        <color rgb="FFF8696B"/>
      </colorScale>
    </cfRule>
  </conditionalFormatting>
  <conditionalFormatting sqref="K6:K9">
    <cfRule type="dataBar" priority="15">
      <dataBar>
        <cfvo type="min"/>
        <cfvo type="max"/>
        <color rgb="FFFF0000"/>
      </dataBar>
      <extLst>
        <ext xmlns:x14="http://schemas.microsoft.com/office/spreadsheetml/2009/9/main" uri="{B025F937-C7B1-47D3-B67F-A62EFF666E3E}">
          <x14:id>{95EFEFEF-2E12-4F3A-9D18-E4875FF39C4F}</x14:id>
        </ext>
      </extLst>
    </cfRule>
    <cfRule type="colorScale" priority="16">
      <colorScale>
        <cfvo type="min"/>
        <cfvo type="percentile" val="50"/>
        <cfvo type="max"/>
        <color rgb="FF63BE7B"/>
        <color rgb="FFFFEB84"/>
        <color rgb="FFF8696B"/>
      </colorScale>
    </cfRule>
  </conditionalFormatting>
  <conditionalFormatting sqref="K10:K23">
    <cfRule type="expression" dxfId="65" priority="25" stopIfTrue="1">
      <formula>F10="No"</formula>
    </cfRule>
    <cfRule type="dataBar" priority="26">
      <dataBar>
        <cfvo type="min"/>
        <cfvo type="max"/>
        <color rgb="FFFF0000"/>
      </dataBar>
      <extLst>
        <ext xmlns:x14="http://schemas.microsoft.com/office/spreadsheetml/2009/9/main" uri="{B025F937-C7B1-47D3-B67F-A62EFF666E3E}">
          <x14:id>{00AF94B6-4673-4367-97FB-3F0BA6D4BE06}</x14:id>
        </ext>
      </extLst>
    </cfRule>
    <cfRule type="colorScale" priority="27">
      <colorScale>
        <cfvo type="min"/>
        <cfvo type="percentile" val="50"/>
        <cfvo type="max"/>
        <color rgb="FF63BE7B"/>
        <color rgb="FFFFEB84"/>
        <color rgb="FFF8696B"/>
      </colorScale>
    </cfRule>
  </conditionalFormatting>
  <conditionalFormatting sqref="K26">
    <cfRule type="dataBar" priority="7">
      <dataBar>
        <cfvo type="min"/>
        <cfvo type="max"/>
        <color rgb="FFFF0000"/>
      </dataBar>
      <extLst>
        <ext xmlns:x14="http://schemas.microsoft.com/office/spreadsheetml/2009/9/main" uri="{B025F937-C7B1-47D3-B67F-A62EFF666E3E}">
          <x14:id>{8795F152-5E42-42E5-B3FD-A12C46F8326D}</x14:id>
        </ext>
      </extLst>
    </cfRule>
    <cfRule type="colorScale" priority="8">
      <colorScale>
        <cfvo type="min"/>
        <cfvo type="percentile" val="50"/>
        <cfvo type="max"/>
        <color rgb="FF63BE7B"/>
        <color rgb="FFFFEB84"/>
        <color rgb="FFF8696B"/>
      </colorScale>
    </cfRule>
    <cfRule type="expression" dxfId="64" priority="9" stopIfTrue="1">
      <formula>F26="No"</formula>
    </cfRule>
  </conditionalFormatting>
  <dataValidations count="2">
    <dataValidation type="list" allowBlank="1" showInputMessage="1" showErrorMessage="1" sqref="E6:E9" xr:uid="{AC08A41E-4138-4F49-8749-A9C4E8844EF6}">
      <formula1>$J$15:$J$16</formula1>
    </dataValidation>
    <dataValidation type="list" allowBlank="1" showInputMessage="1" showErrorMessage="1" sqref="E4:E5" xr:uid="{50B8D745-9442-4BEC-ADFC-94821BB8F087}">
      <formula1>$N$4:$N$5</formula1>
    </dataValidation>
  </dataValidations>
  <pageMargins left="0.27559055118110237" right="0.15748031496062992" top="0.59055118110236227" bottom="0.39370078740157483" header="0.19685039370078741" footer="0.19685039370078741"/>
  <pageSetup scale="64"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DEC44ABB-8409-4652-9AAC-138769FEF43F}">
            <x14:dataBar minLength="0" maxLength="100" negativeBarColorSameAsPositive="1" axisPosition="none">
              <x14:cfvo type="min"/>
              <x14:cfvo type="max"/>
            </x14:dataBar>
          </x14:cfRule>
          <xm:sqref>J4:J5</xm:sqref>
        </x14:conditionalFormatting>
        <x14:conditionalFormatting xmlns:xm="http://schemas.microsoft.com/office/excel/2006/main">
          <x14:cfRule type="dataBar" id="{A4E6A1CE-205D-4741-818B-063D7586D102}">
            <x14:dataBar minLength="0" maxLength="100" negativeBarColorSameAsPositive="1" axisPosition="none">
              <x14:cfvo type="min"/>
              <x14:cfvo type="max"/>
            </x14:dataBar>
          </x14:cfRule>
          <xm:sqref>J6</xm:sqref>
        </x14:conditionalFormatting>
        <x14:conditionalFormatting xmlns:xm="http://schemas.microsoft.com/office/excel/2006/main">
          <x14:cfRule type="dataBar" id="{929CEBE3-E393-4386-A72F-BDCA56102DC5}">
            <x14:dataBar minLength="0" maxLength="100" negativeBarColorSameAsPositive="1" axisPosition="none">
              <x14:cfvo type="min"/>
              <x14:cfvo type="max"/>
            </x14:dataBar>
          </x14:cfRule>
          <xm:sqref>J7</xm:sqref>
        </x14:conditionalFormatting>
        <x14:conditionalFormatting xmlns:xm="http://schemas.microsoft.com/office/excel/2006/main">
          <x14:cfRule type="dataBar" id="{2E4A5247-2D5B-4FAE-BD9D-EA1C0B1AC6A1}">
            <x14:dataBar minLength="0" maxLength="100" negativeBarColorSameAsPositive="1" axisPosition="none">
              <x14:cfvo type="min"/>
              <x14:cfvo type="max"/>
            </x14:dataBar>
          </x14:cfRule>
          <xm:sqref>J8</xm:sqref>
        </x14:conditionalFormatting>
        <x14:conditionalFormatting xmlns:xm="http://schemas.microsoft.com/office/excel/2006/main">
          <x14:cfRule type="dataBar" id="{8B461F5B-DFE3-4021-913A-3D9B5F90A245}">
            <x14:dataBar minLength="0" maxLength="100" negativeBarColorSameAsPositive="1" axisPosition="none">
              <x14:cfvo type="min"/>
              <x14:cfvo type="max"/>
            </x14:dataBar>
          </x14:cfRule>
          <xm:sqref>J9</xm:sqref>
        </x14:conditionalFormatting>
        <x14:conditionalFormatting xmlns:xm="http://schemas.microsoft.com/office/excel/2006/main">
          <x14:cfRule type="dataBar" id="{4EDE01F9-3310-43B2-B76A-D8A97F059042}">
            <x14:dataBar minLength="0" maxLength="100" negativeBarColorSameAsPositive="1" axisPosition="none">
              <x14:cfvo type="min"/>
              <x14:cfvo type="max"/>
            </x14:dataBar>
          </x14:cfRule>
          <xm:sqref>K4:K5</xm:sqref>
        </x14:conditionalFormatting>
        <x14:conditionalFormatting xmlns:xm="http://schemas.microsoft.com/office/excel/2006/main">
          <x14:cfRule type="dataBar" id="{95EFEFEF-2E12-4F3A-9D18-E4875FF39C4F}">
            <x14:dataBar minLength="0" maxLength="100" negativeBarColorSameAsPositive="1" axisPosition="none">
              <x14:cfvo type="min"/>
              <x14:cfvo type="max"/>
            </x14:dataBar>
          </x14:cfRule>
          <xm:sqref>K6:K9</xm:sqref>
        </x14:conditionalFormatting>
        <x14:conditionalFormatting xmlns:xm="http://schemas.microsoft.com/office/excel/2006/main">
          <x14:cfRule type="dataBar" id="{00AF94B6-4673-4367-97FB-3F0BA6D4BE06}">
            <x14:dataBar minLength="0" maxLength="100" negativeBarColorSameAsPositive="1" axisPosition="none">
              <x14:cfvo type="min"/>
              <x14:cfvo type="max"/>
            </x14:dataBar>
          </x14:cfRule>
          <xm:sqref>K10:K23</xm:sqref>
        </x14:conditionalFormatting>
        <x14:conditionalFormatting xmlns:xm="http://schemas.microsoft.com/office/excel/2006/main">
          <x14:cfRule type="dataBar" id="{8795F152-5E42-42E5-B3FD-A12C46F8326D}">
            <x14:dataBar minLength="0" maxLength="100" negativeBarColorSameAsPositive="1" axisPosition="none">
              <x14:cfvo type="min"/>
              <x14:cfvo type="max"/>
            </x14:dataBar>
          </x14:cfRule>
          <xm:sqref>K26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9"/>
  <sheetViews>
    <sheetView showGridLines="0" view="pageBreakPreview" zoomScale="90" zoomScaleNormal="80" zoomScaleSheetLayoutView="90" workbookViewId="0">
      <pane ySplit="3" topLeftCell="A18" activePane="bottomLeft" state="frozenSplit"/>
      <selection pane="bottomLeft" activeCell="B11" sqref="B11:B24"/>
    </sheetView>
  </sheetViews>
  <sheetFormatPr baseColWidth="10" defaultColWidth="9.1796875" defaultRowHeight="12.5" x14ac:dyDescent="0.25"/>
  <cols>
    <col min="1" max="1" width="4" style="1" customWidth="1"/>
    <col min="2" max="2" width="9" style="4" customWidth="1"/>
    <col min="3" max="3" width="34"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0.7265625" style="9" customWidth="1"/>
    <col min="13" max="13" width="9.1796875" style="3"/>
    <col min="14" max="14" width="14.1796875" style="3" customWidth="1"/>
    <col min="15" max="16384" width="9.1796875" style="3"/>
  </cols>
  <sheetData>
    <row r="1" spans="2:14" ht="21" customHeight="1" x14ac:dyDescent="0.45">
      <c r="B1" s="243" t="s">
        <v>7</v>
      </c>
      <c r="C1" s="244"/>
      <c r="D1" s="63">
        <f>+Instrucciones!D13</f>
        <v>0</v>
      </c>
      <c r="E1" s="250"/>
      <c r="F1" s="251"/>
      <c r="G1" s="38"/>
      <c r="H1" s="38"/>
      <c r="I1" s="31"/>
      <c r="J1" s="57"/>
      <c r="K1" s="61"/>
      <c r="L1" s="41"/>
    </row>
    <row r="2" spans="2:14" ht="16.5" customHeight="1" x14ac:dyDescent="0.45">
      <c r="B2" s="245" t="s">
        <v>8</v>
      </c>
      <c r="C2" s="245"/>
      <c r="D2" s="60">
        <f>+Instrucciones!D11</f>
        <v>0</v>
      </c>
      <c r="E2" s="113"/>
      <c r="F2" s="246" t="s">
        <v>9</v>
      </c>
      <c r="G2" s="247"/>
      <c r="H2" s="56" t="s">
        <v>10</v>
      </c>
      <c r="I2" s="248" t="s">
        <v>11</v>
      </c>
      <c r="J2" s="249"/>
      <c r="K2" s="48"/>
      <c r="L2" s="41"/>
      <c r="N2" s="3" t="s">
        <v>329</v>
      </c>
    </row>
    <row r="3" spans="2:14" ht="74.25" customHeight="1" x14ac:dyDescent="0.25">
      <c r="B3" s="15" t="s">
        <v>12</v>
      </c>
      <c r="C3" s="15" t="s">
        <v>13</v>
      </c>
      <c r="D3" s="15" t="s">
        <v>14</v>
      </c>
      <c r="E3" s="34" t="s">
        <v>15</v>
      </c>
      <c r="F3" s="33" t="s">
        <v>16</v>
      </c>
      <c r="G3" s="33" t="s">
        <v>17</v>
      </c>
      <c r="H3" s="34" t="s">
        <v>18</v>
      </c>
      <c r="I3" s="34" t="s">
        <v>19</v>
      </c>
      <c r="J3" s="35" t="s">
        <v>20</v>
      </c>
      <c r="K3" s="59" t="s">
        <v>21</v>
      </c>
      <c r="L3" s="15" t="s">
        <v>22</v>
      </c>
    </row>
    <row r="4" spans="2:14" ht="14" x14ac:dyDescent="0.25">
      <c r="B4" s="66">
        <v>1</v>
      </c>
      <c r="C4" s="209" t="s">
        <v>360</v>
      </c>
      <c r="D4" s="68" t="s">
        <v>23</v>
      </c>
      <c r="E4" s="37" t="s">
        <v>24</v>
      </c>
      <c r="F4" s="114">
        <v>10</v>
      </c>
      <c r="G4" s="115" t="e">
        <f>+F4/#REF!</f>
        <v>#REF!</v>
      </c>
      <c r="H4" s="55">
        <f t="shared" ref="H4:H31" si="0">IF(E4="Yes",F4,0)</f>
        <v>10</v>
      </c>
      <c r="I4" s="53">
        <f>IF(OR($H$8=0,$H$9=0,$H$10=0,$H$30=0)=FALSE,H4,0)</f>
        <v>10</v>
      </c>
      <c r="J4" s="54" t="str">
        <f t="shared" ref="J4" si="1">IF(E4="Yes","OK"," Pass")</f>
        <v>OK</v>
      </c>
      <c r="K4" s="54" t="str">
        <f>IF(J4="OK","6"," 0")</f>
        <v>6</v>
      </c>
      <c r="L4" s="44" t="s">
        <v>25</v>
      </c>
    </row>
    <row r="5" spans="2:14" ht="26" x14ac:dyDescent="0.25">
      <c r="B5" s="66">
        <v>2</v>
      </c>
      <c r="C5" s="67" t="s">
        <v>399</v>
      </c>
      <c r="D5" s="68" t="s">
        <v>23</v>
      </c>
      <c r="E5" s="37" t="s">
        <v>24</v>
      </c>
      <c r="F5" s="114">
        <v>10</v>
      </c>
      <c r="G5" s="115" t="e">
        <f>+F5/#REF!</f>
        <v>#REF!</v>
      </c>
      <c r="H5" s="55">
        <f t="shared" ref="H5" si="2">IF(E5="Yes",F5,0)</f>
        <v>10</v>
      </c>
      <c r="I5" s="53">
        <f>IF(OR($H$8=0,$H$9=0,$H$10=0,$H$30=0)=FALSE,H5,0)</f>
        <v>10</v>
      </c>
      <c r="J5" s="54" t="str">
        <f t="shared" ref="J5" si="3">IF(E5="Yes","OK"," Pass")</f>
        <v>OK</v>
      </c>
      <c r="K5" s="54" t="str">
        <f>IF(J5="OK","6"," 0")</f>
        <v>6</v>
      </c>
      <c r="L5" s="44" t="s">
        <v>25</v>
      </c>
    </row>
    <row r="6" spans="2:14" ht="14" x14ac:dyDescent="0.25">
      <c r="B6" s="66">
        <v>3</v>
      </c>
      <c r="C6" s="67" t="s">
        <v>423</v>
      </c>
      <c r="D6" s="68" t="s">
        <v>23</v>
      </c>
      <c r="E6" s="37" t="s">
        <v>24</v>
      </c>
      <c r="F6" s="114">
        <v>10</v>
      </c>
      <c r="G6" s="115" t="e">
        <f>+F6/#REF!</f>
        <v>#REF!</v>
      </c>
      <c r="H6" s="55">
        <f t="shared" ref="H6" si="4">IF(E6="Yes",F6,0)</f>
        <v>10</v>
      </c>
      <c r="I6" s="53">
        <f>IF(OR($H$8=0,$H$9=0,$H$10=0,$H$30=0)=FALSE,H6,0)</f>
        <v>10</v>
      </c>
      <c r="J6" s="54" t="str">
        <f t="shared" ref="J6" si="5">IF(E6="Yes","OK"," Pass")</f>
        <v>OK</v>
      </c>
      <c r="K6" s="54" t="str">
        <f>IF(J6="OK","6"," 0")</f>
        <v>6</v>
      </c>
      <c r="L6" s="44" t="s">
        <v>25</v>
      </c>
    </row>
    <row r="7" spans="2:14" ht="25" x14ac:dyDescent="0.25">
      <c r="B7" s="66">
        <v>4</v>
      </c>
      <c r="C7" s="67" t="s">
        <v>27</v>
      </c>
      <c r="D7" s="68" t="s">
        <v>23</v>
      </c>
      <c r="E7" s="37" t="s">
        <v>24</v>
      </c>
      <c r="F7" s="114"/>
      <c r="G7" s="115"/>
      <c r="H7" s="55"/>
      <c r="I7" s="53"/>
      <c r="J7" s="54" t="str">
        <f t="shared" ref="J7" si="6">IF(E7="Yes","OK"," Pass")</f>
        <v>OK</v>
      </c>
      <c r="K7" s="54" t="str">
        <f>IF(J7="OK","5"," 0")</f>
        <v>5</v>
      </c>
      <c r="L7" s="44" t="s">
        <v>29</v>
      </c>
    </row>
    <row r="8" spans="2:14" ht="37.5" x14ac:dyDescent="0.25">
      <c r="B8" s="66">
        <v>5</v>
      </c>
      <c r="C8" s="67" t="s">
        <v>30</v>
      </c>
      <c r="D8" s="68" t="s">
        <v>23</v>
      </c>
      <c r="E8" s="37" t="s">
        <v>24</v>
      </c>
      <c r="F8" s="114">
        <v>10</v>
      </c>
      <c r="G8" s="115" t="e">
        <f>+F8/#REF!</f>
        <v>#REF!</v>
      </c>
      <c r="H8" s="55">
        <f t="shared" ref="H8" si="7">IF(E8="Yes",F8,0)</f>
        <v>10</v>
      </c>
      <c r="I8" s="53">
        <f t="shared" ref="I8:I15" si="8">IF(OR($H$8=0,$H$9=0,$H$10=0,$H$30=0)=FALSE,H8,0)</f>
        <v>10</v>
      </c>
      <c r="J8" s="54" t="str">
        <f t="shared" ref="J8" si="9">IF(E8="Yes","OK","Did not pass")</f>
        <v>OK</v>
      </c>
      <c r="K8" s="54" t="s">
        <v>28</v>
      </c>
      <c r="L8" s="112" t="s">
        <v>424</v>
      </c>
    </row>
    <row r="9" spans="2:14" ht="14" x14ac:dyDescent="0.25">
      <c r="B9" s="66">
        <v>6</v>
      </c>
      <c r="C9" s="67" t="s">
        <v>31</v>
      </c>
      <c r="D9" s="68" t="s">
        <v>23</v>
      </c>
      <c r="E9" s="37" t="s">
        <v>24</v>
      </c>
      <c r="F9" s="114">
        <v>10</v>
      </c>
      <c r="G9" s="115" t="e">
        <f>+F9/#REF!</f>
        <v>#REF!</v>
      </c>
      <c r="H9" s="55">
        <f t="shared" ref="H9" si="10">IF(E9="Yes",F9,0)</f>
        <v>10</v>
      </c>
      <c r="I9" s="53">
        <f t="shared" si="8"/>
        <v>10</v>
      </c>
      <c r="J9" s="54" t="str">
        <f t="shared" ref="J9" si="11">IF(E9="Yes","OK"," Pass")</f>
        <v>OK</v>
      </c>
      <c r="K9" s="54" t="str">
        <f>IF(J9="OK","4"," 0")</f>
        <v>4</v>
      </c>
      <c r="L9" s="112" t="s">
        <v>32</v>
      </c>
    </row>
    <row r="10" spans="2:14" ht="26" x14ac:dyDescent="0.25">
      <c r="B10" s="66">
        <v>7</v>
      </c>
      <c r="C10" s="67" t="s">
        <v>33</v>
      </c>
      <c r="D10" s="68" t="s">
        <v>23</v>
      </c>
      <c r="E10" s="37" t="s">
        <v>24</v>
      </c>
      <c r="F10" s="114">
        <v>10</v>
      </c>
      <c r="G10" s="115" t="e">
        <f>+F10/#REF!</f>
        <v>#REF!</v>
      </c>
      <c r="H10" s="55">
        <f t="shared" ref="H10:H11" si="12">IF(E10="Yes",F10,0)</f>
        <v>10</v>
      </c>
      <c r="I10" s="53">
        <f t="shared" si="8"/>
        <v>10</v>
      </c>
      <c r="J10" s="54" t="str">
        <f t="shared" ref="J10:J11" si="13">IF(E10="Yes","OK"," Pass")</f>
        <v>OK</v>
      </c>
      <c r="K10" s="54" t="str">
        <f>IF(J10="OK","5"," 0")</f>
        <v>5</v>
      </c>
      <c r="L10" s="112" t="s">
        <v>34</v>
      </c>
    </row>
    <row r="11" spans="2:14" ht="14" x14ac:dyDescent="0.25">
      <c r="B11" s="66">
        <v>8</v>
      </c>
      <c r="C11" s="67" t="s">
        <v>35</v>
      </c>
      <c r="D11" s="68" t="s">
        <v>23</v>
      </c>
      <c r="E11" s="37" t="s">
        <v>24</v>
      </c>
      <c r="F11" s="114">
        <v>10</v>
      </c>
      <c r="G11" s="115" t="e">
        <f>+F11/#REF!</f>
        <v>#REF!</v>
      </c>
      <c r="H11" s="55">
        <f t="shared" si="12"/>
        <v>10</v>
      </c>
      <c r="I11" s="53">
        <f t="shared" si="8"/>
        <v>10</v>
      </c>
      <c r="J11" s="54" t="str">
        <f t="shared" si="13"/>
        <v>OK</v>
      </c>
      <c r="K11" s="54" t="str">
        <f>IF(J11="OK","5"," 0")</f>
        <v>5</v>
      </c>
      <c r="L11" s="112" t="s">
        <v>36</v>
      </c>
    </row>
    <row r="12" spans="2:14" ht="25" x14ac:dyDescent="0.25">
      <c r="B12" s="66">
        <v>9</v>
      </c>
      <c r="C12" s="67" t="s">
        <v>270</v>
      </c>
      <c r="D12" s="68" t="s">
        <v>23</v>
      </c>
      <c r="E12" s="37" t="s">
        <v>24</v>
      </c>
      <c r="F12" s="114">
        <v>10</v>
      </c>
      <c r="G12" s="115" t="e">
        <f>+F12/#REF!</f>
        <v>#REF!</v>
      </c>
      <c r="H12" s="55">
        <f t="shared" ref="H12:H13" si="14">IF(E12="Yes",F12,0)</f>
        <v>10</v>
      </c>
      <c r="I12" s="53">
        <f t="shared" si="8"/>
        <v>10</v>
      </c>
      <c r="J12" s="54" t="str">
        <f t="shared" ref="J12:J13" si="15">IF(E12="Yes","OK"," Pass")</f>
        <v>OK</v>
      </c>
      <c r="K12" s="54" t="str">
        <f>IF(J12="OK","6"," 0")</f>
        <v>6</v>
      </c>
      <c r="L12" s="112" t="s">
        <v>271</v>
      </c>
    </row>
    <row r="13" spans="2:14" ht="14" x14ac:dyDescent="0.25">
      <c r="B13" s="66">
        <v>10</v>
      </c>
      <c r="C13" s="67" t="s">
        <v>389</v>
      </c>
      <c r="D13" s="68" t="s">
        <v>23</v>
      </c>
      <c r="E13" s="37" t="s">
        <v>24</v>
      </c>
      <c r="F13" s="114">
        <v>10</v>
      </c>
      <c r="G13" s="115" t="e">
        <f>+F13/#REF!</f>
        <v>#REF!</v>
      </c>
      <c r="H13" s="55">
        <f t="shared" si="14"/>
        <v>10</v>
      </c>
      <c r="I13" s="53">
        <f t="shared" si="8"/>
        <v>10</v>
      </c>
      <c r="J13" s="54" t="str">
        <f t="shared" si="15"/>
        <v>OK</v>
      </c>
      <c r="K13" s="54" t="str">
        <f>IF(J13="OK","6"," 0")</f>
        <v>6</v>
      </c>
      <c r="L13" s="112" t="s">
        <v>272</v>
      </c>
    </row>
    <row r="14" spans="2:14" ht="14" x14ac:dyDescent="0.25">
      <c r="B14" s="66">
        <v>11</v>
      </c>
      <c r="C14" s="67" t="s">
        <v>397</v>
      </c>
      <c r="D14" s="68" t="s">
        <v>23</v>
      </c>
      <c r="E14" s="37" t="s">
        <v>24</v>
      </c>
      <c r="F14" s="114">
        <v>10</v>
      </c>
      <c r="G14" s="115" t="e">
        <f>+F14/#REF!</f>
        <v>#REF!</v>
      </c>
      <c r="H14" s="55">
        <f t="shared" ref="H14" si="16">IF(E14="Yes",F14,0)</f>
        <v>10</v>
      </c>
      <c r="I14" s="53">
        <f t="shared" si="8"/>
        <v>10</v>
      </c>
      <c r="J14" s="54" t="str">
        <f t="shared" ref="J14" si="17">IF(E14="Yes","OK"," Pass")</f>
        <v>OK</v>
      </c>
      <c r="K14" s="54" t="str">
        <f>IF(J14="OK","6"," 0")</f>
        <v>6</v>
      </c>
      <c r="L14" s="112" t="s">
        <v>398</v>
      </c>
    </row>
    <row r="15" spans="2:14" ht="14" x14ac:dyDescent="0.25">
      <c r="B15" s="66">
        <v>12</v>
      </c>
      <c r="C15" s="67" t="s">
        <v>273</v>
      </c>
      <c r="D15" s="68" t="s">
        <v>23</v>
      </c>
      <c r="E15" s="37" t="s">
        <v>24</v>
      </c>
      <c r="F15" s="114">
        <v>10</v>
      </c>
      <c r="G15" s="115" t="e">
        <f>+F15/#REF!</f>
        <v>#REF!</v>
      </c>
      <c r="H15" s="55">
        <f t="shared" si="0"/>
        <v>10</v>
      </c>
      <c r="I15" s="53">
        <f t="shared" si="8"/>
        <v>10</v>
      </c>
      <c r="J15" s="54" t="str">
        <f t="shared" ref="J15:J31" si="18">IF(E15="Yes","OK","Did not pass")</f>
        <v>OK</v>
      </c>
      <c r="K15" s="54" t="str">
        <f>IF(J15="OK","5"," 0")</f>
        <v>5</v>
      </c>
      <c r="L15" s="112" t="s">
        <v>274</v>
      </c>
      <c r="M15" s="41"/>
    </row>
    <row r="16" spans="2:14" ht="26" x14ac:dyDescent="0.25">
      <c r="B16" s="66">
        <v>13</v>
      </c>
      <c r="C16" s="67" t="s">
        <v>390</v>
      </c>
      <c r="D16" s="68" t="s">
        <v>23</v>
      </c>
      <c r="E16" s="37" t="s">
        <v>24</v>
      </c>
      <c r="F16" s="114"/>
      <c r="G16" s="115"/>
      <c r="H16" s="55"/>
      <c r="I16" s="53"/>
      <c r="J16" s="54" t="str">
        <f t="shared" si="18"/>
        <v>OK</v>
      </c>
      <c r="K16" s="54" t="str">
        <f>IF(J16="OK","5"," 0")</f>
        <v>5</v>
      </c>
      <c r="L16" s="112" t="s">
        <v>391</v>
      </c>
      <c r="M16" s="41"/>
    </row>
    <row r="17" spans="2:13" ht="26" x14ac:dyDescent="0.25">
      <c r="B17" s="66">
        <v>14</v>
      </c>
      <c r="C17" s="67" t="s">
        <v>268</v>
      </c>
      <c r="D17" s="68" t="s">
        <v>23</v>
      </c>
      <c r="E17" s="37" t="s">
        <v>24</v>
      </c>
      <c r="F17" s="114"/>
      <c r="G17" s="115"/>
      <c r="H17" s="55"/>
      <c r="I17" s="53"/>
      <c r="J17" s="54" t="str">
        <f t="shared" ref="J17:J18" si="19">IF(E17="Yes","OK","Did not pass")</f>
        <v>OK</v>
      </c>
      <c r="K17" s="54" t="str">
        <f>IF(J17="OK","5"," 0")</f>
        <v>5</v>
      </c>
      <c r="L17" s="207" t="s">
        <v>392</v>
      </c>
      <c r="M17" s="41"/>
    </row>
    <row r="18" spans="2:13" ht="91" x14ac:dyDescent="0.25">
      <c r="B18" s="66">
        <v>15</v>
      </c>
      <c r="C18" s="67" t="s">
        <v>393</v>
      </c>
      <c r="D18" s="68" t="s">
        <v>23</v>
      </c>
      <c r="E18" s="37" t="s">
        <v>24</v>
      </c>
      <c r="F18" s="114">
        <v>10</v>
      </c>
      <c r="G18" s="115" t="e">
        <f>+F18/#REF!</f>
        <v>#REF!</v>
      </c>
      <c r="H18" s="55">
        <f t="shared" ref="H18" si="20">IF(E18="Yes",F18,0)</f>
        <v>10</v>
      </c>
      <c r="I18" s="53">
        <f>IF(OR($H$8=0,$H$9=0,$H$10=0,$H$30=0)=FALSE,H18,0)</f>
        <v>10</v>
      </c>
      <c r="J18" s="54" t="str">
        <f t="shared" si="19"/>
        <v>OK</v>
      </c>
      <c r="K18" s="54" t="s">
        <v>28</v>
      </c>
      <c r="L18" s="112" t="s">
        <v>277</v>
      </c>
      <c r="M18" s="41"/>
    </row>
    <row r="19" spans="2:13" ht="104" x14ac:dyDescent="0.25">
      <c r="B19" s="66">
        <v>16</v>
      </c>
      <c r="C19" s="67" t="s">
        <v>394</v>
      </c>
      <c r="D19" s="68" t="s">
        <v>23</v>
      </c>
      <c r="E19" s="37" t="s">
        <v>24</v>
      </c>
      <c r="F19" s="114">
        <v>10</v>
      </c>
      <c r="G19" s="115" t="e">
        <f>+F19/#REF!</f>
        <v>#REF!</v>
      </c>
      <c r="H19" s="55">
        <f t="shared" ref="H19" si="21">IF(E19="Yes",F19,0)</f>
        <v>10</v>
      </c>
      <c r="I19" s="53">
        <f>IF(OR($H$8=0,$H$9=0,$H$10=0,$H$30=0)=FALSE,H19,0)</f>
        <v>10</v>
      </c>
      <c r="J19" s="54" t="str">
        <f t="shared" ref="J19" si="22">IF(E19="Yes","OK","Did not pass")</f>
        <v>OK</v>
      </c>
      <c r="K19" s="54" t="s">
        <v>28</v>
      </c>
      <c r="L19" s="167" t="s">
        <v>278</v>
      </c>
      <c r="M19" s="41"/>
    </row>
    <row r="20" spans="2:13" ht="26" x14ac:dyDescent="0.25">
      <c r="B20" s="66">
        <v>17</v>
      </c>
      <c r="C20" s="67" t="s">
        <v>275</v>
      </c>
      <c r="D20" s="68" t="s">
        <v>23</v>
      </c>
      <c r="E20" s="37" t="s">
        <v>24</v>
      </c>
      <c r="F20" s="114"/>
      <c r="G20" s="115"/>
      <c r="H20" s="55"/>
      <c r="I20" s="53"/>
      <c r="J20" s="54" t="str">
        <f t="shared" ref="J20:J21" si="23">IF(E20="Yes","OK","Did not pass")</f>
        <v>OK</v>
      </c>
      <c r="K20" s="54" t="str">
        <f>IF(J20="OK","6"," 0")</f>
        <v>6</v>
      </c>
      <c r="L20" s="167" t="s">
        <v>37</v>
      </c>
      <c r="M20" s="41"/>
    </row>
    <row r="21" spans="2:13" ht="36.75" customHeight="1" x14ac:dyDescent="0.25">
      <c r="B21" s="66">
        <v>18</v>
      </c>
      <c r="C21" s="67" t="s">
        <v>276</v>
      </c>
      <c r="D21" s="68" t="s">
        <v>23</v>
      </c>
      <c r="E21" s="37" t="s">
        <v>24</v>
      </c>
      <c r="F21" s="114"/>
      <c r="G21" s="115"/>
      <c r="H21" s="55"/>
      <c r="I21" s="53"/>
      <c r="J21" s="54" t="str">
        <f t="shared" si="23"/>
        <v>OK</v>
      </c>
      <c r="K21" s="54" t="str">
        <f>IF(J21="OK","6"," 0")</f>
        <v>6</v>
      </c>
      <c r="L21" s="167" t="s">
        <v>279</v>
      </c>
      <c r="M21" s="41"/>
    </row>
    <row r="22" spans="2:13" ht="26" x14ac:dyDescent="0.25">
      <c r="B22" s="66">
        <v>19</v>
      </c>
      <c r="C22" s="67" t="s">
        <v>395</v>
      </c>
      <c r="D22" s="68" t="s">
        <v>23</v>
      </c>
      <c r="E22" s="37" t="s">
        <v>24</v>
      </c>
      <c r="F22" s="114">
        <v>10</v>
      </c>
      <c r="G22" s="115" t="e">
        <f>+F22/#REF!</f>
        <v>#REF!</v>
      </c>
      <c r="H22" s="55">
        <f t="shared" ref="H22:H23" si="24">IF(E22="Yes",F22,0)</f>
        <v>10</v>
      </c>
      <c r="I22" s="53">
        <f t="shared" ref="I22:I32" si="25">IF(OR($H$8=0,$H$9=0,$H$10=0,$H$30=0)=FALSE,H22,0)</f>
        <v>10</v>
      </c>
      <c r="J22" s="54" t="str">
        <f t="shared" ref="J22:J23" si="26">IF(E22="Yes","OK"," Pass")</f>
        <v>OK</v>
      </c>
      <c r="K22" s="54" t="str">
        <f>IF(J22="OK","6"," 0")</f>
        <v>6</v>
      </c>
      <c r="L22" s="167" t="s">
        <v>396</v>
      </c>
      <c r="M22" s="41"/>
    </row>
    <row r="23" spans="2:13" ht="26" x14ac:dyDescent="0.25">
      <c r="B23" s="66">
        <v>20</v>
      </c>
      <c r="C23" s="67" t="s">
        <v>38</v>
      </c>
      <c r="D23" s="68" t="s">
        <v>23</v>
      </c>
      <c r="E23" s="37" t="s">
        <v>24</v>
      </c>
      <c r="F23" s="114">
        <v>10</v>
      </c>
      <c r="G23" s="115" t="e">
        <f>+F23/#REF!</f>
        <v>#REF!</v>
      </c>
      <c r="H23" s="55">
        <f t="shared" si="24"/>
        <v>10</v>
      </c>
      <c r="I23" s="53">
        <f t="shared" si="25"/>
        <v>10</v>
      </c>
      <c r="J23" s="54" t="str">
        <f t="shared" si="26"/>
        <v>OK</v>
      </c>
      <c r="K23" s="54" t="str">
        <f>IF(J23="OK","6"," 0")</f>
        <v>6</v>
      </c>
      <c r="L23" s="167" t="s">
        <v>39</v>
      </c>
    </row>
    <row r="24" spans="2:13" ht="39" x14ac:dyDescent="0.25">
      <c r="B24" s="66">
        <v>21</v>
      </c>
      <c r="C24" s="67" t="s">
        <v>40</v>
      </c>
      <c r="D24" s="68" t="s">
        <v>23</v>
      </c>
      <c r="E24" s="37" t="s">
        <v>24</v>
      </c>
      <c r="F24" s="114">
        <v>10</v>
      </c>
      <c r="G24" s="115" t="e">
        <f>+F24/#REF!</f>
        <v>#REF!</v>
      </c>
      <c r="H24" s="55">
        <f t="shared" ref="H24" si="27">IF(E24="Yes",F24,0)</f>
        <v>10</v>
      </c>
      <c r="I24" s="53">
        <f t="shared" si="25"/>
        <v>10</v>
      </c>
      <c r="J24" s="54" t="str">
        <f t="shared" ref="J24" si="28">IF(E24="Yes","OK"," Pass")</f>
        <v>OK</v>
      </c>
      <c r="K24" s="54" t="str">
        <f>IF(J24="OK","6"," 0")</f>
        <v>6</v>
      </c>
      <c r="L24" s="167" t="s">
        <v>41</v>
      </c>
    </row>
    <row r="25" spans="2:13" ht="14" hidden="1" x14ac:dyDescent="0.25">
      <c r="B25" s="66">
        <v>23</v>
      </c>
      <c r="C25" s="67" t="s">
        <v>42</v>
      </c>
      <c r="D25" s="68" t="s">
        <v>23</v>
      </c>
      <c r="E25" s="37" t="s">
        <v>24</v>
      </c>
      <c r="F25" s="114">
        <v>10</v>
      </c>
      <c r="G25" s="115" t="e">
        <f>+F25/#REF!</f>
        <v>#REF!</v>
      </c>
      <c r="H25" s="55">
        <f t="shared" si="0"/>
        <v>10</v>
      </c>
      <c r="I25" s="53">
        <f t="shared" si="25"/>
        <v>10</v>
      </c>
      <c r="J25" s="54" t="str">
        <f t="shared" si="18"/>
        <v>OK</v>
      </c>
      <c r="K25" s="54" t="s">
        <v>28</v>
      </c>
      <c r="L25" s="44"/>
    </row>
    <row r="26" spans="2:13" ht="14" hidden="1" x14ac:dyDescent="0.25">
      <c r="B26" s="66">
        <v>24</v>
      </c>
      <c r="C26" s="67" t="s">
        <v>42</v>
      </c>
      <c r="D26" s="68" t="s">
        <v>23</v>
      </c>
      <c r="E26" s="37" t="s">
        <v>24</v>
      </c>
      <c r="F26" s="116">
        <v>10</v>
      </c>
      <c r="G26" s="115" t="e">
        <f>+F26/#REF!</f>
        <v>#REF!</v>
      </c>
      <c r="H26" s="55">
        <f t="shared" si="0"/>
        <v>10</v>
      </c>
      <c r="I26" s="53">
        <f t="shared" si="25"/>
        <v>10</v>
      </c>
      <c r="J26" s="54" t="str">
        <f t="shared" si="18"/>
        <v>OK</v>
      </c>
      <c r="K26" s="54" t="s">
        <v>28</v>
      </c>
      <c r="L26" s="44"/>
    </row>
    <row r="27" spans="2:13" ht="14" hidden="1" x14ac:dyDescent="0.25">
      <c r="B27" s="66">
        <v>25</v>
      </c>
      <c r="C27" s="67" t="s">
        <v>43</v>
      </c>
      <c r="D27" s="68" t="s">
        <v>23</v>
      </c>
      <c r="E27" s="37" t="s">
        <v>24</v>
      </c>
      <c r="F27" s="114">
        <v>10</v>
      </c>
      <c r="G27" s="115" t="e">
        <f>+F27/#REF!</f>
        <v>#REF!</v>
      </c>
      <c r="H27" s="55">
        <f t="shared" si="0"/>
        <v>10</v>
      </c>
      <c r="I27" s="53">
        <f t="shared" si="25"/>
        <v>10</v>
      </c>
      <c r="J27" s="54" t="str">
        <f t="shared" si="18"/>
        <v>OK</v>
      </c>
      <c r="K27" s="54" t="s">
        <v>28</v>
      </c>
      <c r="L27" s="44"/>
    </row>
    <row r="28" spans="2:13" ht="14" hidden="1" x14ac:dyDescent="0.25">
      <c r="B28" s="66">
        <v>26</v>
      </c>
      <c r="C28" s="67" t="s">
        <v>44</v>
      </c>
      <c r="D28" s="68" t="s">
        <v>23</v>
      </c>
      <c r="E28" s="37" t="s">
        <v>24</v>
      </c>
      <c r="F28" s="116">
        <v>10</v>
      </c>
      <c r="G28" s="115" t="e">
        <f>+F28/#REF!</f>
        <v>#REF!</v>
      </c>
      <c r="H28" s="55">
        <f t="shared" si="0"/>
        <v>10</v>
      </c>
      <c r="I28" s="53">
        <f t="shared" si="25"/>
        <v>10</v>
      </c>
      <c r="J28" s="54" t="str">
        <f t="shared" si="18"/>
        <v>OK</v>
      </c>
      <c r="K28" s="54" t="s">
        <v>28</v>
      </c>
      <c r="L28" s="44"/>
    </row>
    <row r="29" spans="2:13" ht="14" hidden="1" x14ac:dyDescent="0.25">
      <c r="B29" s="66">
        <v>27</v>
      </c>
      <c r="C29" s="67" t="s">
        <v>45</v>
      </c>
      <c r="D29" s="68" t="s">
        <v>23</v>
      </c>
      <c r="E29" s="37" t="s">
        <v>24</v>
      </c>
      <c r="F29" s="114">
        <v>10</v>
      </c>
      <c r="G29" s="115" t="e">
        <f>+F29/#REF!</f>
        <v>#REF!</v>
      </c>
      <c r="H29" s="55">
        <f t="shared" si="0"/>
        <v>10</v>
      </c>
      <c r="I29" s="53">
        <f t="shared" si="25"/>
        <v>10</v>
      </c>
      <c r="J29" s="54" t="str">
        <f t="shared" si="18"/>
        <v>OK</v>
      </c>
      <c r="K29" s="54" t="s">
        <v>28</v>
      </c>
      <c r="L29" s="44"/>
    </row>
    <row r="30" spans="2:13" ht="38.5" hidden="1" customHeight="1" x14ac:dyDescent="0.25">
      <c r="B30" s="66">
        <v>28</v>
      </c>
      <c r="C30" s="67" t="s">
        <v>46</v>
      </c>
      <c r="D30" s="68" t="s">
        <v>23</v>
      </c>
      <c r="E30" s="37" t="s">
        <v>24</v>
      </c>
      <c r="F30" s="116">
        <v>10</v>
      </c>
      <c r="G30" s="115" t="e">
        <f>+F30/#REF!</f>
        <v>#REF!</v>
      </c>
      <c r="H30" s="55">
        <f t="shared" si="0"/>
        <v>10</v>
      </c>
      <c r="I30" s="53">
        <f t="shared" si="25"/>
        <v>10</v>
      </c>
      <c r="J30" s="54" t="str">
        <f t="shared" si="18"/>
        <v>OK</v>
      </c>
      <c r="K30" s="54" t="s">
        <v>28</v>
      </c>
      <c r="L30" s="44"/>
    </row>
    <row r="31" spans="2:13" ht="14" hidden="1" x14ac:dyDescent="0.25">
      <c r="B31" s="66">
        <v>29</v>
      </c>
      <c r="C31" s="67" t="s">
        <v>47</v>
      </c>
      <c r="D31" s="68" t="s">
        <v>23</v>
      </c>
      <c r="E31" s="37" t="s">
        <v>24</v>
      </c>
      <c r="F31" s="114">
        <v>10</v>
      </c>
      <c r="G31" s="115" t="e">
        <f>+F31/#REF!</f>
        <v>#REF!</v>
      </c>
      <c r="H31" s="55">
        <f t="shared" si="0"/>
        <v>10</v>
      </c>
      <c r="I31" s="53">
        <f t="shared" si="25"/>
        <v>10</v>
      </c>
      <c r="J31" s="54" t="str">
        <f t="shared" si="18"/>
        <v>OK</v>
      </c>
      <c r="K31" s="54" t="s">
        <v>28</v>
      </c>
      <c r="L31" s="45"/>
    </row>
    <row r="32" spans="2:13" ht="14" hidden="1" x14ac:dyDescent="0.25">
      <c r="B32" s="66">
        <v>30</v>
      </c>
      <c r="C32" s="67" t="s">
        <v>48</v>
      </c>
      <c r="D32" s="68" t="s">
        <v>23</v>
      </c>
      <c r="E32" s="37" t="s">
        <v>24</v>
      </c>
      <c r="F32" s="114">
        <v>10</v>
      </c>
      <c r="G32" s="115" t="e">
        <f>+F32/#REF!</f>
        <v>#REF!</v>
      </c>
      <c r="H32" s="55">
        <f t="shared" ref="H32" si="29">IF(E32="Yes",F32,0)</f>
        <v>10</v>
      </c>
      <c r="I32" s="53">
        <f t="shared" si="25"/>
        <v>10</v>
      </c>
      <c r="J32" s="54" t="str">
        <f t="shared" ref="J32" si="30">IF(E32="Yes","OK","Did not pass")</f>
        <v>OK</v>
      </c>
      <c r="K32" s="54" t="s">
        <v>28</v>
      </c>
      <c r="L32" s="45"/>
    </row>
    <row r="33" spans="1:12" ht="14" hidden="1" x14ac:dyDescent="0.25">
      <c r="B33" s="66">
        <v>31</v>
      </c>
      <c r="C33" s="117"/>
      <c r="D33" s="118"/>
      <c r="E33" s="110"/>
      <c r="F33" s="69"/>
      <c r="G33" s="70"/>
      <c r="H33" s="71"/>
      <c r="I33" s="71"/>
      <c r="J33" s="72" t="s">
        <v>24</v>
      </c>
      <c r="K33" s="54"/>
      <c r="L33" s="119"/>
    </row>
    <row r="34" spans="1:12" ht="14" hidden="1" x14ac:dyDescent="0.25">
      <c r="B34" s="66">
        <v>32</v>
      </c>
      <c r="C34" s="117"/>
      <c r="D34" s="118"/>
      <c r="E34" s="110"/>
      <c r="F34" s="69"/>
      <c r="G34" s="70"/>
      <c r="H34" s="71"/>
      <c r="I34" s="71"/>
      <c r="J34" s="72" t="s">
        <v>26</v>
      </c>
      <c r="K34" s="54"/>
      <c r="L34" s="119"/>
    </row>
    <row r="35" spans="1:12" ht="14" hidden="1" x14ac:dyDescent="0.25">
      <c r="B35" s="66">
        <v>33</v>
      </c>
      <c r="C35" s="117"/>
      <c r="D35" s="118"/>
      <c r="E35" s="110"/>
      <c r="F35" s="69"/>
      <c r="G35" s="70"/>
      <c r="H35" s="71"/>
      <c r="I35" s="71"/>
      <c r="J35" s="72"/>
      <c r="K35" s="54"/>
      <c r="L35" s="119"/>
    </row>
    <row r="36" spans="1:12" ht="14" hidden="1" x14ac:dyDescent="0.25">
      <c r="A36" s="120"/>
      <c r="B36" s="66">
        <v>34</v>
      </c>
      <c r="C36" s="117"/>
      <c r="D36" s="118"/>
      <c r="E36" s="110"/>
      <c r="F36" s="69"/>
      <c r="G36" s="70"/>
      <c r="H36" s="71"/>
      <c r="I36" s="71"/>
      <c r="J36" s="72"/>
      <c r="K36" s="54"/>
      <c r="L36" s="119"/>
    </row>
    <row r="37" spans="1:12" ht="14" hidden="1" x14ac:dyDescent="0.25">
      <c r="A37" s="120"/>
      <c r="B37" s="66">
        <v>35</v>
      </c>
      <c r="C37" s="117"/>
      <c r="D37" s="118"/>
      <c r="E37" s="110"/>
      <c r="F37" s="69"/>
      <c r="G37" s="70"/>
      <c r="H37" s="71"/>
      <c r="I37" s="71"/>
      <c r="J37" s="72"/>
      <c r="K37" s="54"/>
      <c r="L37" s="119"/>
    </row>
    <row r="38" spans="1:12" ht="14" hidden="1" x14ac:dyDescent="0.25">
      <c r="A38" s="120"/>
      <c r="B38" s="66">
        <v>36</v>
      </c>
      <c r="C38" s="117"/>
      <c r="D38" s="118"/>
      <c r="E38" s="110"/>
      <c r="F38" s="69"/>
      <c r="G38" s="70"/>
      <c r="H38" s="71"/>
      <c r="I38" s="71"/>
      <c r="J38" s="72"/>
      <c r="K38" s="54"/>
      <c r="L38" s="119"/>
    </row>
    <row r="39" spans="1:12" ht="14" hidden="1" x14ac:dyDescent="0.25">
      <c r="A39" s="120"/>
      <c r="B39" s="66">
        <v>37</v>
      </c>
      <c r="C39" s="117"/>
      <c r="D39" s="118"/>
      <c r="E39" s="110"/>
      <c r="F39" s="69"/>
      <c r="G39" s="70"/>
      <c r="H39" s="71"/>
      <c r="I39" s="71"/>
      <c r="J39" s="72"/>
      <c r="K39" s="54"/>
      <c r="L39" s="119"/>
    </row>
    <row r="40" spans="1:12" ht="14" hidden="1" x14ac:dyDescent="0.25">
      <c r="A40" s="120"/>
      <c r="B40" s="66">
        <v>38</v>
      </c>
      <c r="C40" s="117"/>
      <c r="D40" s="118"/>
      <c r="E40" s="110"/>
      <c r="F40" s="69"/>
      <c r="G40" s="70"/>
      <c r="H40" s="71"/>
      <c r="I40" s="71"/>
      <c r="J40" s="72"/>
      <c r="K40" s="54"/>
      <c r="L40" s="119"/>
    </row>
    <row r="41" spans="1:12" s="2" customFormat="1" ht="15.75" hidden="1" customHeight="1" x14ac:dyDescent="0.35">
      <c r="A41" s="120"/>
      <c r="B41" s="66">
        <v>39</v>
      </c>
      <c r="C41" s="83" t="s">
        <v>49</v>
      </c>
      <c r="D41" s="83"/>
      <c r="E41" s="83"/>
      <c r="F41" s="73">
        <f>SUBTOTAL(9,F33:F40)</f>
        <v>0</v>
      </c>
      <c r="G41" s="74">
        <f>SUM(G33:G40)</f>
        <v>0</v>
      </c>
      <c r="H41" s="71">
        <f>SUM(H33:H40)</f>
        <v>0</v>
      </c>
      <c r="I41" s="71">
        <f>SUM(I33:I40)</f>
        <v>0</v>
      </c>
      <c r="J41" s="72"/>
      <c r="K41" s="54" t="s">
        <v>28</v>
      </c>
      <c r="L41" s="121"/>
    </row>
    <row r="42" spans="1:12" ht="14" hidden="1" x14ac:dyDescent="0.3">
      <c r="A42" s="120"/>
      <c r="B42" s="66">
        <v>40</v>
      </c>
      <c r="C42" s="105" t="s">
        <v>50</v>
      </c>
      <c r="D42" s="97"/>
      <c r="E42" s="98"/>
      <c r="F42" s="99"/>
      <c r="G42" s="100"/>
      <c r="H42" s="101"/>
      <c r="I42" s="101"/>
      <c r="J42" s="102"/>
      <c r="K42" s="72"/>
      <c r="L42" s="10"/>
    </row>
    <row r="43" spans="1:12" ht="13" hidden="1" x14ac:dyDescent="0.25">
      <c r="A43" s="120"/>
      <c r="B43" s="66">
        <v>41</v>
      </c>
      <c r="C43" s="106" t="s">
        <v>51</v>
      </c>
      <c r="D43" s="103"/>
      <c r="E43" s="104"/>
      <c r="F43" s="99"/>
      <c r="G43" s="100"/>
      <c r="H43" s="101"/>
      <c r="I43" s="101"/>
      <c r="J43" s="100"/>
      <c r="K43" s="38"/>
      <c r="L43" s="122"/>
    </row>
    <row r="44" spans="1:12" ht="23.25" customHeight="1" x14ac:dyDescent="0.35">
      <c r="A44" s="120"/>
      <c r="B44" s="87"/>
      <c r="C44" s="88"/>
      <c r="D44" s="83" t="s">
        <v>52</v>
      </c>
      <c r="E44" s="41"/>
      <c r="F44" s="41"/>
      <c r="G44" s="41"/>
      <c r="H44" s="41"/>
      <c r="I44" s="41"/>
      <c r="J44" s="41"/>
      <c r="K44" s="84">
        <f>+K24+K23+K22+K21+K20+K17+K16+K15+K13+K12+K11+K10+K9+K7+K6+K5+K4+K14</f>
        <v>100</v>
      </c>
      <c r="L44" s="122"/>
    </row>
    <row r="45" spans="1:12" ht="23.25" customHeight="1" x14ac:dyDescent="0.35">
      <c r="A45" s="120"/>
      <c r="B45" s="87"/>
      <c r="C45" s="88"/>
      <c r="D45" s="83" t="s">
        <v>262</v>
      </c>
      <c r="E45" s="41"/>
      <c r="F45" s="41"/>
      <c r="G45" s="41"/>
      <c r="H45" s="41"/>
      <c r="I45" s="41"/>
      <c r="J45" s="41"/>
      <c r="K45" s="54">
        <f>COUNTIF(J4:J24,"Did not pass")</f>
        <v>0</v>
      </c>
      <c r="L45" s="122"/>
    </row>
    <row r="46" spans="1:12" x14ac:dyDescent="0.25">
      <c r="A46" s="120"/>
      <c r="B46" s="87"/>
      <c r="C46" s="88"/>
      <c r="D46" s="123"/>
      <c r="E46" s="72"/>
      <c r="F46" s="124"/>
      <c r="G46" s="38"/>
      <c r="H46" s="125"/>
      <c r="I46" s="125"/>
      <c r="J46" s="72"/>
      <c r="K46" s="38"/>
      <c r="L46" s="122"/>
    </row>
    <row r="47" spans="1:12" x14ac:dyDescent="0.25">
      <c r="A47" s="120"/>
      <c r="B47" s="87"/>
      <c r="C47" s="88"/>
      <c r="D47" s="123"/>
      <c r="E47" s="72"/>
      <c r="F47" s="124"/>
      <c r="G47" s="38"/>
      <c r="H47" s="125"/>
      <c r="I47" s="125"/>
      <c r="J47" s="72"/>
      <c r="K47" s="38"/>
      <c r="L47" s="122"/>
    </row>
    <row r="48" spans="1:12" x14ac:dyDescent="0.25">
      <c r="A48" s="120"/>
      <c r="B48" s="87"/>
      <c r="C48" s="88"/>
      <c r="D48" s="123"/>
      <c r="E48" s="72"/>
      <c r="F48" s="124"/>
      <c r="G48" s="38"/>
      <c r="H48" s="125"/>
      <c r="I48" s="125"/>
      <c r="J48" s="72"/>
      <c r="K48" s="38"/>
      <c r="L48" s="122"/>
    </row>
    <row r="49" spans="1:12" x14ac:dyDescent="0.25">
      <c r="A49" s="120"/>
      <c r="B49" s="87"/>
      <c r="C49" s="88"/>
      <c r="D49" s="123"/>
      <c r="E49" s="72"/>
      <c r="F49" s="124"/>
      <c r="G49" s="38"/>
      <c r="H49" s="125"/>
      <c r="I49" s="125"/>
      <c r="J49" s="72"/>
      <c r="K49" s="38"/>
      <c r="L49" s="122"/>
    </row>
    <row r="50" spans="1:12" x14ac:dyDescent="0.25">
      <c r="A50" s="120"/>
      <c r="B50" s="87"/>
      <c r="C50" s="88"/>
      <c r="D50" s="123"/>
      <c r="E50" s="72"/>
      <c r="F50" s="124"/>
      <c r="G50" s="38"/>
      <c r="H50" s="125"/>
      <c r="I50" s="125"/>
      <c r="J50" s="72"/>
      <c r="K50" s="38"/>
      <c r="L50" s="122"/>
    </row>
    <row r="51" spans="1:12" x14ac:dyDescent="0.25">
      <c r="A51" s="120"/>
      <c r="B51" s="87"/>
      <c r="C51" s="88"/>
      <c r="D51" s="123"/>
      <c r="E51" s="72"/>
      <c r="F51" s="124"/>
      <c r="G51" s="38"/>
      <c r="H51" s="125"/>
      <c r="I51" s="125"/>
      <c r="J51" s="72"/>
      <c r="K51" s="38"/>
      <c r="L51" s="122"/>
    </row>
    <row r="52" spans="1:12" x14ac:dyDescent="0.25">
      <c r="E52" s="72"/>
      <c r="F52" s="124"/>
      <c r="G52" s="38"/>
      <c r="H52" s="125"/>
      <c r="I52" s="125"/>
      <c r="J52" s="72"/>
    </row>
    <row r="53" spans="1:12" x14ac:dyDescent="0.25">
      <c r="E53" s="72"/>
      <c r="F53" s="124"/>
      <c r="G53" s="38"/>
      <c r="H53" s="125"/>
      <c r="I53" s="125"/>
      <c r="J53" s="72"/>
    </row>
    <row r="54" spans="1:12" x14ac:dyDescent="0.25">
      <c r="E54" s="72"/>
      <c r="F54" s="124"/>
      <c r="G54" s="38"/>
      <c r="H54" s="125"/>
      <c r="I54" s="125"/>
      <c r="J54" s="72"/>
    </row>
    <row r="55" spans="1:12" x14ac:dyDescent="0.25">
      <c r="E55" s="72"/>
      <c r="F55" s="124"/>
      <c r="G55" s="38"/>
      <c r="H55" s="125"/>
      <c r="I55" s="125"/>
      <c r="J55" s="72"/>
    </row>
    <row r="56" spans="1:12" x14ac:dyDescent="0.25">
      <c r="E56" s="72"/>
      <c r="F56" s="124"/>
      <c r="G56" s="38"/>
      <c r="H56" s="125"/>
      <c r="I56" s="125"/>
      <c r="J56" s="72"/>
    </row>
    <row r="57" spans="1:12" x14ac:dyDescent="0.25">
      <c r="E57" s="72"/>
      <c r="F57" s="124"/>
      <c r="G57" s="38"/>
      <c r="H57" s="125"/>
      <c r="I57" s="125"/>
      <c r="J57" s="72"/>
    </row>
    <row r="58" spans="1:12" x14ac:dyDescent="0.25">
      <c r="E58" s="72"/>
      <c r="F58" s="124"/>
      <c r="G58" s="38"/>
      <c r="H58" s="125"/>
      <c r="I58" s="125"/>
      <c r="J58" s="72"/>
    </row>
    <row r="59" spans="1:12" x14ac:dyDescent="0.25">
      <c r="E59" s="72"/>
      <c r="F59" s="124"/>
      <c r="G59" s="38"/>
      <c r="H59" s="125"/>
      <c r="I59" s="125"/>
      <c r="J59" s="72"/>
    </row>
    <row r="60" spans="1:12" x14ac:dyDescent="0.25">
      <c r="E60" s="72"/>
      <c r="F60" s="124"/>
      <c r="G60" s="38"/>
      <c r="H60" s="125"/>
      <c r="I60" s="125"/>
      <c r="J60" s="72"/>
    </row>
    <row r="61" spans="1:12" x14ac:dyDescent="0.25">
      <c r="E61" s="72"/>
      <c r="F61" s="124"/>
      <c r="G61" s="38"/>
      <c r="H61" s="125"/>
      <c r="I61" s="125"/>
      <c r="J61" s="72"/>
    </row>
    <row r="62" spans="1:12" x14ac:dyDescent="0.25">
      <c r="E62" s="72"/>
      <c r="F62" s="124"/>
      <c r="G62" s="38"/>
      <c r="H62" s="125"/>
      <c r="I62" s="125"/>
      <c r="J62" s="72"/>
    </row>
    <row r="63" spans="1:12" x14ac:dyDescent="0.25">
      <c r="E63" s="72"/>
      <c r="F63" s="124"/>
      <c r="G63" s="38"/>
      <c r="H63" s="125"/>
      <c r="I63" s="125"/>
      <c r="J63" s="72"/>
    </row>
    <row r="64" spans="1:12" x14ac:dyDescent="0.25">
      <c r="E64" s="72"/>
      <c r="F64" s="124"/>
      <c r="G64" s="38"/>
      <c r="H64" s="125"/>
      <c r="I64" s="125"/>
      <c r="J64" s="72"/>
    </row>
    <row r="65" spans="5:10" x14ac:dyDescent="0.25">
      <c r="E65" s="72"/>
      <c r="F65" s="124"/>
      <c r="G65" s="38"/>
      <c r="H65" s="125"/>
      <c r="I65" s="125"/>
      <c r="J65" s="72"/>
    </row>
    <row r="66" spans="5:10" x14ac:dyDescent="0.25">
      <c r="E66" s="72"/>
      <c r="F66" s="124"/>
      <c r="G66" s="38"/>
      <c r="H66" s="125"/>
      <c r="I66" s="125"/>
      <c r="J66" s="72"/>
    </row>
    <row r="67" spans="5:10" x14ac:dyDescent="0.25">
      <c r="E67" s="72"/>
      <c r="F67" s="124"/>
      <c r="G67" s="38"/>
      <c r="H67" s="125"/>
      <c r="I67" s="125"/>
      <c r="J67" s="72"/>
    </row>
    <row r="68" spans="5:10" x14ac:dyDescent="0.25">
      <c r="E68" s="72"/>
      <c r="F68" s="124"/>
      <c r="G68" s="38"/>
      <c r="H68" s="125"/>
      <c r="I68" s="125"/>
      <c r="J68" s="72"/>
    </row>
    <row r="69" spans="5:10" x14ac:dyDescent="0.25">
      <c r="E69" s="72"/>
      <c r="F69" s="124"/>
      <c r="G69" s="38"/>
      <c r="H69" s="125"/>
      <c r="I69" s="125"/>
      <c r="J69" s="72"/>
    </row>
    <row r="70" spans="5:10" x14ac:dyDescent="0.25">
      <c r="E70" s="72"/>
      <c r="F70" s="124"/>
      <c r="G70" s="38"/>
      <c r="H70" s="125"/>
      <c r="I70" s="125"/>
      <c r="J70" s="72"/>
    </row>
    <row r="71" spans="5:10" x14ac:dyDescent="0.25">
      <c r="E71" s="122"/>
      <c r="F71" s="124"/>
      <c r="G71" s="38"/>
      <c r="H71" s="125"/>
      <c r="I71" s="125"/>
      <c r="J71" s="38"/>
    </row>
    <row r="72" spans="5:10" x14ac:dyDescent="0.25">
      <c r="E72" s="122"/>
      <c r="F72" s="124"/>
      <c r="G72" s="38"/>
      <c r="H72" s="125"/>
      <c r="I72" s="125"/>
      <c r="J72" s="38"/>
    </row>
    <row r="73" spans="5:10" x14ac:dyDescent="0.25">
      <c r="E73" s="122"/>
      <c r="F73" s="124"/>
      <c r="G73" s="38"/>
      <c r="H73" s="125"/>
      <c r="I73" s="125"/>
      <c r="J73" s="38"/>
    </row>
    <row r="74" spans="5:10" x14ac:dyDescent="0.25">
      <c r="E74" s="122"/>
      <c r="F74" s="124"/>
      <c r="G74" s="38"/>
      <c r="H74" s="125"/>
      <c r="I74" s="125"/>
      <c r="J74" s="38"/>
    </row>
    <row r="75" spans="5:10" x14ac:dyDescent="0.25">
      <c r="E75" s="122"/>
      <c r="F75" s="124"/>
      <c r="G75" s="38"/>
      <c r="H75" s="125"/>
      <c r="I75" s="125"/>
      <c r="J75" s="38"/>
    </row>
    <row r="76" spans="5:10" x14ac:dyDescent="0.25">
      <c r="E76" s="122"/>
      <c r="F76" s="124"/>
      <c r="G76" s="38"/>
      <c r="H76" s="125"/>
      <c r="I76" s="125"/>
      <c r="J76" s="38"/>
    </row>
    <row r="77" spans="5:10" x14ac:dyDescent="0.25">
      <c r="E77" s="122"/>
      <c r="F77" s="124"/>
      <c r="G77" s="38"/>
      <c r="H77" s="125"/>
      <c r="I77" s="125"/>
      <c r="J77" s="38"/>
    </row>
    <row r="78" spans="5:10" x14ac:dyDescent="0.25">
      <c r="E78" s="122"/>
      <c r="F78" s="124"/>
      <c r="G78" s="38"/>
      <c r="H78" s="125"/>
      <c r="I78" s="125"/>
      <c r="J78" s="38"/>
    </row>
    <row r="79" spans="5:10" x14ac:dyDescent="0.25">
      <c r="E79" s="122"/>
      <c r="F79" s="124"/>
      <c r="G79" s="38"/>
      <c r="H79" s="125"/>
      <c r="I79" s="125"/>
      <c r="J79" s="38"/>
    </row>
    <row r="80" spans="5:10" x14ac:dyDescent="0.25">
      <c r="E80" s="122"/>
      <c r="F80" s="124"/>
      <c r="G80" s="38"/>
      <c r="H80" s="125"/>
      <c r="I80" s="125"/>
      <c r="J80" s="38"/>
    </row>
    <row r="81" spans="5:10" x14ac:dyDescent="0.25">
      <c r="E81" s="122"/>
      <c r="F81" s="124"/>
      <c r="G81" s="38"/>
      <c r="H81" s="125"/>
      <c r="I81" s="125"/>
      <c r="J81" s="38"/>
    </row>
    <row r="82" spans="5:10" x14ac:dyDescent="0.25">
      <c r="E82" s="122"/>
      <c r="F82" s="124"/>
      <c r="G82" s="38"/>
      <c r="H82" s="125"/>
      <c r="I82" s="125"/>
      <c r="J82" s="38"/>
    </row>
    <row r="83" spans="5:10" x14ac:dyDescent="0.25">
      <c r="E83" s="122"/>
      <c r="F83" s="124"/>
      <c r="G83" s="38"/>
      <c r="H83" s="125"/>
      <c r="I83" s="125"/>
      <c r="J83" s="38"/>
    </row>
    <row r="84" spans="5:10" x14ac:dyDescent="0.25">
      <c r="F84" s="124"/>
      <c r="G84" s="38"/>
      <c r="H84" s="125"/>
      <c r="I84" s="125"/>
    </row>
    <row r="85" spans="5:10" x14ac:dyDescent="0.25">
      <c r="F85" s="124"/>
      <c r="G85" s="38"/>
      <c r="H85" s="125"/>
      <c r="I85" s="125"/>
    </row>
    <row r="86" spans="5:10" x14ac:dyDescent="0.25">
      <c r="F86" s="124"/>
      <c r="G86" s="38"/>
      <c r="H86" s="125"/>
      <c r="I86" s="125"/>
    </row>
    <row r="87" spans="5:10" x14ac:dyDescent="0.25">
      <c r="F87" s="124"/>
      <c r="G87" s="38"/>
      <c r="H87" s="125"/>
      <c r="I87" s="125"/>
    </row>
    <row r="88" spans="5:10" x14ac:dyDescent="0.25">
      <c r="F88" s="124"/>
      <c r="G88" s="38"/>
      <c r="H88" s="125"/>
      <c r="I88" s="125"/>
    </row>
    <row r="89" spans="5:10" x14ac:dyDescent="0.25">
      <c r="F89" s="124"/>
      <c r="G89" s="38"/>
      <c r="H89" s="125"/>
      <c r="I89" s="125"/>
    </row>
    <row r="90" spans="5:10" x14ac:dyDescent="0.25">
      <c r="F90" s="124"/>
      <c r="G90" s="38"/>
      <c r="H90" s="125"/>
      <c r="I90" s="125"/>
    </row>
    <row r="91" spans="5:10" x14ac:dyDescent="0.25">
      <c r="F91" s="124"/>
      <c r="G91" s="38"/>
      <c r="H91" s="125"/>
      <c r="I91" s="125"/>
    </row>
    <row r="92" spans="5:10" x14ac:dyDescent="0.25">
      <c r="F92" s="124"/>
      <c r="G92" s="38"/>
      <c r="H92" s="125"/>
      <c r="I92" s="125"/>
    </row>
    <row r="93" spans="5:10" x14ac:dyDescent="0.25">
      <c r="F93" s="124"/>
      <c r="G93" s="38"/>
      <c r="H93" s="125"/>
      <c r="I93" s="125"/>
    </row>
    <row r="94" spans="5:10" x14ac:dyDescent="0.25">
      <c r="F94" s="124"/>
      <c r="G94" s="38"/>
      <c r="H94" s="125"/>
      <c r="I94" s="125"/>
    </row>
    <row r="95" spans="5:10" x14ac:dyDescent="0.25">
      <c r="F95" s="124"/>
      <c r="G95" s="38"/>
      <c r="H95" s="125"/>
      <c r="I95" s="125"/>
    </row>
    <row r="96" spans="5:10" x14ac:dyDescent="0.25">
      <c r="F96" s="124"/>
      <c r="G96" s="38"/>
      <c r="H96" s="125"/>
      <c r="I96" s="125"/>
    </row>
    <row r="97" spans="6:9" x14ac:dyDescent="0.25">
      <c r="F97" s="124"/>
      <c r="G97" s="38"/>
      <c r="H97" s="125"/>
      <c r="I97" s="125"/>
    </row>
    <row r="98" spans="6:9" x14ac:dyDescent="0.25">
      <c r="F98" s="124"/>
      <c r="G98" s="38"/>
      <c r="H98" s="125"/>
      <c r="I98" s="125"/>
    </row>
    <row r="99" spans="6:9" x14ac:dyDescent="0.25">
      <c r="F99" s="124"/>
      <c r="G99" s="38"/>
      <c r="H99" s="125"/>
      <c r="I99" s="125"/>
    </row>
    <row r="100" spans="6:9" x14ac:dyDescent="0.25">
      <c r="F100" s="124"/>
      <c r="G100" s="38"/>
      <c r="H100" s="125"/>
      <c r="I100" s="125"/>
    </row>
    <row r="101" spans="6:9" x14ac:dyDescent="0.25">
      <c r="F101" s="124"/>
      <c r="G101" s="38"/>
      <c r="H101" s="125"/>
      <c r="I101" s="125"/>
    </row>
    <row r="102" spans="6:9" x14ac:dyDescent="0.25">
      <c r="F102" s="124"/>
      <c r="G102" s="38"/>
      <c r="H102" s="125"/>
      <c r="I102" s="125"/>
    </row>
    <row r="103" spans="6:9" x14ac:dyDescent="0.25">
      <c r="F103" s="124"/>
      <c r="G103" s="38"/>
      <c r="H103" s="125"/>
      <c r="I103" s="125"/>
    </row>
    <row r="104" spans="6:9" x14ac:dyDescent="0.25">
      <c r="F104" s="124"/>
      <c r="G104" s="38"/>
      <c r="H104" s="125"/>
      <c r="I104" s="125"/>
    </row>
    <row r="105" spans="6:9" x14ac:dyDescent="0.25">
      <c r="F105" s="124"/>
      <c r="G105" s="38"/>
      <c r="H105" s="125"/>
      <c r="I105" s="125"/>
    </row>
    <row r="106" spans="6:9" x14ac:dyDescent="0.25">
      <c r="F106" s="124"/>
      <c r="G106" s="38"/>
      <c r="H106" s="125"/>
      <c r="I106" s="125"/>
    </row>
    <row r="107" spans="6:9" x14ac:dyDescent="0.25">
      <c r="F107" s="124"/>
      <c r="G107" s="38"/>
      <c r="H107" s="125"/>
      <c r="I107" s="125"/>
    </row>
    <row r="108" spans="6:9" x14ac:dyDescent="0.25">
      <c r="F108" s="124"/>
      <c r="G108" s="38"/>
      <c r="H108" s="125"/>
      <c r="I108" s="125"/>
    </row>
    <row r="109" spans="6:9" x14ac:dyDescent="0.25">
      <c r="F109" s="124"/>
      <c r="G109" s="38"/>
      <c r="H109" s="125"/>
      <c r="I109" s="125"/>
    </row>
    <row r="110" spans="6:9" x14ac:dyDescent="0.25">
      <c r="F110" s="124"/>
      <c r="G110" s="38"/>
      <c r="H110" s="125"/>
      <c r="I110" s="125"/>
    </row>
    <row r="111" spans="6:9" x14ac:dyDescent="0.25">
      <c r="F111" s="124"/>
      <c r="G111" s="38"/>
      <c r="H111" s="125"/>
      <c r="I111" s="125"/>
    </row>
    <row r="112" spans="6:9" x14ac:dyDescent="0.25">
      <c r="F112" s="124"/>
      <c r="G112" s="38"/>
      <c r="H112" s="125"/>
      <c r="I112" s="125"/>
    </row>
    <row r="113" spans="6:9" x14ac:dyDescent="0.25">
      <c r="F113" s="124"/>
      <c r="G113" s="38"/>
      <c r="H113" s="125"/>
      <c r="I113" s="125"/>
    </row>
    <row r="114" spans="6:9" x14ac:dyDescent="0.25">
      <c r="F114" s="124"/>
      <c r="G114" s="38"/>
      <c r="H114" s="125"/>
      <c r="I114" s="125"/>
    </row>
    <row r="115" spans="6:9" x14ac:dyDescent="0.25">
      <c r="F115" s="124"/>
      <c r="G115" s="38"/>
      <c r="H115" s="125"/>
      <c r="I115" s="125"/>
    </row>
    <row r="116" spans="6:9" x14ac:dyDescent="0.25">
      <c r="F116" s="124"/>
      <c r="G116" s="38"/>
      <c r="H116" s="125"/>
      <c r="I116" s="125"/>
    </row>
    <row r="117" spans="6:9" x14ac:dyDescent="0.25">
      <c r="F117" s="124"/>
      <c r="G117" s="38"/>
      <c r="H117" s="125"/>
      <c r="I117" s="125"/>
    </row>
    <row r="118" spans="6:9" x14ac:dyDescent="0.25">
      <c r="F118" s="124"/>
      <c r="G118" s="38"/>
      <c r="H118" s="125"/>
      <c r="I118" s="125"/>
    </row>
    <row r="119" spans="6:9" x14ac:dyDescent="0.25">
      <c r="F119" s="124"/>
      <c r="G119" s="38"/>
      <c r="H119" s="125"/>
      <c r="I119" s="125"/>
    </row>
  </sheetData>
  <protectedRanges>
    <protectedRange sqref="E4:E32" name="Rango1"/>
    <protectedRange sqref="L15:L32 L4:L11" name="Rango1_1"/>
    <protectedRange sqref="E44:E45" name="Rango1_2"/>
  </protectedRanges>
  <mergeCells count="5">
    <mergeCell ref="E1:F1"/>
    <mergeCell ref="F2:G2"/>
    <mergeCell ref="I2:J2"/>
    <mergeCell ref="B1:C1"/>
    <mergeCell ref="B2:C2"/>
  </mergeCells>
  <conditionalFormatting sqref="J8">
    <cfRule type="dataBar" priority="69">
      <dataBar>
        <cfvo type="min"/>
        <cfvo type="max"/>
        <color rgb="FFFF0000"/>
      </dataBar>
      <extLst>
        <ext xmlns:x14="http://schemas.microsoft.com/office/spreadsheetml/2009/9/main" uri="{B025F937-C7B1-47D3-B67F-A62EFF666E3E}">
          <x14:id>{8A0BB53F-8401-486F-9B5C-1B91F5D4D972}</x14:id>
        </ext>
      </extLst>
    </cfRule>
    <cfRule type="colorScale" priority="70">
      <colorScale>
        <cfvo type="min"/>
        <cfvo type="percentile" val="50"/>
        <cfvo type="max"/>
        <color rgb="FF63BE7B"/>
        <color rgb="FFFFEB84"/>
        <color rgb="FFF8696B"/>
      </colorScale>
    </cfRule>
  </conditionalFormatting>
  <conditionalFormatting sqref="J15:J17 J20:J21">
    <cfRule type="dataBar" priority="102">
      <dataBar>
        <cfvo type="min"/>
        <cfvo type="max"/>
        <color rgb="FFFF0000"/>
      </dataBar>
      <extLst>
        <ext xmlns:x14="http://schemas.microsoft.com/office/spreadsheetml/2009/9/main" uri="{B025F937-C7B1-47D3-B67F-A62EFF666E3E}">
          <x14:id>{EB7F10DC-E2D6-41A1-A2B1-10C4E0599E3B}</x14:id>
        </ext>
      </extLst>
    </cfRule>
    <cfRule type="colorScale" priority="103">
      <colorScale>
        <cfvo type="min"/>
        <cfvo type="percentile" val="50"/>
        <cfvo type="max"/>
        <color rgb="FF63BE7B"/>
        <color rgb="FFFFEB84"/>
        <color rgb="FFF8696B"/>
      </colorScale>
    </cfRule>
  </conditionalFormatting>
  <conditionalFormatting sqref="J18:J19">
    <cfRule type="dataBar" priority="4">
      <dataBar>
        <cfvo type="min"/>
        <cfvo type="max"/>
        <color rgb="FFFF0000"/>
      </dataBar>
      <extLst>
        <ext xmlns:x14="http://schemas.microsoft.com/office/spreadsheetml/2009/9/main" uri="{B025F937-C7B1-47D3-B67F-A62EFF666E3E}">
          <x14:id>{7635716B-5D78-4D3A-B489-9EFD85DE1D51}</x14:id>
        </ext>
      </extLst>
    </cfRule>
    <cfRule type="colorScale" priority="5">
      <colorScale>
        <cfvo type="min"/>
        <cfvo type="percentile" val="50"/>
        <cfvo type="max"/>
        <color rgb="FF63BE7B"/>
        <color rgb="FFFFEB84"/>
        <color rgb="FFF8696B"/>
      </colorScale>
    </cfRule>
  </conditionalFormatting>
  <conditionalFormatting sqref="J22">
    <cfRule type="dataBar" priority="24">
      <dataBar>
        <cfvo type="min"/>
        <cfvo type="max"/>
        <color rgb="FFFF0000"/>
      </dataBar>
      <extLst>
        <ext xmlns:x14="http://schemas.microsoft.com/office/spreadsheetml/2009/9/main" uri="{B025F937-C7B1-47D3-B67F-A62EFF666E3E}">
          <x14:id>{B1F04E4A-8800-45BC-92E4-9E80B5697F53}</x14:id>
        </ext>
      </extLst>
    </cfRule>
    <cfRule type="colorScale" priority="25">
      <colorScale>
        <cfvo type="min"/>
        <cfvo type="percentile" val="50"/>
        <cfvo type="max"/>
        <color rgb="FF63BE7B"/>
        <color rgb="FFFFEB84"/>
        <color rgb="FFF8696B"/>
      </colorScale>
    </cfRule>
  </conditionalFormatting>
  <conditionalFormatting sqref="J23:J24">
    <cfRule type="dataBar" priority="18">
      <dataBar>
        <cfvo type="min"/>
        <cfvo type="max"/>
        <color rgb="FFFF0000"/>
      </dataBar>
      <extLst>
        <ext xmlns:x14="http://schemas.microsoft.com/office/spreadsheetml/2009/9/main" uri="{B025F937-C7B1-47D3-B67F-A62EFF666E3E}">
          <x14:id>{AE8653F6-79AA-4285-8874-419E311A7151}</x14:id>
        </ext>
      </extLst>
    </cfRule>
    <cfRule type="colorScale" priority="19">
      <colorScale>
        <cfvo type="min"/>
        <cfvo type="percentile" val="50"/>
        <cfvo type="max"/>
        <color rgb="FF63BE7B"/>
        <color rgb="FFFFEB84"/>
        <color rgb="FFF8696B"/>
      </colorScale>
    </cfRule>
  </conditionalFormatting>
  <conditionalFormatting sqref="J25:J26">
    <cfRule type="dataBar" priority="465">
      <dataBar>
        <cfvo type="min"/>
        <cfvo type="max"/>
        <color rgb="FFFF0000"/>
      </dataBar>
      <extLst>
        <ext xmlns:x14="http://schemas.microsoft.com/office/spreadsheetml/2009/9/main" uri="{B025F937-C7B1-47D3-B67F-A62EFF666E3E}">
          <x14:id>{4BC6F89A-183A-40DB-B8AF-8D69C21E3D78}</x14:id>
        </ext>
      </extLst>
    </cfRule>
    <cfRule type="colorScale" priority="466">
      <colorScale>
        <cfvo type="min"/>
        <cfvo type="percentile" val="50"/>
        <cfvo type="max"/>
        <color rgb="FF63BE7B"/>
        <color rgb="FFFFEB84"/>
        <color rgb="FFF8696B"/>
      </colorScale>
    </cfRule>
  </conditionalFormatting>
  <conditionalFormatting sqref="J27:J31">
    <cfRule type="dataBar" priority="93">
      <dataBar>
        <cfvo type="min"/>
        <cfvo type="max"/>
        <color rgb="FFFF0000"/>
      </dataBar>
      <extLst>
        <ext xmlns:x14="http://schemas.microsoft.com/office/spreadsheetml/2009/9/main" uri="{B025F937-C7B1-47D3-B67F-A62EFF666E3E}">
          <x14:id>{6201C282-175C-459F-8ACC-80275319A611}</x14:id>
        </ext>
      </extLst>
    </cfRule>
    <cfRule type="colorScale" priority="94">
      <colorScale>
        <cfvo type="min"/>
        <cfvo type="percentile" val="50"/>
        <cfvo type="max"/>
        <color rgb="FF63BE7B"/>
        <color rgb="FFFFEB84"/>
        <color rgb="FFF8696B"/>
      </colorScale>
    </cfRule>
  </conditionalFormatting>
  <conditionalFormatting sqref="J32">
    <cfRule type="expression" dxfId="63" priority="80" stopIfTrue="1">
      <formula>E32="No"</formula>
    </cfRule>
    <cfRule type="dataBar" priority="81">
      <dataBar>
        <cfvo type="min"/>
        <cfvo type="max"/>
        <color rgb="FFFF0000"/>
      </dataBar>
      <extLst>
        <ext xmlns:x14="http://schemas.microsoft.com/office/spreadsheetml/2009/9/main" uri="{B025F937-C7B1-47D3-B67F-A62EFF666E3E}">
          <x14:id>{18975CD9-1832-4A6E-AA65-5F85BC923532}</x14:id>
        </ext>
      </extLst>
    </cfRule>
    <cfRule type="colorScale" priority="82">
      <colorScale>
        <cfvo type="min"/>
        <cfvo type="percentile" val="50"/>
        <cfvo type="max"/>
        <color rgb="FF63BE7B"/>
        <color rgb="FFFFEB84"/>
        <color rgb="FFF8696B"/>
      </colorScale>
    </cfRule>
  </conditionalFormatting>
  <conditionalFormatting sqref="J4:K31">
    <cfRule type="expression" dxfId="62" priority="14" stopIfTrue="1">
      <formula>E4="No"</formula>
    </cfRule>
  </conditionalFormatting>
  <conditionalFormatting sqref="K4:K7">
    <cfRule type="dataBar" priority="767">
      <dataBar>
        <cfvo type="min"/>
        <cfvo type="max"/>
        <color rgb="FFFF0000"/>
      </dataBar>
      <extLst>
        <ext xmlns:x14="http://schemas.microsoft.com/office/spreadsheetml/2009/9/main" uri="{B025F937-C7B1-47D3-B67F-A62EFF666E3E}">
          <x14:id>{E7496F4A-BA20-434E-B34A-56A96665ECEA}</x14:id>
        </ext>
      </extLst>
    </cfRule>
    <cfRule type="colorScale" priority="768">
      <colorScale>
        <cfvo type="min"/>
        <cfvo type="percentile" val="50"/>
        <cfvo type="max"/>
        <color rgb="FF63BE7B"/>
        <color rgb="FFFFEB84"/>
        <color rgb="FFF8696B"/>
      </colorScale>
    </cfRule>
  </conditionalFormatting>
  <conditionalFormatting sqref="K9">
    <cfRule type="dataBar" priority="54">
      <dataBar>
        <cfvo type="min"/>
        <cfvo type="max"/>
        <color rgb="FFFF0000"/>
      </dataBar>
      <extLst>
        <ext xmlns:x14="http://schemas.microsoft.com/office/spreadsheetml/2009/9/main" uri="{B025F937-C7B1-47D3-B67F-A62EFF666E3E}">
          <x14:id>{85378432-8DB5-4A21-8555-2EF6A80867CB}</x14:id>
        </ext>
      </extLst>
    </cfRule>
    <cfRule type="colorScale" priority="55">
      <colorScale>
        <cfvo type="min"/>
        <cfvo type="percentile" val="50"/>
        <cfvo type="max"/>
        <color rgb="FF63BE7B"/>
        <color rgb="FFFFEB84"/>
        <color rgb="FFF8696B"/>
      </colorScale>
    </cfRule>
  </conditionalFormatting>
  <conditionalFormatting sqref="K10">
    <cfRule type="dataBar" priority="39">
      <dataBar>
        <cfvo type="min"/>
        <cfvo type="max"/>
        <color rgb="FFFF0000"/>
      </dataBar>
      <extLst>
        <ext xmlns:x14="http://schemas.microsoft.com/office/spreadsheetml/2009/9/main" uri="{B025F937-C7B1-47D3-B67F-A62EFF666E3E}">
          <x14:id>{8518C205-3026-43D5-9C75-61C67FC892A6}</x14:id>
        </ext>
      </extLst>
    </cfRule>
    <cfRule type="colorScale" priority="40">
      <colorScale>
        <cfvo type="min"/>
        <cfvo type="percentile" val="50"/>
        <cfvo type="max"/>
        <color rgb="FF63BE7B"/>
        <color rgb="FFFFEB84"/>
        <color rgb="FFF8696B"/>
      </colorScale>
    </cfRule>
  </conditionalFormatting>
  <conditionalFormatting sqref="K11">
    <cfRule type="dataBar" priority="36">
      <dataBar>
        <cfvo type="min"/>
        <cfvo type="max"/>
        <color rgb="FFFF0000"/>
      </dataBar>
      <extLst>
        <ext xmlns:x14="http://schemas.microsoft.com/office/spreadsheetml/2009/9/main" uri="{B025F937-C7B1-47D3-B67F-A62EFF666E3E}">
          <x14:id>{3C3891CB-F48D-4003-A657-916D167D2CDE}</x14:id>
        </ext>
      </extLst>
    </cfRule>
    <cfRule type="colorScale" priority="37">
      <colorScale>
        <cfvo type="min"/>
        <cfvo type="percentile" val="50"/>
        <cfvo type="max"/>
        <color rgb="FF63BE7B"/>
        <color rgb="FFFFEB84"/>
        <color rgb="FFF8696B"/>
      </colorScale>
    </cfRule>
  </conditionalFormatting>
  <conditionalFormatting sqref="K15:K17 K20:K21">
    <cfRule type="dataBar" priority="8">
      <dataBar>
        <cfvo type="min"/>
        <cfvo type="max"/>
        <color rgb="FFFF0000"/>
      </dataBar>
      <extLst>
        <ext xmlns:x14="http://schemas.microsoft.com/office/spreadsheetml/2009/9/main" uri="{B025F937-C7B1-47D3-B67F-A62EFF666E3E}">
          <x14:id>{8BFA8012-6BD7-4C0A-9D5E-D5773D9BAF2A}</x14:id>
        </ext>
      </extLst>
    </cfRule>
    <cfRule type="colorScale" priority="9">
      <colorScale>
        <cfvo type="min"/>
        <cfvo type="percentile" val="50"/>
        <cfvo type="max"/>
        <color rgb="FF63BE7B"/>
        <color rgb="FFFFEB84"/>
        <color rgb="FFF8696B"/>
      </colorScale>
    </cfRule>
  </conditionalFormatting>
  <conditionalFormatting sqref="K18:K19">
    <cfRule type="dataBar" priority="6">
      <dataBar>
        <cfvo type="min"/>
        <cfvo type="max"/>
        <color rgb="FFFF0000"/>
      </dataBar>
      <extLst>
        <ext xmlns:x14="http://schemas.microsoft.com/office/spreadsheetml/2009/9/main" uri="{B025F937-C7B1-47D3-B67F-A62EFF666E3E}">
          <x14:id>{3492758D-7BBA-4050-A8D3-18F17B30345F}</x14:id>
        </ext>
      </extLst>
    </cfRule>
    <cfRule type="colorScale" priority="7">
      <colorScale>
        <cfvo type="min"/>
        <cfvo type="percentile" val="50"/>
        <cfvo type="max"/>
        <color rgb="FF63BE7B"/>
        <color rgb="FFFFEB84"/>
        <color rgb="FFF8696B"/>
      </colorScale>
    </cfRule>
  </conditionalFormatting>
  <conditionalFormatting sqref="K22">
    <cfRule type="dataBar" priority="21">
      <dataBar>
        <cfvo type="min"/>
        <cfvo type="max"/>
        <color rgb="FFFF0000"/>
      </dataBar>
      <extLst>
        <ext xmlns:x14="http://schemas.microsoft.com/office/spreadsheetml/2009/9/main" uri="{B025F937-C7B1-47D3-B67F-A62EFF666E3E}">
          <x14:id>{5A5EEBCA-EA38-4D78-B484-19B13B04D159}</x14:id>
        </ext>
      </extLst>
    </cfRule>
    <cfRule type="colorScale" priority="22">
      <colorScale>
        <cfvo type="min"/>
        <cfvo type="percentile" val="50"/>
        <cfvo type="max"/>
        <color rgb="FF63BE7B"/>
        <color rgb="FFFFEB84"/>
        <color rgb="FFF8696B"/>
      </colorScale>
    </cfRule>
  </conditionalFormatting>
  <conditionalFormatting sqref="K22:K24">
    <cfRule type="dataBar" priority="15">
      <dataBar>
        <cfvo type="min"/>
        <cfvo type="max"/>
        <color rgb="FFFF0000"/>
      </dataBar>
      <extLst>
        <ext xmlns:x14="http://schemas.microsoft.com/office/spreadsheetml/2009/9/main" uri="{B025F937-C7B1-47D3-B67F-A62EFF666E3E}">
          <x14:id>{EE7F8DA2-A108-4044-9645-5EA0236A8ED8}</x14:id>
        </ext>
      </extLst>
    </cfRule>
    <cfRule type="colorScale" priority="16">
      <colorScale>
        <cfvo type="min"/>
        <cfvo type="percentile" val="50"/>
        <cfvo type="max"/>
        <color rgb="FF63BE7B"/>
        <color rgb="FFFFEB84"/>
        <color rgb="FFF8696B"/>
      </colorScale>
    </cfRule>
  </conditionalFormatting>
  <conditionalFormatting sqref="K32">
    <cfRule type="dataBar" priority="84">
      <dataBar>
        <cfvo type="min"/>
        <cfvo type="max"/>
        <color rgb="FFFF0000"/>
      </dataBar>
      <extLst>
        <ext xmlns:x14="http://schemas.microsoft.com/office/spreadsheetml/2009/9/main" uri="{B025F937-C7B1-47D3-B67F-A62EFF666E3E}">
          <x14:id>{EC9E43CF-2F6F-4BA2-9C64-D56C0E7F4722}</x14:id>
        </ext>
      </extLst>
    </cfRule>
    <cfRule type="colorScale" priority="85">
      <colorScale>
        <cfvo type="min"/>
        <cfvo type="percentile" val="50"/>
        <cfvo type="max"/>
        <color rgb="FF63BE7B"/>
        <color rgb="FFFFEB84"/>
        <color rgb="FFF8696B"/>
      </colorScale>
    </cfRule>
  </conditionalFormatting>
  <conditionalFormatting sqref="K32:K41">
    <cfRule type="expression" dxfId="61" priority="83" stopIfTrue="1">
      <formula>F32="No"</formula>
    </cfRule>
  </conditionalFormatting>
  <conditionalFormatting sqref="K33:K41 K25:K31 K15:K17 K8 K20:K21">
    <cfRule type="dataBar" priority="193">
      <dataBar>
        <cfvo type="min"/>
        <cfvo type="max"/>
        <color rgb="FFFF0000"/>
      </dataBar>
      <extLst>
        <ext xmlns:x14="http://schemas.microsoft.com/office/spreadsheetml/2009/9/main" uri="{B025F937-C7B1-47D3-B67F-A62EFF666E3E}">
          <x14:id>{EBD048E3-85FC-49F8-AE5A-A30EE5E45F4B}</x14:id>
        </ext>
      </extLst>
    </cfRule>
    <cfRule type="colorScale" priority="194">
      <colorScale>
        <cfvo type="min"/>
        <cfvo type="percentile" val="50"/>
        <cfvo type="max"/>
        <color rgb="FF63BE7B"/>
        <color rgb="FFFFEB84"/>
        <color rgb="FFF8696B"/>
      </colorScale>
    </cfRule>
  </conditionalFormatting>
  <conditionalFormatting sqref="K45">
    <cfRule type="dataBar" priority="1">
      <dataBar>
        <cfvo type="min"/>
        <cfvo type="max"/>
        <color rgb="FFFF0000"/>
      </dataBar>
      <extLst>
        <ext xmlns:x14="http://schemas.microsoft.com/office/spreadsheetml/2009/9/main" uri="{B025F937-C7B1-47D3-B67F-A62EFF666E3E}">
          <x14:id>{3DFBD486-ADDB-4A34-B90B-321D62A77C8A}</x14:id>
        </ext>
      </extLst>
    </cfRule>
    <cfRule type="colorScale" priority="2">
      <colorScale>
        <cfvo type="min"/>
        <cfvo type="percentile" val="50"/>
        <cfvo type="max"/>
        <color rgb="FF63BE7B"/>
        <color rgb="FFFFEB84"/>
        <color rgb="FFF8696B"/>
      </colorScale>
    </cfRule>
    <cfRule type="expression" dxfId="60" priority="3" stopIfTrue="1">
      <formula>F45="No"</formula>
    </cfRule>
  </conditionalFormatting>
  <conditionalFormatting sqref="J9:J14 J4:J7">
    <cfRule type="dataBar" priority="803">
      <dataBar>
        <cfvo type="min"/>
        <cfvo type="max"/>
        <color rgb="FFFF0000"/>
      </dataBar>
      <extLst>
        <ext xmlns:x14="http://schemas.microsoft.com/office/spreadsheetml/2009/9/main" uri="{B025F937-C7B1-47D3-B67F-A62EFF666E3E}">
          <x14:id>{659796D4-0F16-4FB9-9FEA-5DBA5912FAAA}</x14:id>
        </ext>
      </extLst>
    </cfRule>
    <cfRule type="colorScale" priority="804">
      <colorScale>
        <cfvo type="min"/>
        <cfvo type="percentile" val="50"/>
        <cfvo type="max"/>
        <color rgb="FF63BE7B"/>
        <color rgb="FFFFEB84"/>
        <color rgb="FFF8696B"/>
      </colorScale>
    </cfRule>
  </conditionalFormatting>
  <conditionalFormatting sqref="K12:K14">
    <cfRule type="dataBar" priority="813">
      <dataBar>
        <cfvo type="min"/>
        <cfvo type="max"/>
        <color rgb="FFFF0000"/>
      </dataBar>
      <extLst>
        <ext xmlns:x14="http://schemas.microsoft.com/office/spreadsheetml/2009/9/main" uri="{B025F937-C7B1-47D3-B67F-A62EFF666E3E}">
          <x14:id>{B6B1D9F3-7E32-4B82-B040-01115110725B}</x14:id>
        </ext>
      </extLst>
    </cfRule>
    <cfRule type="colorScale" priority="814">
      <colorScale>
        <cfvo type="min"/>
        <cfvo type="percentile" val="50"/>
        <cfvo type="max"/>
        <color rgb="FF63BE7B"/>
        <color rgb="FFFFEB84"/>
        <color rgb="FFF8696B"/>
      </colorScale>
    </cfRule>
  </conditionalFormatting>
  <dataValidations count="1">
    <dataValidation type="list" allowBlank="1" showInputMessage="1" showErrorMessage="1" sqref="E4:E32" xr:uid="{00000000-0002-0000-0000-000000000000}">
      <formula1>$J$33:$J$34</formula1>
    </dataValidation>
  </dataValidations>
  <pageMargins left="0.27559055118110237" right="0.15748031496062992" top="0.59055118110236227" bottom="0.39370078740157483" header="0.19685039370078741" footer="0.19685039370078741"/>
  <pageSetup scale="60"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8A0BB53F-8401-486F-9B5C-1B91F5D4D972}">
            <x14:dataBar minLength="0" maxLength="100" negativeBarColorSameAsPositive="1" axisPosition="none">
              <x14:cfvo type="min"/>
              <x14:cfvo type="max"/>
            </x14:dataBar>
          </x14:cfRule>
          <xm:sqref>J8</xm:sqref>
        </x14:conditionalFormatting>
        <x14:conditionalFormatting xmlns:xm="http://schemas.microsoft.com/office/excel/2006/main">
          <x14:cfRule type="dataBar" id="{EB7F10DC-E2D6-41A1-A2B1-10C4E0599E3B}">
            <x14:dataBar minLength="0" maxLength="100" negativeBarColorSameAsPositive="1" axisPosition="none">
              <x14:cfvo type="min"/>
              <x14:cfvo type="max"/>
            </x14:dataBar>
          </x14:cfRule>
          <xm:sqref>J15:J17 J20:J21</xm:sqref>
        </x14:conditionalFormatting>
        <x14:conditionalFormatting xmlns:xm="http://schemas.microsoft.com/office/excel/2006/main">
          <x14:cfRule type="dataBar" id="{7635716B-5D78-4D3A-B489-9EFD85DE1D51}">
            <x14:dataBar minLength="0" maxLength="100" negativeBarColorSameAsPositive="1" axisPosition="none">
              <x14:cfvo type="min"/>
              <x14:cfvo type="max"/>
            </x14:dataBar>
          </x14:cfRule>
          <xm:sqref>J18:J19</xm:sqref>
        </x14:conditionalFormatting>
        <x14:conditionalFormatting xmlns:xm="http://schemas.microsoft.com/office/excel/2006/main">
          <x14:cfRule type="dataBar" id="{B1F04E4A-8800-45BC-92E4-9E80B5697F53}">
            <x14:dataBar minLength="0" maxLength="100" negativeBarColorSameAsPositive="1" axisPosition="none">
              <x14:cfvo type="min"/>
              <x14:cfvo type="max"/>
            </x14:dataBar>
          </x14:cfRule>
          <xm:sqref>J22</xm:sqref>
        </x14:conditionalFormatting>
        <x14:conditionalFormatting xmlns:xm="http://schemas.microsoft.com/office/excel/2006/main">
          <x14:cfRule type="dataBar" id="{AE8653F6-79AA-4285-8874-419E311A7151}">
            <x14:dataBar minLength="0" maxLength="100" negativeBarColorSameAsPositive="1" axisPosition="none">
              <x14:cfvo type="min"/>
              <x14:cfvo type="max"/>
            </x14:dataBar>
          </x14:cfRule>
          <xm:sqref>J23:J24</xm:sqref>
        </x14:conditionalFormatting>
        <x14:conditionalFormatting xmlns:xm="http://schemas.microsoft.com/office/excel/2006/main">
          <x14:cfRule type="dataBar" id="{4BC6F89A-183A-40DB-B8AF-8D69C21E3D78}">
            <x14:dataBar minLength="0" maxLength="100" negativeBarColorSameAsPositive="1" axisPosition="none">
              <x14:cfvo type="min"/>
              <x14:cfvo type="max"/>
            </x14:dataBar>
          </x14:cfRule>
          <xm:sqref>J25:J26</xm:sqref>
        </x14:conditionalFormatting>
        <x14:conditionalFormatting xmlns:xm="http://schemas.microsoft.com/office/excel/2006/main">
          <x14:cfRule type="dataBar" id="{6201C282-175C-459F-8ACC-80275319A611}">
            <x14:dataBar minLength="0" maxLength="100" negativeBarColorSameAsPositive="1" axisPosition="none">
              <x14:cfvo type="min"/>
              <x14:cfvo type="max"/>
            </x14:dataBar>
          </x14:cfRule>
          <xm:sqref>J27:J31</xm:sqref>
        </x14:conditionalFormatting>
        <x14:conditionalFormatting xmlns:xm="http://schemas.microsoft.com/office/excel/2006/main">
          <x14:cfRule type="dataBar" id="{18975CD9-1832-4A6E-AA65-5F85BC923532}">
            <x14:dataBar minLength="0" maxLength="100" negativeBarColorSameAsPositive="1" axisPosition="none">
              <x14:cfvo type="min"/>
              <x14:cfvo type="max"/>
            </x14:dataBar>
          </x14:cfRule>
          <xm:sqref>J32</xm:sqref>
        </x14:conditionalFormatting>
        <x14:conditionalFormatting xmlns:xm="http://schemas.microsoft.com/office/excel/2006/main">
          <x14:cfRule type="dataBar" id="{E7496F4A-BA20-434E-B34A-56A96665ECEA}">
            <x14:dataBar minLength="0" maxLength="100" negativeBarColorSameAsPositive="1" axisPosition="none">
              <x14:cfvo type="min"/>
              <x14:cfvo type="max"/>
            </x14:dataBar>
          </x14:cfRule>
          <xm:sqref>K4:K7</xm:sqref>
        </x14:conditionalFormatting>
        <x14:conditionalFormatting xmlns:xm="http://schemas.microsoft.com/office/excel/2006/main">
          <x14:cfRule type="dataBar" id="{85378432-8DB5-4A21-8555-2EF6A80867CB}">
            <x14:dataBar minLength="0" maxLength="100" negativeBarColorSameAsPositive="1" axisPosition="none">
              <x14:cfvo type="min"/>
              <x14:cfvo type="max"/>
            </x14:dataBar>
          </x14:cfRule>
          <xm:sqref>K9</xm:sqref>
        </x14:conditionalFormatting>
        <x14:conditionalFormatting xmlns:xm="http://schemas.microsoft.com/office/excel/2006/main">
          <x14:cfRule type="dataBar" id="{8518C205-3026-43D5-9C75-61C67FC892A6}">
            <x14:dataBar minLength="0" maxLength="100" negativeBarColorSameAsPositive="1" axisPosition="none">
              <x14:cfvo type="min"/>
              <x14:cfvo type="max"/>
            </x14:dataBar>
          </x14:cfRule>
          <xm:sqref>K10</xm:sqref>
        </x14:conditionalFormatting>
        <x14:conditionalFormatting xmlns:xm="http://schemas.microsoft.com/office/excel/2006/main">
          <x14:cfRule type="dataBar" id="{3C3891CB-F48D-4003-A657-916D167D2CDE}">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BFA8012-6BD7-4C0A-9D5E-D5773D9BAF2A}">
            <x14:dataBar minLength="0" maxLength="100" negativeBarColorSameAsPositive="1" axisPosition="none">
              <x14:cfvo type="min"/>
              <x14:cfvo type="max"/>
            </x14:dataBar>
          </x14:cfRule>
          <xm:sqref>K15:K17 K20:K21</xm:sqref>
        </x14:conditionalFormatting>
        <x14:conditionalFormatting xmlns:xm="http://schemas.microsoft.com/office/excel/2006/main">
          <x14:cfRule type="dataBar" id="{3492758D-7BBA-4050-A8D3-18F17B30345F}">
            <x14:dataBar minLength="0" maxLength="100" negativeBarColorSameAsPositive="1" axisPosition="none">
              <x14:cfvo type="min"/>
              <x14:cfvo type="max"/>
            </x14:dataBar>
          </x14:cfRule>
          <xm:sqref>K18:K19</xm:sqref>
        </x14:conditionalFormatting>
        <x14:conditionalFormatting xmlns:xm="http://schemas.microsoft.com/office/excel/2006/main">
          <x14:cfRule type="dataBar" id="{5A5EEBCA-EA38-4D78-B484-19B13B04D159}">
            <x14:dataBar minLength="0" maxLength="100" negativeBarColorSameAsPositive="1" axisPosition="none">
              <x14:cfvo type="min"/>
              <x14:cfvo type="max"/>
            </x14:dataBar>
          </x14:cfRule>
          <xm:sqref>K22</xm:sqref>
        </x14:conditionalFormatting>
        <x14:conditionalFormatting xmlns:xm="http://schemas.microsoft.com/office/excel/2006/main">
          <x14:cfRule type="dataBar" id="{EE7F8DA2-A108-4044-9645-5EA0236A8ED8}">
            <x14:dataBar minLength="0" maxLength="100" negativeBarColorSameAsPositive="1" axisPosition="none">
              <x14:cfvo type="min"/>
              <x14:cfvo type="max"/>
            </x14:dataBar>
          </x14:cfRule>
          <xm:sqref>K22:K24</xm:sqref>
        </x14:conditionalFormatting>
        <x14:conditionalFormatting xmlns:xm="http://schemas.microsoft.com/office/excel/2006/main">
          <x14:cfRule type="dataBar" id="{EC9E43CF-2F6F-4BA2-9C64-D56C0E7F4722}">
            <x14:dataBar minLength="0" maxLength="100" negativeBarColorSameAsPositive="1" axisPosition="none">
              <x14:cfvo type="min"/>
              <x14:cfvo type="max"/>
            </x14:dataBar>
          </x14:cfRule>
          <xm:sqref>K32</xm:sqref>
        </x14:conditionalFormatting>
        <x14:conditionalFormatting xmlns:xm="http://schemas.microsoft.com/office/excel/2006/main">
          <x14:cfRule type="dataBar" id="{EBD048E3-85FC-49F8-AE5A-A30EE5E45F4B}">
            <x14:dataBar minLength="0" maxLength="100" negativeBarColorSameAsPositive="1" axisPosition="none">
              <x14:cfvo type="min"/>
              <x14:cfvo type="max"/>
            </x14:dataBar>
          </x14:cfRule>
          <xm:sqref>K33:K41 K25:K31 K15:K17 K8 K20:K21</xm:sqref>
        </x14:conditionalFormatting>
        <x14:conditionalFormatting xmlns:xm="http://schemas.microsoft.com/office/excel/2006/main">
          <x14:cfRule type="dataBar" id="{3DFBD486-ADDB-4A34-B90B-321D62A77C8A}">
            <x14:dataBar minLength="0" maxLength="100" negativeBarColorSameAsPositive="1" axisPosition="none">
              <x14:cfvo type="min"/>
              <x14:cfvo type="max"/>
            </x14:dataBar>
          </x14:cfRule>
          <xm:sqref>K45</xm:sqref>
        </x14:conditionalFormatting>
        <x14:conditionalFormatting xmlns:xm="http://schemas.microsoft.com/office/excel/2006/main">
          <x14:cfRule type="dataBar" id="{659796D4-0F16-4FB9-9FEA-5DBA5912FAAA}">
            <x14:dataBar minLength="0" maxLength="100" negativeBarColorSameAsPositive="1" axisPosition="none">
              <x14:cfvo type="min"/>
              <x14:cfvo type="max"/>
            </x14:dataBar>
          </x14:cfRule>
          <xm:sqref>J9:J14 J4:J7</xm:sqref>
        </x14:conditionalFormatting>
        <x14:conditionalFormatting xmlns:xm="http://schemas.microsoft.com/office/excel/2006/main">
          <x14:cfRule type="dataBar" id="{B6B1D9F3-7E32-4B82-B040-01115110725B}">
            <x14:dataBar minLength="0" maxLength="100" negativeBarColorSameAsPositive="1" axisPosition="none">
              <x14:cfvo type="min"/>
              <x14:cfvo type="max"/>
            </x14:dataBar>
          </x14:cfRule>
          <xm:sqref>K12:K14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248F-8129-404A-9C33-1B971886FF4D}">
  <sheetPr>
    <pageSetUpPr fitToPage="1"/>
  </sheetPr>
  <dimension ref="A1:N110"/>
  <sheetViews>
    <sheetView showGridLines="0" view="pageBreakPreview" zoomScale="60" zoomScaleNormal="80" workbookViewId="0">
      <pane ySplit="3" topLeftCell="A4" activePane="bottomLeft" state="frozenSplit"/>
      <selection pane="bottomLeft" activeCell="E15" sqref="E15"/>
    </sheetView>
  </sheetViews>
  <sheetFormatPr baseColWidth="10" defaultColWidth="9.1796875" defaultRowHeight="12.5" x14ac:dyDescent="0.25"/>
  <cols>
    <col min="1" max="1" width="4" style="1" customWidth="1"/>
    <col min="2" max="2" width="9" style="4" customWidth="1"/>
    <col min="3" max="3" width="48.26953125"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35.81640625" style="9" customWidth="1"/>
    <col min="13" max="16384" width="9.1796875" style="3"/>
  </cols>
  <sheetData>
    <row r="1" spans="2:14" ht="21" customHeight="1" x14ac:dyDescent="0.45">
      <c r="B1" s="243" t="s">
        <v>7</v>
      </c>
      <c r="C1" s="244"/>
      <c r="D1" s="63">
        <f>+Instrucciones!D13</f>
        <v>0</v>
      </c>
      <c r="E1" s="250"/>
      <c r="F1" s="251"/>
      <c r="G1" s="38"/>
      <c r="H1" s="38"/>
      <c r="I1" s="31"/>
      <c r="J1" s="57"/>
      <c r="K1" s="61"/>
      <c r="L1" s="41"/>
    </row>
    <row r="2" spans="2:14" ht="16.5" customHeight="1" x14ac:dyDescent="0.45">
      <c r="B2" s="245" t="s">
        <v>8</v>
      </c>
      <c r="C2" s="245"/>
      <c r="D2" s="60">
        <f>+Instrucciones!D11</f>
        <v>0</v>
      </c>
      <c r="E2" s="113"/>
      <c r="F2" s="246" t="s">
        <v>9</v>
      </c>
      <c r="G2" s="247"/>
      <c r="H2" s="56" t="s">
        <v>10</v>
      </c>
      <c r="I2" s="248" t="s">
        <v>11</v>
      </c>
      <c r="J2" s="249"/>
      <c r="K2" s="48"/>
      <c r="L2" s="41"/>
    </row>
    <row r="3" spans="2:14" ht="74.25" customHeight="1" x14ac:dyDescent="0.25">
      <c r="B3" s="15" t="s">
        <v>12</v>
      </c>
      <c r="C3" s="15" t="s">
        <v>13</v>
      </c>
      <c r="D3" s="15" t="s">
        <v>14</v>
      </c>
      <c r="E3" s="34" t="s">
        <v>15</v>
      </c>
      <c r="F3" s="33" t="s">
        <v>16</v>
      </c>
      <c r="G3" s="33" t="s">
        <v>17</v>
      </c>
      <c r="H3" s="34" t="s">
        <v>18</v>
      </c>
      <c r="I3" s="34" t="s">
        <v>19</v>
      </c>
      <c r="J3" s="35" t="s">
        <v>20</v>
      </c>
      <c r="K3" s="59" t="s">
        <v>21</v>
      </c>
      <c r="L3" s="15" t="s">
        <v>22</v>
      </c>
    </row>
    <row r="4" spans="2:14" ht="53.25" customHeight="1" x14ac:dyDescent="0.25">
      <c r="B4" s="66">
        <v>1</v>
      </c>
      <c r="C4" s="67" t="s">
        <v>352</v>
      </c>
      <c r="D4" s="68" t="s">
        <v>23</v>
      </c>
      <c r="E4" s="37" t="s">
        <v>24</v>
      </c>
      <c r="F4" s="114">
        <v>10</v>
      </c>
      <c r="G4" s="115" t="e">
        <f>+F4/#REF!</f>
        <v>#REF!</v>
      </c>
      <c r="H4" s="55">
        <f t="shared" ref="H4:H23" si="0">IF(E4="Yes",F4,0)</f>
        <v>10</v>
      </c>
      <c r="I4" s="53">
        <f>IF(OR($H$10=0,$H$11=0,$H$12=0,$H$21=0)=FALSE,H4,0)</f>
        <v>0</v>
      </c>
      <c r="J4" s="54" t="str">
        <f t="shared" ref="J4:J7" si="1">IF(E4="Yes","OK"," Pass")</f>
        <v>OK</v>
      </c>
      <c r="K4" s="54" t="str">
        <f>IF(J4="OK","8"," 0")</f>
        <v>8</v>
      </c>
      <c r="L4" s="44" t="s">
        <v>25</v>
      </c>
      <c r="M4" s="252"/>
      <c r="N4" s="253"/>
    </row>
    <row r="5" spans="2:14" ht="57" customHeight="1" x14ac:dyDescent="0.25">
      <c r="B5" s="66">
        <v>2</v>
      </c>
      <c r="C5" s="67" t="s">
        <v>353</v>
      </c>
      <c r="D5" s="68" t="s">
        <v>23</v>
      </c>
      <c r="E5" s="37" t="s">
        <v>24</v>
      </c>
      <c r="F5" s="114">
        <v>10</v>
      </c>
      <c r="G5" s="115" t="e">
        <f>+F5/#REF!</f>
        <v>#REF!</v>
      </c>
      <c r="H5" s="55">
        <f t="shared" ref="H5" si="2">IF(E5="Yes",F5,0)</f>
        <v>10</v>
      </c>
      <c r="I5" s="53">
        <f>IF(OR($H$10=0,$H$11=0,$H$12=0,$H$21=0)=FALSE,H5,0)</f>
        <v>0</v>
      </c>
      <c r="J5" s="54" t="str">
        <f t="shared" ref="J5" si="3">IF(E5="Yes","OK"," Pass")</f>
        <v>OK</v>
      </c>
      <c r="K5" s="54" t="str">
        <f>IF(J5="OK","8"," 0")</f>
        <v>8</v>
      </c>
      <c r="L5" s="44" t="s">
        <v>25</v>
      </c>
      <c r="M5" s="252"/>
      <c r="N5" s="253"/>
    </row>
    <row r="6" spans="2:14" ht="57" customHeight="1" x14ac:dyDescent="0.25">
      <c r="B6" s="66">
        <v>2</v>
      </c>
      <c r="C6" s="67" t="s">
        <v>421</v>
      </c>
      <c r="D6" s="68" t="s">
        <v>23</v>
      </c>
      <c r="E6" s="37" t="s">
        <v>24</v>
      </c>
      <c r="F6" s="114">
        <v>10</v>
      </c>
      <c r="G6" s="115" t="e">
        <f>+F6/#REF!</f>
        <v>#REF!</v>
      </c>
      <c r="H6" s="55">
        <f t="shared" ref="H6" si="4">IF(E6="Yes",F6,0)</f>
        <v>10</v>
      </c>
      <c r="I6" s="53">
        <f>IF(OR($H$10=0,$H$11=0,$H$12=0,$H$21=0)=FALSE,H6,0)</f>
        <v>0</v>
      </c>
      <c r="J6" s="54" t="str">
        <f t="shared" ref="J6" si="5">IF(E6="Yes","OK"," Pass")</f>
        <v>OK</v>
      </c>
      <c r="K6" s="54" t="str">
        <f>IF(J6="OK","8"," 0")</f>
        <v>8</v>
      </c>
      <c r="L6" s="44" t="s">
        <v>25</v>
      </c>
      <c r="M6" s="232"/>
      <c r="N6" s="232"/>
    </row>
    <row r="7" spans="2:14" ht="83.25" customHeight="1" x14ac:dyDescent="0.25">
      <c r="B7" s="66">
        <v>3</v>
      </c>
      <c r="C7" s="109" t="s">
        <v>418</v>
      </c>
      <c r="D7" s="68" t="s">
        <v>23</v>
      </c>
      <c r="E7" s="37" t="s">
        <v>24</v>
      </c>
      <c r="F7" s="114"/>
      <c r="G7" s="115"/>
      <c r="H7" s="55"/>
      <c r="I7" s="53"/>
      <c r="J7" s="54" t="str">
        <f t="shared" si="1"/>
        <v>OK</v>
      </c>
      <c r="K7" s="54" t="str">
        <f>IF(J7="OK","10"," 0")</f>
        <v>10</v>
      </c>
      <c r="L7" s="167" t="s">
        <v>280</v>
      </c>
    </row>
    <row r="8" spans="2:14" ht="83.25" customHeight="1" x14ac:dyDescent="0.25">
      <c r="B8" s="66">
        <v>4</v>
      </c>
      <c r="C8" s="109" t="s">
        <v>354</v>
      </c>
      <c r="D8" s="68" t="s">
        <v>23</v>
      </c>
      <c r="E8" s="37" t="s">
        <v>24</v>
      </c>
      <c r="F8" s="114"/>
      <c r="G8" s="115"/>
      <c r="H8" s="55"/>
      <c r="I8" s="53"/>
      <c r="J8" s="54" t="str">
        <f t="shared" ref="J8" si="6">IF(E8="Yes","OK"," Pass")</f>
        <v>OK</v>
      </c>
      <c r="K8" s="54" t="str">
        <f>IF(J8="OK","16"," 0")</f>
        <v>16</v>
      </c>
      <c r="L8" s="167" t="s">
        <v>355</v>
      </c>
    </row>
    <row r="9" spans="2:14" ht="83.25" customHeight="1" x14ac:dyDescent="0.25">
      <c r="B9" s="66">
        <v>5</v>
      </c>
      <c r="C9" s="109" t="s">
        <v>356</v>
      </c>
      <c r="D9" s="68" t="s">
        <v>23</v>
      </c>
      <c r="E9" s="37" t="s">
        <v>24</v>
      </c>
      <c r="F9" s="114">
        <v>10</v>
      </c>
      <c r="G9" s="115" t="e">
        <f>+F9/#REF!</f>
        <v>#REF!</v>
      </c>
      <c r="H9" s="55">
        <f t="shared" ref="H9" si="7">IF(E9="Yes",F9,0)</f>
        <v>10</v>
      </c>
      <c r="I9" s="53">
        <f t="shared" ref="I9" si="8">IF(OR($H$10=0,$H$11=0,$H$12=0,$H$21=0)=FALSE,H9,0)</f>
        <v>0</v>
      </c>
      <c r="J9" s="54" t="str">
        <f t="shared" ref="J9" si="9">IF(E9="Yes","OK","Did not pass")</f>
        <v>OK</v>
      </c>
      <c r="K9" s="54" t="s">
        <v>28</v>
      </c>
      <c r="L9" s="167" t="s">
        <v>357</v>
      </c>
    </row>
    <row r="10" spans="2:14" ht="49.5" customHeight="1" x14ac:dyDescent="0.25">
      <c r="B10" s="66">
        <v>6</v>
      </c>
      <c r="C10" s="109" t="s">
        <v>358</v>
      </c>
      <c r="D10" s="68" t="s">
        <v>23</v>
      </c>
      <c r="E10" s="37" t="s">
        <v>24</v>
      </c>
      <c r="F10" s="114"/>
      <c r="G10" s="115"/>
      <c r="H10" s="55"/>
      <c r="I10" s="53"/>
      <c r="J10" s="54" t="str">
        <f t="shared" ref="J10" si="10">IF(E10="Yes","OK"," Pass")</f>
        <v>OK</v>
      </c>
      <c r="K10" s="54" t="str">
        <f>IF(J10="OK","10"," 0")</f>
        <v>10</v>
      </c>
      <c r="L10" s="167" t="s">
        <v>359</v>
      </c>
    </row>
    <row r="11" spans="2:14" ht="105" customHeight="1" x14ac:dyDescent="0.25">
      <c r="B11" s="66">
        <f t="shared" ref="B11:B31" si="11">+B10+1</f>
        <v>7</v>
      </c>
      <c r="C11" s="109" t="s">
        <v>281</v>
      </c>
      <c r="D11" s="68" t="s">
        <v>23</v>
      </c>
      <c r="E11" s="37" t="s">
        <v>24</v>
      </c>
      <c r="F11" s="114"/>
      <c r="G11" s="115"/>
      <c r="H11" s="55"/>
      <c r="I11" s="53"/>
      <c r="J11" s="54" t="str">
        <f t="shared" ref="J11:J13" si="12">IF(E11="Yes","OK"," Pass")</f>
        <v>OK</v>
      </c>
      <c r="K11" s="54" t="str">
        <f t="shared" ref="K11:K13" si="13">IF(J11="OK","15"," 0")</f>
        <v>15</v>
      </c>
      <c r="L11" s="167" t="s">
        <v>282</v>
      </c>
    </row>
    <row r="12" spans="2:14" ht="54" customHeight="1" x14ac:dyDescent="0.25">
      <c r="B12" s="66">
        <f t="shared" si="11"/>
        <v>8</v>
      </c>
      <c r="C12" s="109" t="s">
        <v>284</v>
      </c>
      <c r="D12" s="68" t="s">
        <v>23</v>
      </c>
      <c r="E12" s="37" t="s">
        <v>24</v>
      </c>
      <c r="F12" s="114"/>
      <c r="G12" s="115"/>
      <c r="H12" s="55"/>
      <c r="I12" s="53"/>
      <c r="J12" s="54" t="str">
        <f t="shared" si="12"/>
        <v>OK</v>
      </c>
      <c r="K12" s="54" t="str">
        <f>IF(J12="OK","10"," 0")</f>
        <v>10</v>
      </c>
      <c r="L12" s="167" t="s">
        <v>283</v>
      </c>
    </row>
    <row r="13" spans="2:14" ht="50.25" customHeight="1" x14ac:dyDescent="0.25">
      <c r="B13" s="66">
        <f t="shared" si="11"/>
        <v>9</v>
      </c>
      <c r="C13" s="109" t="s">
        <v>285</v>
      </c>
      <c r="D13" s="68" t="s">
        <v>23</v>
      </c>
      <c r="E13" s="37" t="s">
        <v>24</v>
      </c>
      <c r="F13" s="114"/>
      <c r="G13" s="115"/>
      <c r="H13" s="55"/>
      <c r="I13" s="53"/>
      <c r="J13" s="54" t="str">
        <f t="shared" si="12"/>
        <v>OK</v>
      </c>
      <c r="K13" s="54" t="str">
        <f t="shared" si="13"/>
        <v>15</v>
      </c>
      <c r="L13" s="167" t="s">
        <v>286</v>
      </c>
    </row>
    <row r="14" spans="2:14" ht="50.25" customHeight="1" x14ac:dyDescent="0.25">
      <c r="B14" s="66">
        <f t="shared" si="11"/>
        <v>10</v>
      </c>
      <c r="C14" s="109" t="s">
        <v>347</v>
      </c>
      <c r="D14" s="68" t="s">
        <v>23</v>
      </c>
      <c r="E14" s="37" t="s">
        <v>24</v>
      </c>
      <c r="F14" s="114">
        <v>10</v>
      </c>
      <c r="G14" s="115" t="e">
        <f>+F14/#REF!</f>
        <v>#REF!</v>
      </c>
      <c r="H14" s="55">
        <f t="shared" ref="H14:H15" si="14">IF(E14="Yes",F14,0)</f>
        <v>10</v>
      </c>
      <c r="I14" s="53">
        <f t="shared" ref="I14:I23" si="15">IF(OR($H$10=0,$H$11=0,$H$12=0,$H$21=0)=FALSE,H14,0)</f>
        <v>0</v>
      </c>
      <c r="J14" s="54" t="str">
        <f t="shared" ref="J14:J15" si="16">IF(E14="Yes","OK","Did not pass")</f>
        <v>OK</v>
      </c>
      <c r="K14" s="54" t="s">
        <v>28</v>
      </c>
      <c r="L14" s="167" t="s">
        <v>288</v>
      </c>
    </row>
    <row r="15" spans="2:14" ht="64.5" customHeight="1" x14ac:dyDescent="0.25">
      <c r="B15" s="66">
        <f t="shared" si="11"/>
        <v>11</v>
      </c>
      <c r="C15" s="109" t="s">
        <v>287</v>
      </c>
      <c r="D15" s="68" t="s">
        <v>23</v>
      </c>
      <c r="E15" s="37" t="s">
        <v>24</v>
      </c>
      <c r="F15" s="114">
        <v>10</v>
      </c>
      <c r="G15" s="115" t="e">
        <f>+F15/#REF!</f>
        <v>#REF!</v>
      </c>
      <c r="H15" s="55">
        <f t="shared" si="14"/>
        <v>10</v>
      </c>
      <c r="I15" s="53">
        <f t="shared" si="15"/>
        <v>0</v>
      </c>
      <c r="J15" s="54" t="str">
        <f t="shared" si="16"/>
        <v>OK</v>
      </c>
      <c r="K15" s="54" t="s">
        <v>28</v>
      </c>
      <c r="L15" s="167" t="s">
        <v>289</v>
      </c>
    </row>
    <row r="16" spans="2:14" ht="14" hidden="1" x14ac:dyDescent="0.25">
      <c r="B16" s="66" t="e">
        <f>+#REF!+1</f>
        <v>#REF!</v>
      </c>
      <c r="C16" s="67" t="s">
        <v>42</v>
      </c>
      <c r="D16" s="68" t="s">
        <v>23</v>
      </c>
      <c r="E16" s="37" t="s">
        <v>24</v>
      </c>
      <c r="F16" s="114">
        <v>10</v>
      </c>
      <c r="G16" s="115" t="e">
        <f>+F16/#REF!</f>
        <v>#REF!</v>
      </c>
      <c r="H16" s="55">
        <f t="shared" si="0"/>
        <v>10</v>
      </c>
      <c r="I16" s="53">
        <f t="shared" si="15"/>
        <v>0</v>
      </c>
      <c r="J16" s="54" t="str">
        <f t="shared" ref="J16:J23" si="17">IF(E16="Yes","OK","Did not pass")</f>
        <v>OK</v>
      </c>
      <c r="K16" s="54" t="s">
        <v>28</v>
      </c>
      <c r="L16" s="44"/>
    </row>
    <row r="17" spans="1:12" ht="14" hidden="1" x14ac:dyDescent="0.25">
      <c r="B17" s="66" t="e">
        <f t="shared" si="11"/>
        <v>#REF!</v>
      </c>
      <c r="C17" s="67" t="s">
        <v>42</v>
      </c>
      <c r="D17" s="68" t="s">
        <v>23</v>
      </c>
      <c r="E17" s="37" t="s">
        <v>24</v>
      </c>
      <c r="F17" s="116">
        <v>10</v>
      </c>
      <c r="G17" s="115" t="e">
        <f>+F17/#REF!</f>
        <v>#REF!</v>
      </c>
      <c r="H17" s="55">
        <f t="shared" si="0"/>
        <v>10</v>
      </c>
      <c r="I17" s="53">
        <f t="shared" si="15"/>
        <v>0</v>
      </c>
      <c r="J17" s="54" t="str">
        <f t="shared" si="17"/>
        <v>OK</v>
      </c>
      <c r="K17" s="54" t="s">
        <v>28</v>
      </c>
      <c r="L17" s="44"/>
    </row>
    <row r="18" spans="1:12" ht="14" hidden="1" x14ac:dyDescent="0.25">
      <c r="B18" s="66" t="e">
        <f t="shared" si="11"/>
        <v>#REF!</v>
      </c>
      <c r="C18" s="67" t="s">
        <v>43</v>
      </c>
      <c r="D18" s="68" t="s">
        <v>23</v>
      </c>
      <c r="E18" s="37" t="s">
        <v>24</v>
      </c>
      <c r="F18" s="114">
        <v>10</v>
      </c>
      <c r="G18" s="115" t="e">
        <f>+F18/#REF!</f>
        <v>#REF!</v>
      </c>
      <c r="H18" s="55">
        <f t="shared" si="0"/>
        <v>10</v>
      </c>
      <c r="I18" s="53">
        <f t="shared" si="15"/>
        <v>0</v>
      </c>
      <c r="J18" s="54" t="str">
        <f t="shared" si="17"/>
        <v>OK</v>
      </c>
      <c r="K18" s="54" t="s">
        <v>28</v>
      </c>
      <c r="L18" s="44"/>
    </row>
    <row r="19" spans="1:12" ht="14" hidden="1" x14ac:dyDescent="0.25">
      <c r="B19" s="66" t="e">
        <f t="shared" si="11"/>
        <v>#REF!</v>
      </c>
      <c r="C19" s="67" t="s">
        <v>44</v>
      </c>
      <c r="D19" s="68" t="s">
        <v>23</v>
      </c>
      <c r="E19" s="37" t="s">
        <v>24</v>
      </c>
      <c r="F19" s="116">
        <v>10</v>
      </c>
      <c r="G19" s="115" t="e">
        <f>+F19/#REF!</f>
        <v>#REF!</v>
      </c>
      <c r="H19" s="55">
        <f t="shared" si="0"/>
        <v>10</v>
      </c>
      <c r="I19" s="53">
        <f t="shared" si="15"/>
        <v>0</v>
      </c>
      <c r="J19" s="54" t="str">
        <f t="shared" si="17"/>
        <v>OK</v>
      </c>
      <c r="K19" s="54" t="s">
        <v>28</v>
      </c>
      <c r="L19" s="44"/>
    </row>
    <row r="20" spans="1:12" ht="14" hidden="1" x14ac:dyDescent="0.25">
      <c r="B20" s="66" t="e">
        <f t="shared" si="11"/>
        <v>#REF!</v>
      </c>
      <c r="C20" s="67" t="s">
        <v>45</v>
      </c>
      <c r="D20" s="68" t="s">
        <v>23</v>
      </c>
      <c r="E20" s="37" t="s">
        <v>24</v>
      </c>
      <c r="F20" s="114">
        <v>10</v>
      </c>
      <c r="G20" s="115" t="e">
        <f>+F20/#REF!</f>
        <v>#REF!</v>
      </c>
      <c r="H20" s="55">
        <f t="shared" si="0"/>
        <v>10</v>
      </c>
      <c r="I20" s="53">
        <f t="shared" si="15"/>
        <v>0</v>
      </c>
      <c r="J20" s="54" t="str">
        <f t="shared" si="17"/>
        <v>OK</v>
      </c>
      <c r="K20" s="54" t="s">
        <v>28</v>
      </c>
      <c r="L20" s="44"/>
    </row>
    <row r="21" spans="1:12" ht="38.5" hidden="1" customHeight="1" x14ac:dyDescent="0.25">
      <c r="B21" s="66" t="e">
        <f t="shared" si="11"/>
        <v>#REF!</v>
      </c>
      <c r="C21" s="67" t="s">
        <v>46</v>
      </c>
      <c r="D21" s="68" t="s">
        <v>23</v>
      </c>
      <c r="E21" s="37" t="s">
        <v>24</v>
      </c>
      <c r="F21" s="116">
        <v>10</v>
      </c>
      <c r="G21" s="115" t="e">
        <f>+F21/#REF!</f>
        <v>#REF!</v>
      </c>
      <c r="H21" s="55">
        <f t="shared" si="0"/>
        <v>10</v>
      </c>
      <c r="I21" s="53">
        <f t="shared" si="15"/>
        <v>0</v>
      </c>
      <c r="J21" s="54" t="str">
        <f t="shared" si="17"/>
        <v>OK</v>
      </c>
      <c r="K21" s="54" t="s">
        <v>28</v>
      </c>
      <c r="L21" s="44"/>
    </row>
    <row r="22" spans="1:12" ht="14" hidden="1" x14ac:dyDescent="0.25">
      <c r="B22" s="66" t="e">
        <f t="shared" si="11"/>
        <v>#REF!</v>
      </c>
      <c r="C22" s="67" t="s">
        <v>47</v>
      </c>
      <c r="D22" s="68" t="s">
        <v>23</v>
      </c>
      <c r="E22" s="37" t="s">
        <v>24</v>
      </c>
      <c r="F22" s="114">
        <v>10</v>
      </c>
      <c r="G22" s="115" t="e">
        <f>+F22/#REF!</f>
        <v>#REF!</v>
      </c>
      <c r="H22" s="55">
        <f t="shared" si="0"/>
        <v>10</v>
      </c>
      <c r="I22" s="53">
        <f t="shared" si="15"/>
        <v>0</v>
      </c>
      <c r="J22" s="54" t="str">
        <f t="shared" si="17"/>
        <v>OK</v>
      </c>
      <c r="K22" s="54" t="s">
        <v>28</v>
      </c>
      <c r="L22" s="45"/>
    </row>
    <row r="23" spans="1:12" ht="14" hidden="1" x14ac:dyDescent="0.25">
      <c r="B23" s="66" t="e">
        <f t="shared" si="11"/>
        <v>#REF!</v>
      </c>
      <c r="C23" s="67" t="s">
        <v>48</v>
      </c>
      <c r="D23" s="68" t="s">
        <v>23</v>
      </c>
      <c r="E23" s="37" t="s">
        <v>24</v>
      </c>
      <c r="F23" s="114">
        <v>10</v>
      </c>
      <c r="G23" s="115" t="e">
        <f>+F23/#REF!</f>
        <v>#REF!</v>
      </c>
      <c r="H23" s="55">
        <f t="shared" si="0"/>
        <v>10</v>
      </c>
      <c r="I23" s="53">
        <f t="shared" si="15"/>
        <v>0</v>
      </c>
      <c r="J23" s="54" t="str">
        <f t="shared" si="17"/>
        <v>OK</v>
      </c>
      <c r="K23" s="54" t="s">
        <v>28</v>
      </c>
      <c r="L23" s="45"/>
    </row>
    <row r="24" spans="1:12" ht="14" hidden="1" x14ac:dyDescent="0.25">
      <c r="B24" s="66" t="e">
        <f>+B23+1</f>
        <v>#REF!</v>
      </c>
      <c r="C24" s="117"/>
      <c r="D24" s="118"/>
      <c r="E24" s="110"/>
      <c r="F24" s="69"/>
      <c r="G24" s="70"/>
      <c r="H24" s="71"/>
      <c r="I24" s="71"/>
      <c r="J24" s="72" t="s">
        <v>24</v>
      </c>
      <c r="K24" s="54"/>
      <c r="L24" s="119"/>
    </row>
    <row r="25" spans="1:12" ht="14" hidden="1" x14ac:dyDescent="0.25">
      <c r="B25" s="66" t="e">
        <f t="shared" si="11"/>
        <v>#REF!</v>
      </c>
      <c r="C25" s="117"/>
      <c r="D25" s="118"/>
      <c r="E25" s="110"/>
      <c r="F25" s="69"/>
      <c r="G25" s="70"/>
      <c r="H25" s="71"/>
      <c r="I25" s="71"/>
      <c r="J25" s="72" t="s">
        <v>26</v>
      </c>
      <c r="K25" s="54"/>
      <c r="L25" s="119"/>
    </row>
    <row r="26" spans="1:12" ht="14" hidden="1" x14ac:dyDescent="0.25">
      <c r="B26" s="66" t="e">
        <f t="shared" si="11"/>
        <v>#REF!</v>
      </c>
      <c r="C26" s="117"/>
      <c r="D26" s="118"/>
      <c r="E26" s="110"/>
      <c r="F26" s="69"/>
      <c r="G26" s="70"/>
      <c r="H26" s="71"/>
      <c r="I26" s="71"/>
      <c r="J26" s="72"/>
      <c r="K26" s="54"/>
      <c r="L26" s="119"/>
    </row>
    <row r="27" spans="1:12" ht="14" hidden="1" x14ac:dyDescent="0.25">
      <c r="A27" s="120"/>
      <c r="B27" s="66" t="e">
        <f t="shared" si="11"/>
        <v>#REF!</v>
      </c>
      <c r="C27" s="117"/>
      <c r="D27" s="118"/>
      <c r="E27" s="110"/>
      <c r="F27" s="69"/>
      <c r="G27" s="70"/>
      <c r="H27" s="71"/>
      <c r="I27" s="71"/>
      <c r="J27" s="72"/>
      <c r="K27" s="54"/>
      <c r="L27" s="119"/>
    </row>
    <row r="28" spans="1:12" ht="14" hidden="1" x14ac:dyDescent="0.25">
      <c r="A28" s="120"/>
      <c r="B28" s="66" t="e">
        <f t="shared" si="11"/>
        <v>#REF!</v>
      </c>
      <c r="C28" s="117"/>
      <c r="D28" s="118"/>
      <c r="E28" s="110"/>
      <c r="F28" s="69"/>
      <c r="G28" s="70"/>
      <c r="H28" s="71"/>
      <c r="I28" s="71"/>
      <c r="J28" s="72"/>
      <c r="K28" s="54"/>
      <c r="L28" s="119"/>
    </row>
    <row r="29" spans="1:12" ht="14" hidden="1" x14ac:dyDescent="0.25">
      <c r="A29" s="120"/>
      <c r="B29" s="66" t="e">
        <f t="shared" si="11"/>
        <v>#REF!</v>
      </c>
      <c r="C29" s="117"/>
      <c r="D29" s="118"/>
      <c r="E29" s="110"/>
      <c r="F29" s="69"/>
      <c r="G29" s="70"/>
      <c r="H29" s="71"/>
      <c r="I29" s="71"/>
      <c r="J29" s="72"/>
      <c r="K29" s="54"/>
      <c r="L29" s="119"/>
    </row>
    <row r="30" spans="1:12" ht="14" hidden="1" x14ac:dyDescent="0.25">
      <c r="A30" s="120"/>
      <c r="B30" s="66" t="e">
        <f t="shared" si="11"/>
        <v>#REF!</v>
      </c>
      <c r="C30" s="117"/>
      <c r="D30" s="118"/>
      <c r="E30" s="110"/>
      <c r="F30" s="69"/>
      <c r="G30" s="70"/>
      <c r="H30" s="71"/>
      <c r="I30" s="71"/>
      <c r="J30" s="72"/>
      <c r="K30" s="54"/>
      <c r="L30" s="119"/>
    </row>
    <row r="31" spans="1:12" ht="14" hidden="1" x14ac:dyDescent="0.25">
      <c r="A31" s="120"/>
      <c r="B31" s="66" t="e">
        <f t="shared" si="11"/>
        <v>#REF!</v>
      </c>
      <c r="C31" s="117"/>
      <c r="D31" s="118"/>
      <c r="E31" s="110"/>
      <c r="F31" s="69"/>
      <c r="G31" s="70"/>
      <c r="H31" s="71"/>
      <c r="I31" s="71"/>
      <c r="J31" s="72"/>
      <c r="K31" s="54"/>
      <c r="L31" s="119"/>
    </row>
    <row r="32" spans="1:12" s="2" customFormat="1" ht="15.75" hidden="1" customHeight="1" x14ac:dyDescent="0.35">
      <c r="A32" s="120"/>
      <c r="B32" s="66" t="e">
        <f>+B23+1</f>
        <v>#REF!</v>
      </c>
      <c r="C32" s="83" t="s">
        <v>49</v>
      </c>
      <c r="D32" s="83"/>
      <c r="E32" s="83"/>
      <c r="F32" s="73">
        <f>SUBTOTAL(9,F24:F31)</f>
        <v>0</v>
      </c>
      <c r="G32" s="74">
        <f>SUM(G24:G31)</f>
        <v>0</v>
      </c>
      <c r="H32" s="71">
        <f>SUM(H24:H31)</f>
        <v>0</v>
      </c>
      <c r="I32" s="71">
        <f>SUM(I24:I31)</f>
        <v>0</v>
      </c>
      <c r="J32" s="72"/>
      <c r="K32" s="54" t="s">
        <v>28</v>
      </c>
      <c r="L32" s="121"/>
    </row>
    <row r="33" spans="1:12" ht="14" hidden="1" x14ac:dyDescent="0.3">
      <c r="A33" s="120"/>
      <c r="B33" s="87"/>
      <c r="C33" s="105" t="s">
        <v>50</v>
      </c>
      <c r="D33" s="97"/>
      <c r="E33" s="98"/>
      <c r="F33" s="99"/>
      <c r="G33" s="100"/>
      <c r="H33" s="101"/>
      <c r="I33" s="101"/>
      <c r="J33" s="102"/>
      <c r="K33" s="72"/>
      <c r="L33" s="10"/>
    </row>
    <row r="34" spans="1:12" ht="13" hidden="1" x14ac:dyDescent="0.25">
      <c r="A34" s="120"/>
      <c r="B34" s="87"/>
      <c r="C34" s="106" t="s">
        <v>51</v>
      </c>
      <c r="D34" s="103"/>
      <c r="E34" s="104"/>
      <c r="F34" s="99"/>
      <c r="G34" s="100"/>
      <c r="H34" s="101"/>
      <c r="I34" s="101"/>
      <c r="J34" s="100"/>
      <c r="K34" s="38"/>
      <c r="L34" s="122"/>
    </row>
    <row r="35" spans="1:12" ht="27" customHeight="1" x14ac:dyDescent="0.35">
      <c r="A35" s="120"/>
      <c r="B35" s="87"/>
      <c r="C35" s="88"/>
      <c r="D35" s="83" t="s">
        <v>52</v>
      </c>
      <c r="E35" s="41"/>
      <c r="F35" s="41"/>
      <c r="G35" s="41"/>
      <c r="H35" s="41"/>
      <c r="I35" s="41"/>
      <c r="J35" s="41"/>
      <c r="K35" s="84">
        <f>+K13+K12+K11+K10+K8+K7+K5+K4+K6</f>
        <v>100</v>
      </c>
      <c r="L35" s="122"/>
    </row>
    <row r="36" spans="1:12" ht="27" customHeight="1" x14ac:dyDescent="0.35">
      <c r="A36" s="120"/>
      <c r="B36" s="87"/>
      <c r="C36" s="88"/>
      <c r="D36" s="83" t="s">
        <v>262</v>
      </c>
      <c r="E36" s="41"/>
      <c r="F36" s="41"/>
      <c r="G36" s="41"/>
      <c r="H36" s="41"/>
      <c r="I36" s="41"/>
      <c r="J36" s="41"/>
      <c r="K36" s="54">
        <f>COUNTIF(J4:J15,"Did not pass")</f>
        <v>0</v>
      </c>
      <c r="L36" s="122"/>
    </row>
    <row r="37" spans="1:12" x14ac:dyDescent="0.25">
      <c r="A37" s="120"/>
      <c r="B37" s="87"/>
      <c r="C37" s="88"/>
      <c r="D37" s="123"/>
      <c r="E37" s="72"/>
      <c r="F37" s="124"/>
      <c r="G37" s="38"/>
      <c r="H37" s="125"/>
      <c r="I37" s="125"/>
      <c r="J37" s="72"/>
      <c r="K37" s="38"/>
      <c r="L37" s="122"/>
    </row>
    <row r="38" spans="1:12" x14ac:dyDescent="0.25">
      <c r="A38" s="120"/>
      <c r="B38" s="87"/>
      <c r="C38" s="88"/>
      <c r="D38" s="123"/>
      <c r="E38" s="72"/>
      <c r="F38" s="124"/>
      <c r="G38" s="38"/>
      <c r="H38" s="125"/>
      <c r="I38" s="125"/>
      <c r="J38" s="72"/>
      <c r="K38" s="38"/>
      <c r="L38" s="122"/>
    </row>
    <row r="39" spans="1:12" x14ac:dyDescent="0.25">
      <c r="A39" s="120"/>
      <c r="B39" s="87"/>
      <c r="C39" s="88"/>
      <c r="D39" s="123"/>
      <c r="E39" s="72"/>
      <c r="F39" s="124"/>
      <c r="G39" s="38"/>
      <c r="H39" s="125"/>
      <c r="I39" s="125"/>
      <c r="J39" s="72"/>
      <c r="K39" s="38"/>
      <c r="L39" s="122"/>
    </row>
    <row r="40" spans="1:12" x14ac:dyDescent="0.25">
      <c r="A40" s="120"/>
      <c r="B40" s="87"/>
      <c r="C40" s="88"/>
      <c r="D40" s="123"/>
      <c r="E40" s="72"/>
      <c r="F40" s="124"/>
      <c r="G40" s="38"/>
      <c r="H40" s="125"/>
      <c r="I40" s="125"/>
      <c r="J40" s="72"/>
      <c r="K40" s="38"/>
      <c r="L40" s="122"/>
    </row>
    <row r="41" spans="1:12" x14ac:dyDescent="0.25">
      <c r="A41" s="120"/>
      <c r="B41" s="87"/>
      <c r="C41" s="88"/>
      <c r="D41" s="123"/>
      <c r="E41" s="72"/>
      <c r="F41" s="124"/>
      <c r="G41" s="38"/>
      <c r="H41" s="125"/>
      <c r="I41" s="125"/>
      <c r="J41" s="72"/>
      <c r="K41" s="38"/>
      <c r="L41" s="122"/>
    </row>
    <row r="42" spans="1:12" x14ac:dyDescent="0.25">
      <c r="A42" s="120"/>
      <c r="B42" s="87"/>
      <c r="C42" s="88"/>
      <c r="D42" s="123"/>
      <c r="E42" s="72"/>
      <c r="F42" s="124"/>
      <c r="G42" s="38"/>
      <c r="H42" s="125"/>
      <c r="I42" s="125"/>
      <c r="J42" s="72"/>
      <c r="K42" s="38"/>
      <c r="L42" s="122"/>
    </row>
    <row r="43" spans="1:12" x14ac:dyDescent="0.25">
      <c r="E43" s="72"/>
      <c r="F43" s="124"/>
      <c r="G43" s="38"/>
      <c r="H43" s="125"/>
      <c r="I43" s="125"/>
      <c r="J43" s="72"/>
    </row>
    <row r="44" spans="1:12" x14ac:dyDescent="0.25">
      <c r="E44" s="72"/>
      <c r="F44" s="124"/>
      <c r="G44" s="38"/>
      <c r="H44" s="125"/>
      <c r="I44" s="125"/>
      <c r="J44" s="72"/>
    </row>
    <row r="45" spans="1:12" x14ac:dyDescent="0.25">
      <c r="E45" s="72"/>
      <c r="F45" s="124"/>
      <c r="G45" s="38"/>
      <c r="H45" s="125"/>
      <c r="I45" s="125"/>
      <c r="J45" s="72"/>
    </row>
    <row r="46" spans="1:12" x14ac:dyDescent="0.25">
      <c r="E46" s="72"/>
      <c r="F46" s="124"/>
      <c r="G46" s="38"/>
      <c r="H46" s="125"/>
      <c r="I46" s="125"/>
      <c r="J46" s="72"/>
    </row>
    <row r="47" spans="1:12" x14ac:dyDescent="0.25">
      <c r="E47" s="72"/>
      <c r="F47" s="124"/>
      <c r="G47" s="38"/>
      <c r="H47" s="125"/>
      <c r="I47" s="125"/>
      <c r="J47" s="72"/>
    </row>
    <row r="48" spans="1:12" x14ac:dyDescent="0.25">
      <c r="E48" s="72"/>
      <c r="F48" s="124"/>
      <c r="G48" s="38"/>
      <c r="H48" s="125"/>
      <c r="I48" s="125"/>
      <c r="J48" s="72"/>
    </row>
    <row r="49" spans="5:10" x14ac:dyDescent="0.25">
      <c r="E49" s="72"/>
      <c r="F49" s="124"/>
      <c r="G49" s="38"/>
      <c r="H49" s="125"/>
      <c r="I49" s="125"/>
      <c r="J49" s="72"/>
    </row>
    <row r="50" spans="5:10" x14ac:dyDescent="0.25">
      <c r="E50" s="72"/>
      <c r="F50" s="124"/>
      <c r="G50" s="38"/>
      <c r="H50" s="125"/>
      <c r="I50" s="125"/>
      <c r="J50" s="72"/>
    </row>
    <row r="51" spans="5:10" x14ac:dyDescent="0.25">
      <c r="E51" s="72"/>
      <c r="F51" s="124"/>
      <c r="G51" s="38"/>
      <c r="H51" s="125"/>
      <c r="I51" s="125"/>
      <c r="J51" s="72"/>
    </row>
    <row r="52" spans="5:10" x14ac:dyDescent="0.25">
      <c r="E52" s="72"/>
      <c r="F52" s="124"/>
      <c r="G52" s="38"/>
      <c r="H52" s="125"/>
      <c r="I52" s="125"/>
      <c r="J52" s="72"/>
    </row>
    <row r="53" spans="5:10" x14ac:dyDescent="0.25">
      <c r="E53" s="72"/>
      <c r="F53" s="124"/>
      <c r="G53" s="38"/>
      <c r="H53" s="125"/>
      <c r="I53" s="125"/>
      <c r="J53" s="72"/>
    </row>
    <row r="54" spans="5:10" x14ac:dyDescent="0.25">
      <c r="E54" s="72"/>
      <c r="F54" s="124"/>
      <c r="G54" s="38"/>
      <c r="H54" s="125"/>
      <c r="I54" s="125"/>
      <c r="J54" s="72"/>
    </row>
    <row r="55" spans="5:10" x14ac:dyDescent="0.25">
      <c r="E55" s="72"/>
      <c r="F55" s="124"/>
      <c r="G55" s="38"/>
      <c r="H55" s="125"/>
      <c r="I55" s="125"/>
      <c r="J55" s="72"/>
    </row>
    <row r="56" spans="5:10" x14ac:dyDescent="0.25">
      <c r="E56" s="72"/>
      <c r="F56" s="124"/>
      <c r="G56" s="38"/>
      <c r="H56" s="125"/>
      <c r="I56" s="125"/>
      <c r="J56" s="72"/>
    </row>
    <row r="57" spans="5:10" x14ac:dyDescent="0.25">
      <c r="E57" s="72"/>
      <c r="F57" s="124"/>
      <c r="G57" s="38"/>
      <c r="H57" s="125"/>
      <c r="I57" s="125"/>
      <c r="J57" s="72"/>
    </row>
    <row r="58" spans="5:10" x14ac:dyDescent="0.25">
      <c r="E58" s="72"/>
      <c r="F58" s="124"/>
      <c r="G58" s="38"/>
      <c r="H58" s="125"/>
      <c r="I58" s="125"/>
      <c r="J58" s="72"/>
    </row>
    <row r="59" spans="5:10" x14ac:dyDescent="0.25">
      <c r="E59" s="72"/>
      <c r="F59" s="124"/>
      <c r="G59" s="38"/>
      <c r="H59" s="125"/>
      <c r="I59" s="125"/>
      <c r="J59" s="72"/>
    </row>
    <row r="60" spans="5:10" x14ac:dyDescent="0.25">
      <c r="E60" s="72"/>
      <c r="F60" s="124"/>
      <c r="G60" s="38"/>
      <c r="H60" s="125"/>
      <c r="I60" s="125"/>
      <c r="J60" s="72"/>
    </row>
    <row r="61" spans="5:10" x14ac:dyDescent="0.25">
      <c r="E61" s="72"/>
      <c r="F61" s="124"/>
      <c r="G61" s="38"/>
      <c r="H61" s="125"/>
      <c r="I61" s="125"/>
      <c r="J61" s="72"/>
    </row>
    <row r="62" spans="5:10" x14ac:dyDescent="0.25">
      <c r="E62" s="122"/>
      <c r="F62" s="124"/>
      <c r="G62" s="38"/>
      <c r="H62" s="125"/>
      <c r="I62" s="125"/>
      <c r="J62" s="38"/>
    </row>
    <row r="63" spans="5:10" x14ac:dyDescent="0.25">
      <c r="E63" s="122"/>
      <c r="F63" s="124"/>
      <c r="G63" s="38"/>
      <c r="H63" s="125"/>
      <c r="I63" s="125"/>
      <c r="J63" s="38"/>
    </row>
    <row r="64" spans="5:10" x14ac:dyDescent="0.25">
      <c r="E64" s="122"/>
      <c r="F64" s="124"/>
      <c r="G64" s="38"/>
      <c r="H64" s="125"/>
      <c r="I64" s="125"/>
      <c r="J64" s="38"/>
    </row>
    <row r="65" spans="5:10" x14ac:dyDescent="0.25">
      <c r="E65" s="122"/>
      <c r="F65" s="124"/>
      <c r="G65" s="38"/>
      <c r="H65" s="125"/>
      <c r="I65" s="125"/>
      <c r="J65" s="38"/>
    </row>
    <row r="66" spans="5:10" x14ac:dyDescent="0.25">
      <c r="E66" s="122"/>
      <c r="F66" s="124"/>
      <c r="G66" s="38"/>
      <c r="H66" s="125"/>
      <c r="I66" s="125"/>
      <c r="J66" s="38"/>
    </row>
    <row r="67" spans="5:10" x14ac:dyDescent="0.25">
      <c r="E67" s="122"/>
      <c r="F67" s="124"/>
      <c r="G67" s="38"/>
      <c r="H67" s="125"/>
      <c r="I67" s="125"/>
      <c r="J67" s="38"/>
    </row>
    <row r="68" spans="5:10" x14ac:dyDescent="0.25">
      <c r="E68" s="122"/>
      <c r="F68" s="124"/>
      <c r="G68" s="38"/>
      <c r="H68" s="125"/>
      <c r="I68" s="125"/>
      <c r="J68" s="38"/>
    </row>
    <row r="69" spans="5:10" x14ac:dyDescent="0.25">
      <c r="E69" s="122"/>
      <c r="F69" s="124"/>
      <c r="G69" s="38"/>
      <c r="H69" s="125"/>
      <c r="I69" s="125"/>
      <c r="J69" s="38"/>
    </row>
    <row r="70" spans="5:10" x14ac:dyDescent="0.25">
      <c r="E70" s="122"/>
      <c r="F70" s="124"/>
      <c r="G70" s="38"/>
      <c r="H70" s="125"/>
      <c r="I70" s="125"/>
      <c r="J70" s="38"/>
    </row>
    <row r="71" spans="5:10" x14ac:dyDescent="0.25">
      <c r="E71" s="122"/>
      <c r="F71" s="124"/>
      <c r="G71" s="38"/>
      <c r="H71" s="125"/>
      <c r="I71" s="125"/>
      <c r="J71" s="38"/>
    </row>
    <row r="72" spans="5:10" x14ac:dyDescent="0.25">
      <c r="E72" s="122"/>
      <c r="F72" s="124"/>
      <c r="G72" s="38"/>
      <c r="H72" s="125"/>
      <c r="I72" s="125"/>
      <c r="J72" s="38"/>
    </row>
    <row r="73" spans="5:10" x14ac:dyDescent="0.25">
      <c r="E73" s="122"/>
      <c r="F73" s="124"/>
      <c r="G73" s="38"/>
      <c r="H73" s="125"/>
      <c r="I73" s="125"/>
      <c r="J73" s="38"/>
    </row>
    <row r="74" spans="5:10" x14ac:dyDescent="0.25">
      <c r="E74" s="122"/>
      <c r="F74" s="124"/>
      <c r="G74" s="38"/>
      <c r="H74" s="125"/>
      <c r="I74" s="125"/>
      <c r="J74" s="38"/>
    </row>
    <row r="75" spans="5:10" x14ac:dyDescent="0.25">
      <c r="F75" s="124"/>
      <c r="G75" s="38"/>
      <c r="H75" s="125"/>
      <c r="I75" s="125"/>
    </row>
    <row r="76" spans="5:10" x14ac:dyDescent="0.25">
      <c r="F76" s="124"/>
      <c r="G76" s="38"/>
      <c r="H76" s="125"/>
      <c r="I76" s="125"/>
    </row>
    <row r="77" spans="5:10" x14ac:dyDescent="0.25">
      <c r="F77" s="124"/>
      <c r="G77" s="38"/>
      <c r="H77" s="125"/>
      <c r="I77" s="125"/>
    </row>
    <row r="78" spans="5:10" x14ac:dyDescent="0.25">
      <c r="F78" s="124"/>
      <c r="G78" s="38"/>
      <c r="H78" s="125"/>
      <c r="I78" s="125"/>
    </row>
    <row r="79" spans="5:10" x14ac:dyDescent="0.25">
      <c r="F79" s="124"/>
      <c r="G79" s="38"/>
      <c r="H79" s="125"/>
      <c r="I79" s="125"/>
    </row>
    <row r="80" spans="5:10" x14ac:dyDescent="0.25">
      <c r="F80" s="124"/>
      <c r="G80" s="38"/>
      <c r="H80" s="125"/>
      <c r="I80" s="125"/>
    </row>
    <row r="81" spans="6:9" x14ac:dyDescent="0.25">
      <c r="F81" s="124"/>
      <c r="G81" s="38"/>
      <c r="H81" s="125"/>
      <c r="I81" s="125"/>
    </row>
    <row r="82" spans="6:9" x14ac:dyDescent="0.25">
      <c r="F82" s="124"/>
      <c r="G82" s="38"/>
      <c r="H82" s="125"/>
      <c r="I82" s="125"/>
    </row>
    <row r="83" spans="6:9" x14ac:dyDescent="0.25">
      <c r="F83" s="124"/>
      <c r="G83" s="38"/>
      <c r="H83" s="125"/>
      <c r="I83" s="125"/>
    </row>
    <row r="84" spans="6:9" x14ac:dyDescent="0.25">
      <c r="F84" s="124"/>
      <c r="G84" s="38"/>
      <c r="H84" s="125"/>
      <c r="I84" s="125"/>
    </row>
    <row r="85" spans="6:9" x14ac:dyDescent="0.25">
      <c r="F85" s="124"/>
      <c r="G85" s="38"/>
      <c r="H85" s="125"/>
      <c r="I85" s="125"/>
    </row>
    <row r="86" spans="6:9" x14ac:dyDescent="0.25">
      <c r="F86" s="124"/>
      <c r="G86" s="38"/>
      <c r="H86" s="125"/>
      <c r="I86" s="125"/>
    </row>
    <row r="87" spans="6:9" x14ac:dyDescent="0.25">
      <c r="F87" s="124"/>
      <c r="G87" s="38"/>
      <c r="H87" s="125"/>
      <c r="I87" s="125"/>
    </row>
    <row r="88" spans="6:9" x14ac:dyDescent="0.25">
      <c r="F88" s="124"/>
      <c r="G88" s="38"/>
      <c r="H88" s="125"/>
      <c r="I88" s="125"/>
    </row>
    <row r="89" spans="6:9" x14ac:dyDescent="0.25">
      <c r="F89" s="124"/>
      <c r="G89" s="38"/>
      <c r="H89" s="125"/>
      <c r="I89" s="125"/>
    </row>
    <row r="90" spans="6:9" x14ac:dyDescent="0.25">
      <c r="F90" s="124"/>
      <c r="G90" s="38"/>
      <c r="H90" s="125"/>
      <c r="I90" s="125"/>
    </row>
    <row r="91" spans="6:9" x14ac:dyDescent="0.25">
      <c r="F91" s="124"/>
      <c r="G91" s="38"/>
      <c r="H91" s="125"/>
      <c r="I91" s="125"/>
    </row>
    <row r="92" spans="6:9" x14ac:dyDescent="0.25">
      <c r="F92" s="124"/>
      <c r="G92" s="38"/>
      <c r="H92" s="125"/>
      <c r="I92" s="125"/>
    </row>
    <row r="93" spans="6:9" x14ac:dyDescent="0.25">
      <c r="F93" s="124"/>
      <c r="G93" s="38"/>
      <c r="H93" s="125"/>
      <c r="I93" s="125"/>
    </row>
    <row r="94" spans="6:9" x14ac:dyDescent="0.25">
      <c r="F94" s="124"/>
      <c r="G94" s="38"/>
      <c r="H94" s="125"/>
      <c r="I94" s="125"/>
    </row>
    <row r="95" spans="6:9" x14ac:dyDescent="0.25">
      <c r="F95" s="124"/>
      <c r="G95" s="38"/>
      <c r="H95" s="125"/>
      <c r="I95" s="125"/>
    </row>
    <row r="96" spans="6:9" x14ac:dyDescent="0.25">
      <c r="F96" s="124"/>
      <c r="G96" s="38"/>
      <c r="H96" s="125"/>
      <c r="I96" s="125"/>
    </row>
    <row r="97" spans="6:9" x14ac:dyDescent="0.25">
      <c r="F97" s="124"/>
      <c r="G97" s="38"/>
      <c r="H97" s="125"/>
      <c r="I97" s="125"/>
    </row>
    <row r="98" spans="6:9" x14ac:dyDescent="0.25">
      <c r="F98" s="124"/>
      <c r="G98" s="38"/>
      <c r="H98" s="125"/>
      <c r="I98" s="125"/>
    </row>
    <row r="99" spans="6:9" x14ac:dyDescent="0.25">
      <c r="F99" s="124"/>
      <c r="G99" s="38"/>
      <c r="H99" s="125"/>
      <c r="I99" s="125"/>
    </row>
    <row r="100" spans="6:9" x14ac:dyDescent="0.25">
      <c r="F100" s="124"/>
      <c r="G100" s="38"/>
      <c r="H100" s="125"/>
      <c r="I100" s="125"/>
    </row>
    <row r="101" spans="6:9" x14ac:dyDescent="0.25">
      <c r="F101" s="124"/>
      <c r="G101" s="38"/>
      <c r="H101" s="125"/>
      <c r="I101" s="125"/>
    </row>
    <row r="102" spans="6:9" x14ac:dyDescent="0.25">
      <c r="F102" s="124"/>
      <c r="G102" s="38"/>
      <c r="H102" s="125"/>
      <c r="I102" s="125"/>
    </row>
    <row r="103" spans="6:9" x14ac:dyDescent="0.25">
      <c r="F103" s="124"/>
      <c r="G103" s="38"/>
      <c r="H103" s="125"/>
      <c r="I103" s="125"/>
    </row>
    <row r="104" spans="6:9" x14ac:dyDescent="0.25">
      <c r="F104" s="124"/>
      <c r="G104" s="38"/>
      <c r="H104" s="125"/>
      <c r="I104" s="125"/>
    </row>
    <row r="105" spans="6:9" x14ac:dyDescent="0.25">
      <c r="F105" s="124"/>
      <c r="G105" s="38"/>
      <c r="H105" s="125"/>
      <c r="I105" s="125"/>
    </row>
    <row r="106" spans="6:9" x14ac:dyDescent="0.25">
      <c r="F106" s="124"/>
      <c r="G106" s="38"/>
      <c r="H106" s="125"/>
      <c r="I106" s="125"/>
    </row>
    <row r="107" spans="6:9" x14ac:dyDescent="0.25">
      <c r="F107" s="124"/>
      <c r="G107" s="38"/>
      <c r="H107" s="125"/>
      <c r="I107" s="125"/>
    </row>
    <row r="108" spans="6:9" x14ac:dyDescent="0.25">
      <c r="F108" s="124"/>
      <c r="G108" s="38"/>
      <c r="H108" s="125"/>
      <c r="I108" s="125"/>
    </row>
    <row r="109" spans="6:9" x14ac:dyDescent="0.25">
      <c r="F109" s="124"/>
      <c r="G109" s="38"/>
      <c r="H109" s="125"/>
      <c r="I109" s="125"/>
    </row>
    <row r="110" spans="6:9" x14ac:dyDescent="0.25">
      <c r="F110" s="124"/>
      <c r="G110" s="38"/>
      <c r="H110" s="125"/>
      <c r="I110" s="125"/>
    </row>
  </sheetData>
  <sheetProtection algorithmName="SHA-512" hashValue="ofWJkv4f8MTca59JyDv4E8gWQdgZAcfJTOcCSU6d7hNkP1Vk2RpAXZCb83rgDZ5wX8/cA7BhBeWk7c7NXU3gNQ==" saltValue="N9drHg8y1xLm3Khtqx8qFA==" spinCount="100000" sheet="1" objects="1" scenarios="1"/>
  <protectedRanges>
    <protectedRange sqref="E4:E23" name="Rango1"/>
    <protectedRange sqref="L16:L23 L4:L14" name="Rango1_1"/>
    <protectedRange sqref="E35" name="Rango1_2"/>
    <protectedRange sqref="E36" name="Rango1_2_1"/>
  </protectedRanges>
  <mergeCells count="6">
    <mergeCell ref="M4:N5"/>
    <mergeCell ref="B1:C1"/>
    <mergeCell ref="E1:F1"/>
    <mergeCell ref="B2:C2"/>
    <mergeCell ref="F2:G2"/>
    <mergeCell ref="I2:J2"/>
  </mergeCells>
  <conditionalFormatting sqref="J4:J5 J7:J8 J10:J13">
    <cfRule type="dataBar" priority="593">
      <dataBar>
        <cfvo type="min"/>
        <cfvo type="max"/>
        <color rgb="FFFF0000"/>
      </dataBar>
      <extLst>
        <ext xmlns:x14="http://schemas.microsoft.com/office/spreadsheetml/2009/9/main" uri="{B025F937-C7B1-47D3-B67F-A62EFF666E3E}">
          <x14:id>{F7AC1BC9-1F17-4D89-BB16-1FA323AA82DB}</x14:id>
        </ext>
      </extLst>
    </cfRule>
    <cfRule type="colorScale" priority="594">
      <colorScale>
        <cfvo type="min"/>
        <cfvo type="percentile" val="50"/>
        <cfvo type="max"/>
        <color rgb="FF63BE7B"/>
        <color rgb="FFFFEB84"/>
        <color rgb="FFF8696B"/>
      </colorScale>
    </cfRule>
  </conditionalFormatting>
  <conditionalFormatting sqref="J6">
    <cfRule type="dataBar" priority="7">
      <dataBar>
        <cfvo type="min"/>
        <cfvo type="max"/>
        <color rgb="FFFF0000"/>
      </dataBar>
      <extLst>
        <ext xmlns:x14="http://schemas.microsoft.com/office/spreadsheetml/2009/9/main" uri="{B025F937-C7B1-47D3-B67F-A62EFF666E3E}">
          <x14:id>{03080109-E42C-495E-91D0-27BA1468D0E8}</x14:id>
        </ext>
      </extLst>
    </cfRule>
    <cfRule type="colorScale" priority="8">
      <colorScale>
        <cfvo type="min"/>
        <cfvo type="percentile" val="50"/>
        <cfvo type="max"/>
        <color rgb="FF63BE7B"/>
        <color rgb="FFFFEB84"/>
        <color rgb="FFF8696B"/>
      </colorScale>
    </cfRule>
  </conditionalFormatting>
  <conditionalFormatting sqref="J9">
    <cfRule type="dataBar" priority="1">
      <dataBar>
        <cfvo type="min"/>
        <cfvo type="max"/>
        <color rgb="FFFF0000"/>
      </dataBar>
      <extLst>
        <ext xmlns:x14="http://schemas.microsoft.com/office/spreadsheetml/2009/9/main" uri="{B025F937-C7B1-47D3-B67F-A62EFF666E3E}">
          <x14:id>{B072CBA6-C72C-487F-8794-2BF15676A76F}</x14:id>
        </ext>
      </extLst>
    </cfRule>
    <cfRule type="colorScale" priority="2">
      <colorScale>
        <cfvo type="min"/>
        <cfvo type="percentile" val="50"/>
        <cfvo type="max"/>
        <color rgb="FF63BE7B"/>
        <color rgb="FFFFEB84"/>
        <color rgb="FFF8696B"/>
      </colorScale>
    </cfRule>
  </conditionalFormatting>
  <conditionalFormatting sqref="J14">
    <cfRule type="dataBar" priority="19">
      <dataBar>
        <cfvo type="min"/>
        <cfvo type="max"/>
        <color rgb="FFFF0000"/>
      </dataBar>
      <extLst>
        <ext xmlns:x14="http://schemas.microsoft.com/office/spreadsheetml/2009/9/main" uri="{B025F937-C7B1-47D3-B67F-A62EFF666E3E}">
          <x14:id>{99B02D3C-6C1E-4A33-AF9C-A44F6EB86F60}</x14:id>
        </ext>
      </extLst>
    </cfRule>
    <cfRule type="colorScale" priority="20">
      <colorScale>
        <cfvo type="min"/>
        <cfvo type="percentile" val="50"/>
        <cfvo type="max"/>
        <color rgb="FF63BE7B"/>
        <color rgb="FFFFEB84"/>
        <color rgb="FFF8696B"/>
      </colorScale>
    </cfRule>
  </conditionalFormatting>
  <conditionalFormatting sqref="J15">
    <cfRule type="dataBar" priority="17">
      <dataBar>
        <cfvo type="min"/>
        <cfvo type="max"/>
        <color rgb="FFFF0000"/>
      </dataBar>
      <extLst>
        <ext xmlns:x14="http://schemas.microsoft.com/office/spreadsheetml/2009/9/main" uri="{B025F937-C7B1-47D3-B67F-A62EFF666E3E}">
          <x14:id>{6D2FC087-E6A4-4B56-875E-45FB923974D9}</x14:id>
        </ext>
      </extLst>
    </cfRule>
    <cfRule type="colorScale" priority="18">
      <colorScale>
        <cfvo type="min"/>
        <cfvo type="percentile" val="50"/>
        <cfvo type="max"/>
        <color rgb="FF63BE7B"/>
        <color rgb="FFFFEB84"/>
        <color rgb="FFF8696B"/>
      </colorScale>
    </cfRule>
  </conditionalFormatting>
  <conditionalFormatting sqref="J16:J17">
    <cfRule type="dataBar" priority="64">
      <dataBar>
        <cfvo type="min"/>
        <cfvo type="max"/>
        <color rgb="FFFF0000"/>
      </dataBar>
      <extLst>
        <ext xmlns:x14="http://schemas.microsoft.com/office/spreadsheetml/2009/9/main" uri="{B025F937-C7B1-47D3-B67F-A62EFF666E3E}">
          <x14:id>{FC5126F8-3E64-42BF-B34A-E2451F87885B}</x14:id>
        </ext>
      </extLst>
    </cfRule>
    <cfRule type="colorScale" priority="65">
      <colorScale>
        <cfvo type="min"/>
        <cfvo type="percentile" val="50"/>
        <cfvo type="max"/>
        <color rgb="FF63BE7B"/>
        <color rgb="FFFFEB84"/>
        <color rgb="FFF8696B"/>
      </colorScale>
    </cfRule>
  </conditionalFormatting>
  <conditionalFormatting sqref="J18:J22">
    <cfRule type="dataBar" priority="56">
      <dataBar>
        <cfvo type="min"/>
        <cfvo type="max"/>
        <color rgb="FFFF0000"/>
      </dataBar>
      <extLst>
        <ext xmlns:x14="http://schemas.microsoft.com/office/spreadsheetml/2009/9/main" uri="{B025F937-C7B1-47D3-B67F-A62EFF666E3E}">
          <x14:id>{182F7FFD-E807-4AA6-B71A-43022B671D00}</x14:id>
        </ext>
      </extLst>
    </cfRule>
    <cfRule type="colorScale" priority="57">
      <colorScale>
        <cfvo type="min"/>
        <cfvo type="percentile" val="50"/>
        <cfvo type="max"/>
        <color rgb="FF63BE7B"/>
        <color rgb="FFFFEB84"/>
        <color rgb="FFF8696B"/>
      </colorScale>
    </cfRule>
  </conditionalFormatting>
  <conditionalFormatting sqref="J23">
    <cfRule type="expression" dxfId="59" priority="50" stopIfTrue="1">
      <formula>E23="No"</formula>
    </cfRule>
    <cfRule type="dataBar" priority="51">
      <dataBar>
        <cfvo type="min"/>
        <cfvo type="max"/>
        <color rgb="FFFF0000"/>
      </dataBar>
      <extLst>
        <ext xmlns:x14="http://schemas.microsoft.com/office/spreadsheetml/2009/9/main" uri="{B025F937-C7B1-47D3-B67F-A62EFF666E3E}">
          <x14:id>{2FFDEB17-6E92-44AF-A703-238D1CFDC4C8}</x14:id>
        </ext>
      </extLst>
    </cfRule>
    <cfRule type="colorScale" priority="52">
      <colorScale>
        <cfvo type="min"/>
        <cfvo type="percentile" val="50"/>
        <cfvo type="max"/>
        <color rgb="FF63BE7B"/>
        <color rgb="FFFFEB84"/>
        <color rgb="FFF8696B"/>
      </colorScale>
    </cfRule>
  </conditionalFormatting>
  <conditionalFormatting sqref="J4:K9">
    <cfRule type="expression" dxfId="58" priority="5" stopIfTrue="1">
      <formula>E4="No"</formula>
    </cfRule>
  </conditionalFormatting>
  <conditionalFormatting sqref="J10:K22">
    <cfRule type="expression" dxfId="57" priority="29" stopIfTrue="1">
      <formula>E10="No"</formula>
    </cfRule>
  </conditionalFormatting>
  <conditionalFormatting sqref="K4:K5 K7:K8 K10:K13">
    <cfRule type="dataBar" priority="597">
      <dataBar>
        <cfvo type="min"/>
        <cfvo type="max"/>
        <color rgb="FFFF0000"/>
      </dataBar>
      <extLst>
        <ext xmlns:x14="http://schemas.microsoft.com/office/spreadsheetml/2009/9/main" uri="{B025F937-C7B1-47D3-B67F-A62EFF666E3E}">
          <x14:id>{F3C155FF-084D-4EA5-83C6-DB8817316E03}</x14:id>
        </ext>
      </extLst>
    </cfRule>
    <cfRule type="colorScale" priority="598">
      <colorScale>
        <cfvo type="min"/>
        <cfvo type="percentile" val="50"/>
        <cfvo type="max"/>
        <color rgb="FF63BE7B"/>
        <color rgb="FFFFEB84"/>
        <color rgb="FFF8696B"/>
      </colorScale>
    </cfRule>
  </conditionalFormatting>
  <conditionalFormatting sqref="K6">
    <cfRule type="dataBar" priority="9">
      <dataBar>
        <cfvo type="min"/>
        <cfvo type="max"/>
        <color rgb="FFFF0000"/>
      </dataBar>
      <extLst>
        <ext xmlns:x14="http://schemas.microsoft.com/office/spreadsheetml/2009/9/main" uri="{B025F937-C7B1-47D3-B67F-A62EFF666E3E}">
          <x14:id>{0AAC89CB-D74A-4669-B7CB-C6FCBBB48EEA}</x14:id>
        </ext>
      </extLst>
    </cfRule>
    <cfRule type="colorScale" priority="10">
      <colorScale>
        <cfvo type="min"/>
        <cfvo type="percentile" val="50"/>
        <cfvo type="max"/>
        <color rgb="FF63BE7B"/>
        <color rgb="FFFFEB84"/>
        <color rgb="FFF8696B"/>
      </colorScale>
    </cfRule>
  </conditionalFormatting>
  <conditionalFormatting sqref="K9">
    <cfRule type="dataBar" priority="3">
      <dataBar>
        <cfvo type="min"/>
        <cfvo type="max"/>
        <color rgb="FFFF0000"/>
      </dataBar>
      <extLst>
        <ext xmlns:x14="http://schemas.microsoft.com/office/spreadsheetml/2009/9/main" uri="{B025F937-C7B1-47D3-B67F-A62EFF666E3E}">
          <x14:id>{E74F9DBB-CB72-48F3-99BD-8652E35A7B76}</x14:id>
        </ext>
      </extLst>
    </cfRule>
    <cfRule type="colorScale" priority="4">
      <colorScale>
        <cfvo type="min"/>
        <cfvo type="percentile" val="50"/>
        <cfvo type="max"/>
        <color rgb="FF63BE7B"/>
        <color rgb="FFFFEB84"/>
        <color rgb="FFF8696B"/>
      </colorScale>
    </cfRule>
  </conditionalFormatting>
  <conditionalFormatting sqref="K14">
    <cfRule type="dataBar" priority="21">
      <dataBar>
        <cfvo type="min"/>
        <cfvo type="max"/>
        <color rgb="FFFF0000"/>
      </dataBar>
      <extLst>
        <ext xmlns:x14="http://schemas.microsoft.com/office/spreadsheetml/2009/9/main" uri="{B025F937-C7B1-47D3-B67F-A62EFF666E3E}">
          <x14:id>{EA05D617-24C1-4784-83A7-3DEBA3F29BE3}</x14:id>
        </ext>
      </extLst>
    </cfRule>
    <cfRule type="colorScale" priority="22">
      <colorScale>
        <cfvo type="min"/>
        <cfvo type="percentile" val="50"/>
        <cfvo type="max"/>
        <color rgb="FF63BE7B"/>
        <color rgb="FFFFEB84"/>
        <color rgb="FFF8696B"/>
      </colorScale>
    </cfRule>
  </conditionalFormatting>
  <conditionalFormatting sqref="K23">
    <cfRule type="dataBar" priority="54">
      <dataBar>
        <cfvo type="min"/>
        <cfvo type="max"/>
        <color rgb="FFFF0000"/>
      </dataBar>
      <extLst>
        <ext xmlns:x14="http://schemas.microsoft.com/office/spreadsheetml/2009/9/main" uri="{B025F937-C7B1-47D3-B67F-A62EFF666E3E}">
          <x14:id>{B73E26D5-A183-49CB-93C2-403D5D0CB4EC}</x14:id>
        </ext>
      </extLst>
    </cfRule>
    <cfRule type="colorScale" priority="55">
      <colorScale>
        <cfvo type="min"/>
        <cfvo type="percentile" val="50"/>
        <cfvo type="max"/>
        <color rgb="FF63BE7B"/>
        <color rgb="FFFFEB84"/>
        <color rgb="FFF8696B"/>
      </colorScale>
    </cfRule>
  </conditionalFormatting>
  <conditionalFormatting sqref="K23:K32">
    <cfRule type="expression" dxfId="56" priority="53" stopIfTrue="1">
      <formula>F23="No"</formula>
    </cfRule>
  </conditionalFormatting>
  <conditionalFormatting sqref="K24:K32 K15:K22">
    <cfRule type="dataBar" priority="60">
      <dataBar>
        <cfvo type="min"/>
        <cfvo type="max"/>
        <color rgb="FFFF0000"/>
      </dataBar>
      <extLst>
        <ext xmlns:x14="http://schemas.microsoft.com/office/spreadsheetml/2009/9/main" uri="{B025F937-C7B1-47D3-B67F-A62EFF666E3E}">
          <x14:id>{272C9ADE-8609-4985-93D3-844F67F76B08}</x14:id>
        </ext>
      </extLst>
    </cfRule>
    <cfRule type="colorScale" priority="61">
      <colorScale>
        <cfvo type="min"/>
        <cfvo type="percentile" val="50"/>
        <cfvo type="max"/>
        <color rgb="FF63BE7B"/>
        <color rgb="FFFFEB84"/>
        <color rgb="FFF8696B"/>
      </colorScale>
    </cfRule>
  </conditionalFormatting>
  <conditionalFormatting sqref="K36">
    <cfRule type="dataBar" priority="11">
      <dataBar>
        <cfvo type="min"/>
        <cfvo type="max"/>
        <color rgb="FFFF0000"/>
      </dataBar>
      <extLst>
        <ext xmlns:x14="http://schemas.microsoft.com/office/spreadsheetml/2009/9/main" uri="{B025F937-C7B1-47D3-B67F-A62EFF666E3E}">
          <x14:id>{9F4978F9-6060-46D5-9936-03F96CFCCA4F}</x14:id>
        </ext>
      </extLst>
    </cfRule>
    <cfRule type="colorScale" priority="12">
      <colorScale>
        <cfvo type="min"/>
        <cfvo type="percentile" val="50"/>
        <cfvo type="max"/>
        <color rgb="FF63BE7B"/>
        <color rgb="FFFFEB84"/>
        <color rgb="FFF8696B"/>
      </colorScale>
    </cfRule>
    <cfRule type="expression" dxfId="55" priority="13" stopIfTrue="1">
      <formula>F36="No"</formula>
    </cfRule>
  </conditionalFormatting>
  <dataValidations count="1">
    <dataValidation type="list" allowBlank="1" showInputMessage="1" showErrorMessage="1" sqref="E4:E23" xr:uid="{2A8DF0F5-2482-44D3-8DB9-01FA5025A688}">
      <formula1>$J$24:$J$25</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F7AC1BC9-1F17-4D89-BB16-1FA323AA82DB}">
            <x14:dataBar minLength="0" maxLength="100" negativeBarColorSameAsPositive="1" axisPosition="none">
              <x14:cfvo type="min"/>
              <x14:cfvo type="max"/>
            </x14:dataBar>
          </x14:cfRule>
          <xm:sqref>J4:J5 J7:J8 J10:J13</xm:sqref>
        </x14:conditionalFormatting>
        <x14:conditionalFormatting xmlns:xm="http://schemas.microsoft.com/office/excel/2006/main">
          <x14:cfRule type="dataBar" id="{03080109-E42C-495E-91D0-27BA1468D0E8}">
            <x14:dataBar minLength="0" maxLength="100" negativeBarColorSameAsPositive="1" axisPosition="none">
              <x14:cfvo type="min"/>
              <x14:cfvo type="max"/>
            </x14:dataBar>
          </x14:cfRule>
          <xm:sqref>J6</xm:sqref>
        </x14:conditionalFormatting>
        <x14:conditionalFormatting xmlns:xm="http://schemas.microsoft.com/office/excel/2006/main">
          <x14:cfRule type="dataBar" id="{B072CBA6-C72C-487F-8794-2BF15676A76F}">
            <x14:dataBar minLength="0" maxLength="100" negativeBarColorSameAsPositive="1" axisPosition="none">
              <x14:cfvo type="min"/>
              <x14:cfvo type="max"/>
            </x14:dataBar>
          </x14:cfRule>
          <xm:sqref>J9</xm:sqref>
        </x14:conditionalFormatting>
        <x14:conditionalFormatting xmlns:xm="http://schemas.microsoft.com/office/excel/2006/main">
          <x14:cfRule type="dataBar" id="{99B02D3C-6C1E-4A33-AF9C-A44F6EB86F60}">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6D2FC087-E6A4-4B56-875E-45FB923974D9}">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FC5126F8-3E64-42BF-B34A-E2451F87885B}">
            <x14:dataBar minLength="0" maxLength="100" negativeBarColorSameAsPositive="1" axisPosition="none">
              <x14:cfvo type="min"/>
              <x14:cfvo type="max"/>
            </x14:dataBar>
          </x14:cfRule>
          <xm:sqref>J16:J17</xm:sqref>
        </x14:conditionalFormatting>
        <x14:conditionalFormatting xmlns:xm="http://schemas.microsoft.com/office/excel/2006/main">
          <x14:cfRule type="dataBar" id="{182F7FFD-E807-4AA6-B71A-43022B671D00}">
            <x14:dataBar minLength="0" maxLength="100" negativeBarColorSameAsPositive="1" axisPosition="none">
              <x14:cfvo type="min"/>
              <x14:cfvo type="max"/>
            </x14:dataBar>
          </x14:cfRule>
          <xm:sqref>J18:J22</xm:sqref>
        </x14:conditionalFormatting>
        <x14:conditionalFormatting xmlns:xm="http://schemas.microsoft.com/office/excel/2006/main">
          <x14:cfRule type="dataBar" id="{2FFDEB17-6E92-44AF-A703-238D1CFDC4C8}">
            <x14:dataBar minLength="0" maxLength="100" negativeBarColorSameAsPositive="1" axisPosition="none">
              <x14:cfvo type="min"/>
              <x14:cfvo type="max"/>
            </x14:dataBar>
          </x14:cfRule>
          <xm:sqref>J23</xm:sqref>
        </x14:conditionalFormatting>
        <x14:conditionalFormatting xmlns:xm="http://schemas.microsoft.com/office/excel/2006/main">
          <x14:cfRule type="dataBar" id="{F3C155FF-084D-4EA5-83C6-DB8817316E03}">
            <x14:dataBar minLength="0" maxLength="100" negativeBarColorSameAsPositive="1" axisPosition="none">
              <x14:cfvo type="min"/>
              <x14:cfvo type="max"/>
            </x14:dataBar>
          </x14:cfRule>
          <xm:sqref>K4:K5 K7:K8 K10:K13</xm:sqref>
        </x14:conditionalFormatting>
        <x14:conditionalFormatting xmlns:xm="http://schemas.microsoft.com/office/excel/2006/main">
          <x14:cfRule type="dataBar" id="{0AAC89CB-D74A-4669-B7CB-C6FCBBB48EEA}">
            <x14:dataBar minLength="0" maxLength="100" negativeBarColorSameAsPositive="1" axisPosition="none">
              <x14:cfvo type="min"/>
              <x14:cfvo type="max"/>
            </x14:dataBar>
          </x14:cfRule>
          <xm:sqref>K6</xm:sqref>
        </x14:conditionalFormatting>
        <x14:conditionalFormatting xmlns:xm="http://schemas.microsoft.com/office/excel/2006/main">
          <x14:cfRule type="dataBar" id="{E74F9DBB-CB72-48F3-99BD-8652E35A7B76}">
            <x14:dataBar minLength="0" maxLength="100" negativeBarColorSameAsPositive="1" axisPosition="none">
              <x14:cfvo type="min"/>
              <x14:cfvo type="max"/>
            </x14:dataBar>
          </x14:cfRule>
          <xm:sqref>K9</xm:sqref>
        </x14:conditionalFormatting>
        <x14:conditionalFormatting xmlns:xm="http://schemas.microsoft.com/office/excel/2006/main">
          <x14:cfRule type="dataBar" id="{EA05D617-24C1-4784-83A7-3DEBA3F29BE3}">
            <x14:dataBar minLength="0" maxLength="100" negativeBarColorSameAsPositive="1" axisPosition="none">
              <x14:cfvo type="min"/>
              <x14:cfvo type="max"/>
            </x14:dataBar>
          </x14:cfRule>
          <xm:sqref>K14</xm:sqref>
        </x14:conditionalFormatting>
        <x14:conditionalFormatting xmlns:xm="http://schemas.microsoft.com/office/excel/2006/main">
          <x14:cfRule type="dataBar" id="{B73E26D5-A183-49CB-93C2-403D5D0CB4EC}">
            <x14:dataBar minLength="0" maxLength="100" negativeBarColorSameAsPositive="1" axisPosition="none">
              <x14:cfvo type="min"/>
              <x14:cfvo type="max"/>
            </x14:dataBar>
          </x14:cfRule>
          <xm:sqref>K23</xm:sqref>
        </x14:conditionalFormatting>
        <x14:conditionalFormatting xmlns:xm="http://schemas.microsoft.com/office/excel/2006/main">
          <x14:cfRule type="dataBar" id="{272C9ADE-8609-4985-93D3-844F67F76B08}">
            <x14:dataBar minLength="0" maxLength="100" negativeBarColorSameAsPositive="1" axisPosition="none">
              <x14:cfvo type="min"/>
              <x14:cfvo type="max"/>
            </x14:dataBar>
          </x14:cfRule>
          <xm:sqref>K24:K32 K15:K22</xm:sqref>
        </x14:conditionalFormatting>
        <x14:conditionalFormatting xmlns:xm="http://schemas.microsoft.com/office/excel/2006/main">
          <x14:cfRule type="dataBar" id="{9F4978F9-6060-46D5-9936-03F96CFCCA4F}">
            <x14:dataBar minLength="0" maxLength="100" negativeBarColorSameAsPositive="1" axisPosition="none">
              <x14:cfvo type="min"/>
              <x14:cfvo type="max"/>
            </x14:dataBar>
          </x14:cfRule>
          <xm:sqref>K36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51BF2-C9B1-407C-BB12-FB75A322AFB4}">
  <sheetPr>
    <pageSetUpPr fitToPage="1"/>
  </sheetPr>
  <dimension ref="A1:N115"/>
  <sheetViews>
    <sheetView showGridLines="0" view="pageBreakPreview" zoomScale="60" zoomScaleNormal="80" workbookViewId="0">
      <pane ySplit="3" topLeftCell="A6" activePane="bottomLeft" state="frozenSplit"/>
      <selection pane="bottomLeft" activeCell="E4" sqref="E4"/>
    </sheetView>
  </sheetViews>
  <sheetFormatPr baseColWidth="10" defaultColWidth="9.1796875" defaultRowHeight="12.5" x14ac:dyDescent="0.25"/>
  <cols>
    <col min="1" max="1" width="4" style="1" customWidth="1"/>
    <col min="2" max="2" width="9" style="4" customWidth="1"/>
    <col min="3" max="3" width="38.26953125"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2" style="9" customWidth="1"/>
    <col min="13" max="16384" width="9.1796875" style="3"/>
  </cols>
  <sheetData>
    <row r="1" spans="2:14" ht="21" customHeight="1" x14ac:dyDescent="0.45">
      <c r="B1" s="243" t="s">
        <v>7</v>
      </c>
      <c r="C1" s="244"/>
      <c r="D1" s="63">
        <f>+Instrucciones!D13</f>
        <v>0</v>
      </c>
      <c r="E1" s="250"/>
      <c r="F1" s="251"/>
      <c r="G1" s="38"/>
      <c r="H1" s="38"/>
      <c r="I1" s="31"/>
      <c r="J1" s="57"/>
      <c r="K1" s="61"/>
      <c r="L1" s="41"/>
    </row>
    <row r="2" spans="2:14" ht="16.5" customHeight="1" x14ac:dyDescent="0.45">
      <c r="B2" s="245" t="s">
        <v>8</v>
      </c>
      <c r="C2" s="245"/>
      <c r="D2" s="60">
        <f>+Instrucciones!D11</f>
        <v>0</v>
      </c>
      <c r="E2" s="113"/>
      <c r="F2" s="246" t="s">
        <v>9</v>
      </c>
      <c r="G2" s="247"/>
      <c r="H2" s="56" t="s">
        <v>10</v>
      </c>
      <c r="I2" s="248" t="s">
        <v>11</v>
      </c>
      <c r="J2" s="249"/>
      <c r="K2" s="48"/>
      <c r="L2" s="41"/>
      <c r="N2" s="41"/>
    </row>
    <row r="3" spans="2:14" ht="74.25" customHeight="1" x14ac:dyDescent="0.25">
      <c r="B3" s="15" t="s">
        <v>12</v>
      </c>
      <c r="C3" s="15" t="s">
        <v>13</v>
      </c>
      <c r="D3" s="15" t="s">
        <v>14</v>
      </c>
      <c r="E3" s="34" t="s">
        <v>15</v>
      </c>
      <c r="F3" s="33" t="s">
        <v>16</v>
      </c>
      <c r="G3" s="33" t="s">
        <v>17</v>
      </c>
      <c r="H3" s="34" t="s">
        <v>18</v>
      </c>
      <c r="I3" s="34" t="s">
        <v>19</v>
      </c>
      <c r="J3" s="35" t="s">
        <v>20</v>
      </c>
      <c r="K3" s="59" t="s">
        <v>21</v>
      </c>
      <c r="L3" s="15" t="s">
        <v>22</v>
      </c>
      <c r="N3" s="41"/>
    </row>
    <row r="4" spans="2:14" ht="36" customHeight="1" x14ac:dyDescent="0.25">
      <c r="B4" s="66">
        <v>1</v>
      </c>
      <c r="C4" s="67" t="s">
        <v>360</v>
      </c>
      <c r="D4" s="68" t="s">
        <v>23</v>
      </c>
      <c r="E4" s="37" t="s">
        <v>24</v>
      </c>
      <c r="F4" s="114">
        <v>10</v>
      </c>
      <c r="G4" s="115" t="e">
        <f>+F4/#REF!</f>
        <v>#REF!</v>
      </c>
      <c r="H4" s="55">
        <f t="shared" ref="H4:H28" si="0">IF(E4="Yes",F4,0)</f>
        <v>10</v>
      </c>
      <c r="I4" s="53">
        <f>IF(OR($H$7=0,$H$10=0,$H$11=0,$H$26=0)=FALSE,H4,0)</f>
        <v>10</v>
      </c>
      <c r="J4" s="54" t="str">
        <f t="shared" ref="J4:J6" si="1">IF(E4="Yes","OK"," Pass")</f>
        <v>OK</v>
      </c>
      <c r="K4" s="54" t="str">
        <f>IF(J4="OK","4"," 0")</f>
        <v>4</v>
      </c>
      <c r="L4" s="44" t="s">
        <v>25</v>
      </c>
    </row>
    <row r="5" spans="2:14" ht="26" x14ac:dyDescent="0.25">
      <c r="B5" s="66">
        <v>2</v>
      </c>
      <c r="C5" s="67" t="s">
        <v>353</v>
      </c>
      <c r="D5" s="68" t="s">
        <v>23</v>
      </c>
      <c r="E5" s="37" t="s">
        <v>24</v>
      </c>
      <c r="F5" s="114">
        <v>10</v>
      </c>
      <c r="G5" s="115" t="e">
        <f>+F5/#REF!</f>
        <v>#REF!</v>
      </c>
      <c r="H5" s="55">
        <f t="shared" si="0"/>
        <v>10</v>
      </c>
      <c r="I5" s="53">
        <f>IF(OR($H$7=0,$H$10=0,$H$11=0,$H$26=0)=FALSE,H5,0)</f>
        <v>10</v>
      </c>
      <c r="J5" s="54" t="str">
        <f t="shared" si="1"/>
        <v>OK</v>
      </c>
      <c r="K5" s="54" t="str">
        <f>IF(J5="OK","4"," 0")</f>
        <v>4</v>
      </c>
      <c r="L5" s="44" t="s">
        <v>25</v>
      </c>
    </row>
    <row r="6" spans="2:14" ht="26" x14ac:dyDescent="0.25">
      <c r="B6" s="66">
        <v>3</v>
      </c>
      <c r="C6" s="67" t="s">
        <v>400</v>
      </c>
      <c r="D6" s="68" t="s">
        <v>23</v>
      </c>
      <c r="E6" s="37" t="s">
        <v>24</v>
      </c>
      <c r="F6" s="114"/>
      <c r="G6" s="115"/>
      <c r="H6" s="55"/>
      <c r="I6" s="53"/>
      <c r="J6" s="54" t="str">
        <f t="shared" si="1"/>
        <v>OK</v>
      </c>
      <c r="K6" s="54" t="str">
        <f>IF(J6="OK","15"," 0")</f>
        <v>15</v>
      </c>
      <c r="L6" s="208" t="s">
        <v>402</v>
      </c>
    </row>
    <row r="7" spans="2:14" ht="52" x14ac:dyDescent="0.25">
      <c r="B7" s="66">
        <v>4</v>
      </c>
      <c r="C7" s="67" t="s">
        <v>401</v>
      </c>
      <c r="D7" s="68" t="s">
        <v>23</v>
      </c>
      <c r="E7" s="37" t="s">
        <v>24</v>
      </c>
      <c r="F7" s="114">
        <v>10</v>
      </c>
      <c r="G7" s="115" t="e">
        <f>+F7/#REF!</f>
        <v>#REF!</v>
      </c>
      <c r="H7" s="55">
        <f t="shared" ref="H7:H14" si="2">IF(E7="Yes",F7,0)</f>
        <v>10</v>
      </c>
      <c r="I7" s="53">
        <f t="shared" ref="I7:I15" si="3">IF(OR($H$7=0,$H$10=0,$H$11=0,$H$26=0)=FALSE,H7,0)</f>
        <v>10</v>
      </c>
      <c r="J7" s="54" t="str">
        <f t="shared" ref="J7" si="4">IF(E7="Yes","OK","Did not pass")</f>
        <v>OK</v>
      </c>
      <c r="K7" s="54" t="s">
        <v>28</v>
      </c>
      <c r="L7" s="208" t="s">
        <v>413</v>
      </c>
    </row>
    <row r="8" spans="2:14" ht="39" x14ac:dyDescent="0.25">
      <c r="B8" s="66">
        <v>5</v>
      </c>
      <c r="C8" s="67" t="s">
        <v>403</v>
      </c>
      <c r="D8" s="68" t="s">
        <v>23</v>
      </c>
      <c r="E8" s="37" t="s">
        <v>24</v>
      </c>
      <c r="F8" s="114">
        <v>10</v>
      </c>
      <c r="G8" s="115" t="e">
        <f>+F8/#REF!</f>
        <v>#REF!</v>
      </c>
      <c r="H8" s="55">
        <f t="shared" ref="H8" si="5">IF(E8="Yes",F8,0)</f>
        <v>10</v>
      </c>
      <c r="I8" s="53">
        <f t="shared" si="3"/>
        <v>10</v>
      </c>
      <c r="J8" s="54" t="str">
        <f t="shared" ref="J8:J14" si="6">IF(E8="Yes","OK"," Pass")</f>
        <v>OK</v>
      </c>
      <c r="K8" s="54" t="str">
        <f>IF(J8="OK","10"," 0")</f>
        <v>10</v>
      </c>
      <c r="L8" s="208" t="s">
        <v>404</v>
      </c>
    </row>
    <row r="9" spans="2:14" ht="65" x14ac:dyDescent="0.25">
      <c r="B9" s="66">
        <v>6</v>
      </c>
      <c r="C9" s="67" t="s">
        <v>411</v>
      </c>
      <c r="D9" s="68" t="s">
        <v>23</v>
      </c>
      <c r="E9" s="37" t="s">
        <v>24</v>
      </c>
      <c r="F9" s="114">
        <v>10</v>
      </c>
      <c r="G9" s="115" t="e">
        <f>+F9/#REF!</f>
        <v>#REF!</v>
      </c>
      <c r="H9" s="55">
        <f t="shared" ref="H9" si="7">IF(E9="Yes",F9,0)</f>
        <v>10</v>
      </c>
      <c r="I9" s="53">
        <f t="shared" si="3"/>
        <v>10</v>
      </c>
      <c r="J9" s="54" t="str">
        <f t="shared" ref="J9" si="8">IF(E9="Yes","OK"," Pass")</f>
        <v>OK</v>
      </c>
      <c r="K9" s="54" t="str">
        <f>IF(J9="OK","10"," 0")</f>
        <v>10</v>
      </c>
      <c r="L9" s="208" t="s">
        <v>409</v>
      </c>
    </row>
    <row r="10" spans="2:14" ht="65" x14ac:dyDescent="0.25">
      <c r="B10" s="66">
        <v>7</v>
      </c>
      <c r="C10" s="67" t="s">
        <v>406</v>
      </c>
      <c r="D10" s="68" t="s">
        <v>23</v>
      </c>
      <c r="E10" s="37" t="s">
        <v>24</v>
      </c>
      <c r="F10" s="114">
        <v>10</v>
      </c>
      <c r="G10" s="115" t="e">
        <f>+F10/#REF!</f>
        <v>#REF!</v>
      </c>
      <c r="H10" s="55">
        <f t="shared" si="2"/>
        <v>10</v>
      </c>
      <c r="I10" s="53">
        <f t="shared" si="3"/>
        <v>10</v>
      </c>
      <c r="J10" s="54" t="str">
        <f t="shared" si="6"/>
        <v>OK</v>
      </c>
      <c r="K10" s="54" t="str">
        <f>IF(J10="OK","5"," 0")</f>
        <v>5</v>
      </c>
      <c r="L10" s="208" t="s">
        <v>422</v>
      </c>
    </row>
    <row r="11" spans="2:14" ht="26" x14ac:dyDescent="0.25">
      <c r="B11" s="66">
        <v>8</v>
      </c>
      <c r="C11" s="67" t="s">
        <v>290</v>
      </c>
      <c r="D11" s="68" t="s">
        <v>23</v>
      </c>
      <c r="E11" s="37" t="s">
        <v>24</v>
      </c>
      <c r="F11" s="114">
        <v>10</v>
      </c>
      <c r="G11" s="115" t="e">
        <f>+F11/#REF!</f>
        <v>#REF!</v>
      </c>
      <c r="H11" s="55">
        <f t="shared" si="2"/>
        <v>10</v>
      </c>
      <c r="I11" s="53">
        <f t="shared" si="3"/>
        <v>10</v>
      </c>
      <c r="J11" s="54" t="str">
        <f t="shared" si="6"/>
        <v>OK</v>
      </c>
      <c r="K11" s="54" t="str">
        <f>IF(J11="OK","10"," 0")</f>
        <v>10</v>
      </c>
      <c r="L11" s="167" t="s">
        <v>293</v>
      </c>
    </row>
    <row r="12" spans="2:14" ht="26" x14ac:dyDescent="0.25">
      <c r="B12" s="66">
        <v>9</v>
      </c>
      <c r="C12" s="67" t="s">
        <v>407</v>
      </c>
      <c r="D12" s="68" t="s">
        <v>23</v>
      </c>
      <c r="E12" s="37" t="s">
        <v>24</v>
      </c>
      <c r="F12" s="114">
        <v>10</v>
      </c>
      <c r="G12" s="115" t="e">
        <f>+F12/#REF!</f>
        <v>#REF!</v>
      </c>
      <c r="H12" s="55">
        <f t="shared" si="2"/>
        <v>10</v>
      </c>
      <c r="I12" s="53">
        <f t="shared" si="3"/>
        <v>10</v>
      </c>
      <c r="J12" s="54" t="str">
        <f t="shared" si="6"/>
        <v>OK</v>
      </c>
      <c r="K12" s="54" t="str">
        <f>IF(J12="OK","6"," 0")</f>
        <v>6</v>
      </c>
      <c r="L12" s="167" t="s">
        <v>294</v>
      </c>
    </row>
    <row r="13" spans="2:14" ht="91" x14ac:dyDescent="0.25">
      <c r="B13" s="66">
        <v>10</v>
      </c>
      <c r="C13" s="67" t="s">
        <v>291</v>
      </c>
      <c r="D13" s="68" t="s">
        <v>23</v>
      </c>
      <c r="E13" s="37" t="s">
        <v>24</v>
      </c>
      <c r="F13" s="114">
        <v>10</v>
      </c>
      <c r="G13" s="115" t="e">
        <f>+F13/#REF!</f>
        <v>#REF!</v>
      </c>
      <c r="H13" s="55">
        <f t="shared" si="2"/>
        <v>10</v>
      </c>
      <c r="I13" s="53">
        <f t="shared" si="3"/>
        <v>10</v>
      </c>
      <c r="J13" s="54" t="str">
        <f t="shared" si="6"/>
        <v>OK</v>
      </c>
      <c r="K13" s="54" t="str">
        <f>IF(J13="OK","6"," 0")</f>
        <v>6</v>
      </c>
      <c r="L13" s="167" t="s">
        <v>295</v>
      </c>
    </row>
    <row r="14" spans="2:14" ht="52" x14ac:dyDescent="0.25">
      <c r="B14" s="66">
        <v>11</v>
      </c>
      <c r="C14" s="67" t="s">
        <v>292</v>
      </c>
      <c r="D14" s="68" t="s">
        <v>23</v>
      </c>
      <c r="E14" s="37" t="s">
        <v>24</v>
      </c>
      <c r="F14" s="114">
        <v>10</v>
      </c>
      <c r="G14" s="115" t="e">
        <f>+F14/#REF!</f>
        <v>#REF!</v>
      </c>
      <c r="H14" s="55">
        <f t="shared" si="2"/>
        <v>10</v>
      </c>
      <c r="I14" s="53">
        <f t="shared" si="3"/>
        <v>10</v>
      </c>
      <c r="J14" s="54" t="str">
        <f t="shared" si="6"/>
        <v>OK</v>
      </c>
      <c r="K14" s="54" t="str">
        <f>IF(J14="OK","2"," 0")</f>
        <v>2</v>
      </c>
      <c r="L14" s="167" t="s">
        <v>295</v>
      </c>
    </row>
    <row r="15" spans="2:14" ht="36" customHeight="1" x14ac:dyDescent="0.25">
      <c r="B15" s="66">
        <v>12</v>
      </c>
      <c r="C15" s="67" t="s">
        <v>410</v>
      </c>
      <c r="D15" s="68" t="s">
        <v>23</v>
      </c>
      <c r="E15" s="37" t="s">
        <v>24</v>
      </c>
      <c r="F15" s="114">
        <v>10</v>
      </c>
      <c r="G15" s="115" t="e">
        <f>+F15/#REF!</f>
        <v>#REF!</v>
      </c>
      <c r="H15" s="55">
        <f t="shared" si="0"/>
        <v>10</v>
      </c>
      <c r="I15" s="53">
        <f t="shared" si="3"/>
        <v>10</v>
      </c>
      <c r="J15" s="54" t="str">
        <f t="shared" ref="J15:J28" si="9">IF(E15="Yes","OK","Did not pass")</f>
        <v>OK</v>
      </c>
      <c r="K15" s="54" t="str">
        <f>IF(J15="OK","15"," 0")</f>
        <v>15</v>
      </c>
      <c r="L15" s="167" t="s">
        <v>296</v>
      </c>
      <c r="M15" s="41"/>
    </row>
    <row r="16" spans="2:14" ht="26" x14ac:dyDescent="0.25">
      <c r="B16" s="66">
        <v>13</v>
      </c>
      <c r="C16" s="67" t="s">
        <v>297</v>
      </c>
      <c r="D16" s="68" t="s">
        <v>23</v>
      </c>
      <c r="E16" s="37" t="s">
        <v>24</v>
      </c>
      <c r="F16" s="114"/>
      <c r="G16" s="115"/>
      <c r="H16" s="55"/>
      <c r="I16" s="53"/>
      <c r="J16" s="54" t="str">
        <f t="shared" si="9"/>
        <v>OK</v>
      </c>
      <c r="K16" s="54" t="str">
        <f>IF(J16="OK","2"," 0")</f>
        <v>2</v>
      </c>
      <c r="L16" s="167" t="s">
        <v>408</v>
      </c>
      <c r="M16" s="41"/>
    </row>
    <row r="17" spans="1:13" ht="48" customHeight="1" x14ac:dyDescent="0.25">
      <c r="B17" s="66">
        <v>14</v>
      </c>
      <c r="C17" s="67" t="s">
        <v>298</v>
      </c>
      <c r="D17" s="68" t="s">
        <v>23</v>
      </c>
      <c r="E17" s="37" t="s">
        <v>24</v>
      </c>
      <c r="F17" s="114"/>
      <c r="G17" s="115"/>
      <c r="H17" s="55"/>
      <c r="I17" s="53"/>
      <c r="J17" s="54" t="str">
        <f t="shared" si="9"/>
        <v>OK</v>
      </c>
      <c r="K17" s="54" t="str">
        <f>IF(J17="OK","3"," 0")</f>
        <v>3</v>
      </c>
      <c r="L17" s="167" t="s">
        <v>301</v>
      </c>
      <c r="M17" s="41"/>
    </row>
    <row r="18" spans="1:13" ht="39" x14ac:dyDescent="0.25">
      <c r="B18" s="66">
        <v>15</v>
      </c>
      <c r="C18" s="67" t="s">
        <v>350</v>
      </c>
      <c r="D18" s="68" t="s">
        <v>23</v>
      </c>
      <c r="E18" s="37" t="s">
        <v>24</v>
      </c>
      <c r="F18" s="114"/>
      <c r="G18" s="115"/>
      <c r="H18" s="55"/>
      <c r="I18" s="53"/>
      <c r="J18" s="54" t="str">
        <f t="shared" si="9"/>
        <v>OK</v>
      </c>
      <c r="K18" s="54" t="s">
        <v>28</v>
      </c>
      <c r="L18" s="167" t="s">
        <v>56</v>
      </c>
      <c r="M18" s="41"/>
    </row>
    <row r="19" spans="1:13" ht="39" x14ac:dyDescent="0.25">
      <c r="B19" s="66">
        <v>16</v>
      </c>
      <c r="C19" s="67" t="s">
        <v>299</v>
      </c>
      <c r="D19" s="68" t="s">
        <v>23</v>
      </c>
      <c r="E19" s="37" t="s">
        <v>24</v>
      </c>
      <c r="F19" s="114"/>
      <c r="G19" s="115"/>
      <c r="H19" s="55"/>
      <c r="I19" s="53"/>
      <c r="J19" s="54" t="str">
        <f t="shared" ref="J19" si="10">IF(E19="Yes","OK","Did not pass")</f>
        <v>OK</v>
      </c>
      <c r="K19" s="54" t="str">
        <f>IF(J19="OK","4"," 0")</f>
        <v>4</v>
      </c>
      <c r="L19" s="167" t="s">
        <v>302</v>
      </c>
      <c r="M19" s="41"/>
    </row>
    <row r="20" spans="1:13" ht="36" customHeight="1" x14ac:dyDescent="0.25">
      <c r="B20" s="66">
        <v>17</v>
      </c>
      <c r="C20" s="67" t="s">
        <v>300</v>
      </c>
      <c r="D20" s="68" t="s">
        <v>23</v>
      </c>
      <c r="E20" s="37" t="s">
        <v>24</v>
      </c>
      <c r="F20" s="114"/>
      <c r="G20" s="115"/>
      <c r="H20" s="55"/>
      <c r="I20" s="53"/>
      <c r="J20" s="54" t="str">
        <f t="shared" si="9"/>
        <v>OK</v>
      </c>
      <c r="K20" s="54" t="str">
        <f>IF(J20="OK","4"," 0")</f>
        <v>4</v>
      </c>
      <c r="L20" s="167" t="s">
        <v>303</v>
      </c>
      <c r="M20" s="41"/>
    </row>
    <row r="21" spans="1:13" ht="14" hidden="1" x14ac:dyDescent="0.25">
      <c r="B21" s="66">
        <v>18</v>
      </c>
      <c r="C21" s="67" t="s">
        <v>42</v>
      </c>
      <c r="D21" s="68" t="s">
        <v>23</v>
      </c>
      <c r="E21" s="37" t="s">
        <v>24</v>
      </c>
      <c r="F21" s="114">
        <v>10</v>
      </c>
      <c r="G21" s="115" t="e">
        <f>+F21/#REF!</f>
        <v>#REF!</v>
      </c>
      <c r="H21" s="55">
        <f t="shared" si="0"/>
        <v>10</v>
      </c>
      <c r="I21" s="53">
        <f t="shared" ref="I21:I28" si="11">IF(OR($H$7=0,$H$10=0,$H$11=0,$H$26=0)=FALSE,H21,0)</f>
        <v>10</v>
      </c>
      <c r="J21" s="54" t="str">
        <f t="shared" si="9"/>
        <v>OK</v>
      </c>
      <c r="K21" s="54" t="s">
        <v>28</v>
      </c>
      <c r="L21" s="44"/>
    </row>
    <row r="22" spans="1:13" ht="14" hidden="1" x14ac:dyDescent="0.25">
      <c r="B22" s="66">
        <v>19</v>
      </c>
      <c r="C22" s="67" t="s">
        <v>42</v>
      </c>
      <c r="D22" s="68" t="s">
        <v>23</v>
      </c>
      <c r="E22" s="37" t="s">
        <v>24</v>
      </c>
      <c r="F22" s="116">
        <v>10</v>
      </c>
      <c r="G22" s="115" t="e">
        <f>+F22/#REF!</f>
        <v>#REF!</v>
      </c>
      <c r="H22" s="55">
        <f t="shared" si="0"/>
        <v>10</v>
      </c>
      <c r="I22" s="53">
        <f t="shared" si="11"/>
        <v>10</v>
      </c>
      <c r="J22" s="54" t="str">
        <f t="shared" si="9"/>
        <v>OK</v>
      </c>
      <c r="K22" s="54" t="s">
        <v>28</v>
      </c>
      <c r="L22" s="44"/>
    </row>
    <row r="23" spans="1:13" ht="14" hidden="1" x14ac:dyDescent="0.25">
      <c r="B23" s="66">
        <v>20</v>
      </c>
      <c r="C23" s="67" t="s">
        <v>43</v>
      </c>
      <c r="D23" s="68" t="s">
        <v>23</v>
      </c>
      <c r="E23" s="37" t="s">
        <v>24</v>
      </c>
      <c r="F23" s="114">
        <v>10</v>
      </c>
      <c r="G23" s="115" t="e">
        <f>+F23/#REF!</f>
        <v>#REF!</v>
      </c>
      <c r="H23" s="55">
        <f t="shared" si="0"/>
        <v>10</v>
      </c>
      <c r="I23" s="53">
        <f t="shared" si="11"/>
        <v>10</v>
      </c>
      <c r="J23" s="54" t="str">
        <f t="shared" si="9"/>
        <v>OK</v>
      </c>
      <c r="K23" s="54" t="s">
        <v>28</v>
      </c>
      <c r="L23" s="44"/>
    </row>
    <row r="24" spans="1:13" ht="14" hidden="1" x14ac:dyDescent="0.25">
      <c r="B24" s="66">
        <v>21</v>
      </c>
      <c r="C24" s="67" t="s">
        <v>44</v>
      </c>
      <c r="D24" s="68" t="s">
        <v>23</v>
      </c>
      <c r="E24" s="37" t="s">
        <v>24</v>
      </c>
      <c r="F24" s="116">
        <v>10</v>
      </c>
      <c r="G24" s="115" t="e">
        <f>+F24/#REF!</f>
        <v>#REF!</v>
      </c>
      <c r="H24" s="55">
        <f t="shared" si="0"/>
        <v>10</v>
      </c>
      <c r="I24" s="53">
        <f t="shared" si="11"/>
        <v>10</v>
      </c>
      <c r="J24" s="54" t="str">
        <f t="shared" si="9"/>
        <v>OK</v>
      </c>
      <c r="K24" s="54" t="s">
        <v>28</v>
      </c>
      <c r="L24" s="44"/>
    </row>
    <row r="25" spans="1:13" ht="14" hidden="1" x14ac:dyDescent="0.25">
      <c r="B25" s="66">
        <v>22</v>
      </c>
      <c r="C25" s="67" t="s">
        <v>45</v>
      </c>
      <c r="D25" s="68" t="s">
        <v>23</v>
      </c>
      <c r="E25" s="37" t="s">
        <v>24</v>
      </c>
      <c r="F25" s="114">
        <v>10</v>
      </c>
      <c r="G25" s="115" t="e">
        <f>+F25/#REF!</f>
        <v>#REF!</v>
      </c>
      <c r="H25" s="55">
        <f t="shared" si="0"/>
        <v>10</v>
      </c>
      <c r="I25" s="53">
        <f t="shared" si="11"/>
        <v>10</v>
      </c>
      <c r="J25" s="54" t="str">
        <f t="shared" si="9"/>
        <v>OK</v>
      </c>
      <c r="K25" s="54" t="s">
        <v>28</v>
      </c>
      <c r="L25" s="44"/>
    </row>
    <row r="26" spans="1:13" ht="38.5" hidden="1" customHeight="1" x14ac:dyDescent="0.25">
      <c r="B26" s="66">
        <v>23</v>
      </c>
      <c r="C26" s="67" t="s">
        <v>46</v>
      </c>
      <c r="D26" s="68" t="s">
        <v>23</v>
      </c>
      <c r="E26" s="37" t="s">
        <v>24</v>
      </c>
      <c r="F26" s="116">
        <v>10</v>
      </c>
      <c r="G26" s="115" t="e">
        <f>+F26/#REF!</f>
        <v>#REF!</v>
      </c>
      <c r="H26" s="55">
        <f t="shared" si="0"/>
        <v>10</v>
      </c>
      <c r="I26" s="53">
        <f t="shared" si="11"/>
        <v>10</v>
      </c>
      <c r="J26" s="54" t="str">
        <f t="shared" si="9"/>
        <v>OK</v>
      </c>
      <c r="K26" s="54" t="s">
        <v>28</v>
      </c>
      <c r="L26" s="44"/>
    </row>
    <row r="27" spans="1:13" ht="14" hidden="1" x14ac:dyDescent="0.25">
      <c r="B27" s="66">
        <v>24</v>
      </c>
      <c r="C27" s="67" t="s">
        <v>47</v>
      </c>
      <c r="D27" s="68" t="s">
        <v>23</v>
      </c>
      <c r="E27" s="37" t="s">
        <v>24</v>
      </c>
      <c r="F27" s="114">
        <v>10</v>
      </c>
      <c r="G27" s="115" t="e">
        <f>+F27/#REF!</f>
        <v>#REF!</v>
      </c>
      <c r="H27" s="55">
        <f t="shared" si="0"/>
        <v>10</v>
      </c>
      <c r="I27" s="53">
        <f t="shared" si="11"/>
        <v>10</v>
      </c>
      <c r="J27" s="54" t="str">
        <f t="shared" si="9"/>
        <v>OK</v>
      </c>
      <c r="K27" s="54" t="s">
        <v>28</v>
      </c>
      <c r="L27" s="45"/>
    </row>
    <row r="28" spans="1:13" ht="14" hidden="1" x14ac:dyDescent="0.25">
      <c r="B28" s="66">
        <v>25</v>
      </c>
      <c r="C28" s="67" t="s">
        <v>48</v>
      </c>
      <c r="D28" s="68" t="s">
        <v>23</v>
      </c>
      <c r="E28" s="37" t="s">
        <v>24</v>
      </c>
      <c r="F28" s="114">
        <v>10</v>
      </c>
      <c r="G28" s="115" t="e">
        <f>+F28/#REF!</f>
        <v>#REF!</v>
      </c>
      <c r="H28" s="55">
        <f t="shared" si="0"/>
        <v>10</v>
      </c>
      <c r="I28" s="53">
        <f t="shared" si="11"/>
        <v>10</v>
      </c>
      <c r="J28" s="54" t="str">
        <f t="shared" si="9"/>
        <v>OK</v>
      </c>
      <c r="K28" s="54" t="s">
        <v>28</v>
      </c>
      <c r="L28" s="45"/>
    </row>
    <row r="29" spans="1:13" ht="14" hidden="1" x14ac:dyDescent="0.25">
      <c r="B29" s="66">
        <v>26</v>
      </c>
      <c r="C29" s="117"/>
      <c r="D29" s="118"/>
      <c r="E29" s="110"/>
      <c r="F29" s="69"/>
      <c r="G29" s="70"/>
      <c r="H29" s="71"/>
      <c r="I29" s="71"/>
      <c r="J29" s="72" t="s">
        <v>24</v>
      </c>
      <c r="K29" s="54"/>
      <c r="L29" s="119"/>
    </row>
    <row r="30" spans="1:13" ht="14" hidden="1" x14ac:dyDescent="0.25">
      <c r="B30" s="66">
        <v>27</v>
      </c>
      <c r="C30" s="117"/>
      <c r="D30" s="118"/>
      <c r="E30" s="110"/>
      <c r="F30" s="69"/>
      <c r="G30" s="70"/>
      <c r="H30" s="71"/>
      <c r="I30" s="71"/>
      <c r="J30" s="72" t="s">
        <v>26</v>
      </c>
      <c r="K30" s="54"/>
      <c r="L30" s="119"/>
    </row>
    <row r="31" spans="1:13" ht="14" hidden="1" x14ac:dyDescent="0.25">
      <c r="B31" s="66">
        <v>28</v>
      </c>
      <c r="C31" s="117"/>
      <c r="D31" s="118"/>
      <c r="E31" s="110"/>
      <c r="F31" s="69"/>
      <c r="G31" s="70"/>
      <c r="H31" s="71"/>
      <c r="I31" s="71"/>
      <c r="J31" s="72"/>
      <c r="K31" s="54"/>
      <c r="L31" s="119"/>
    </row>
    <row r="32" spans="1:13" ht="14" hidden="1" x14ac:dyDescent="0.25">
      <c r="A32" s="120"/>
      <c r="B32" s="66">
        <v>29</v>
      </c>
      <c r="C32" s="117"/>
      <c r="D32" s="118"/>
      <c r="E32" s="110"/>
      <c r="F32" s="69"/>
      <c r="G32" s="70"/>
      <c r="H32" s="71"/>
      <c r="I32" s="71"/>
      <c r="J32" s="72"/>
      <c r="K32" s="54"/>
      <c r="L32" s="119"/>
    </row>
    <row r="33" spans="1:12" ht="14" hidden="1" x14ac:dyDescent="0.25">
      <c r="A33" s="120"/>
      <c r="B33" s="66">
        <v>30</v>
      </c>
      <c r="C33" s="117"/>
      <c r="D33" s="118"/>
      <c r="E33" s="110"/>
      <c r="F33" s="69"/>
      <c r="G33" s="70"/>
      <c r="H33" s="71"/>
      <c r="I33" s="71"/>
      <c r="J33" s="72"/>
      <c r="K33" s="54"/>
      <c r="L33" s="119"/>
    </row>
    <row r="34" spans="1:12" ht="14" hidden="1" x14ac:dyDescent="0.25">
      <c r="A34" s="120"/>
      <c r="B34" s="66">
        <v>31</v>
      </c>
      <c r="C34" s="117"/>
      <c r="D34" s="118"/>
      <c r="E34" s="110"/>
      <c r="F34" s="69"/>
      <c r="G34" s="70"/>
      <c r="H34" s="71"/>
      <c r="I34" s="71"/>
      <c r="J34" s="72"/>
      <c r="K34" s="54"/>
      <c r="L34" s="119"/>
    </row>
    <row r="35" spans="1:12" ht="14" hidden="1" x14ac:dyDescent="0.25">
      <c r="A35" s="120"/>
      <c r="B35" s="66">
        <v>32</v>
      </c>
      <c r="C35" s="117"/>
      <c r="D35" s="118"/>
      <c r="E35" s="110"/>
      <c r="F35" s="69"/>
      <c r="G35" s="70"/>
      <c r="H35" s="71"/>
      <c r="I35" s="71"/>
      <c r="J35" s="72"/>
      <c r="K35" s="54"/>
      <c r="L35" s="119"/>
    </row>
    <row r="36" spans="1:12" ht="14" hidden="1" x14ac:dyDescent="0.25">
      <c r="A36" s="120"/>
      <c r="B36" s="66">
        <v>33</v>
      </c>
      <c r="C36" s="117"/>
      <c r="D36" s="118"/>
      <c r="E36" s="110"/>
      <c r="F36" s="69"/>
      <c r="G36" s="70"/>
      <c r="H36" s="71"/>
      <c r="I36" s="71"/>
      <c r="J36" s="72"/>
      <c r="K36" s="54"/>
      <c r="L36" s="119"/>
    </row>
    <row r="37" spans="1:12" s="2" customFormat="1" ht="15.75" hidden="1" customHeight="1" x14ac:dyDescent="0.35">
      <c r="A37" s="120"/>
      <c r="B37" s="66">
        <v>34</v>
      </c>
      <c r="C37" s="83" t="s">
        <v>49</v>
      </c>
      <c r="D37" s="83"/>
      <c r="E37" s="83"/>
      <c r="F37" s="73">
        <f>SUBTOTAL(9,F29:F36)</f>
        <v>0</v>
      </c>
      <c r="G37" s="74">
        <f>SUM(G29:G36)</f>
        <v>0</v>
      </c>
      <c r="H37" s="71">
        <f>SUM(H29:H36)</f>
        <v>0</v>
      </c>
      <c r="I37" s="71">
        <f>SUM(I29:I36)</f>
        <v>0</v>
      </c>
      <c r="J37" s="72"/>
      <c r="K37" s="54" t="s">
        <v>28</v>
      </c>
      <c r="L37" s="121"/>
    </row>
    <row r="38" spans="1:12" ht="14" hidden="1" x14ac:dyDescent="0.3">
      <c r="A38" s="120"/>
      <c r="B38" s="66">
        <v>35</v>
      </c>
      <c r="C38" s="105" t="s">
        <v>50</v>
      </c>
      <c r="D38" s="97"/>
      <c r="E38" s="98"/>
      <c r="F38" s="99"/>
      <c r="G38" s="100"/>
      <c r="H38" s="101"/>
      <c r="I38" s="101"/>
      <c r="J38" s="102"/>
      <c r="K38" s="72"/>
      <c r="L38" s="10"/>
    </row>
    <row r="39" spans="1:12" ht="13" hidden="1" x14ac:dyDescent="0.25">
      <c r="A39" s="120"/>
      <c r="B39" s="66">
        <v>36</v>
      </c>
      <c r="C39" s="106" t="s">
        <v>51</v>
      </c>
      <c r="D39" s="103"/>
      <c r="E39" s="104"/>
      <c r="F39" s="99"/>
      <c r="G39" s="100"/>
      <c r="H39" s="101"/>
      <c r="I39" s="101"/>
      <c r="J39" s="100"/>
      <c r="K39" s="38"/>
      <c r="L39" s="122"/>
    </row>
    <row r="40" spans="1:12" ht="15.5" x14ac:dyDescent="0.35">
      <c r="A40" s="120"/>
      <c r="B40" s="87"/>
      <c r="C40" s="88"/>
      <c r="D40" s="83" t="s">
        <v>52</v>
      </c>
      <c r="E40" s="41"/>
      <c r="F40" s="41"/>
      <c r="G40" s="41"/>
      <c r="H40" s="41"/>
      <c r="I40" s="41"/>
      <c r="J40" s="41"/>
      <c r="K40" s="84">
        <f>+K20+K19+K17+K16+K15+K14+K13+K12+K11+K10+K6+K5+K4+K8+K9</f>
        <v>100</v>
      </c>
      <c r="L40" s="122"/>
    </row>
    <row r="41" spans="1:12" x14ac:dyDescent="0.25">
      <c r="A41" s="120"/>
      <c r="B41" s="87"/>
      <c r="C41" s="88"/>
      <c r="D41" s="123"/>
      <c r="E41" s="122"/>
      <c r="F41" s="124"/>
      <c r="G41" s="38"/>
      <c r="H41" s="125"/>
      <c r="I41" s="125"/>
      <c r="J41" s="38"/>
      <c r="K41" s="38"/>
      <c r="L41" s="122"/>
    </row>
    <row r="42" spans="1:12" ht="15.5" x14ac:dyDescent="0.35">
      <c r="A42" s="120"/>
      <c r="B42" s="87"/>
      <c r="C42" s="88"/>
      <c r="D42" s="83" t="s">
        <v>333</v>
      </c>
      <c r="E42" s="41"/>
      <c r="F42" s="41"/>
      <c r="G42" s="41"/>
      <c r="H42" s="41"/>
      <c r="I42" s="41"/>
      <c r="J42" s="41"/>
      <c r="K42" s="54">
        <f>COUNTIF(J4:J20,"Did not pass")</f>
        <v>0</v>
      </c>
      <c r="L42" s="122"/>
    </row>
    <row r="43" spans="1:12" x14ac:dyDescent="0.25">
      <c r="A43" s="120"/>
      <c r="B43" s="87"/>
      <c r="C43" s="88"/>
      <c r="D43" s="123"/>
      <c r="E43" s="72"/>
      <c r="F43" s="124"/>
      <c r="G43" s="38"/>
      <c r="H43" s="125"/>
      <c r="I43" s="125"/>
      <c r="J43" s="72"/>
      <c r="K43" s="38"/>
      <c r="L43" s="122"/>
    </row>
    <row r="44" spans="1:12" x14ac:dyDescent="0.25">
      <c r="A44" s="120"/>
      <c r="B44" s="87"/>
      <c r="C44" s="88"/>
      <c r="D44" s="123"/>
      <c r="E44" s="72"/>
      <c r="F44" s="124"/>
      <c r="G44" s="38"/>
      <c r="H44" s="125"/>
      <c r="I44" s="125"/>
      <c r="J44" s="72"/>
      <c r="K44" s="38"/>
      <c r="L44" s="122"/>
    </row>
    <row r="45" spans="1:12" x14ac:dyDescent="0.25">
      <c r="A45" s="120"/>
      <c r="B45" s="87"/>
      <c r="C45" s="88"/>
      <c r="D45" s="123"/>
      <c r="E45" s="72"/>
      <c r="F45" s="124"/>
      <c r="G45" s="38"/>
      <c r="H45" s="125"/>
      <c r="I45" s="125"/>
      <c r="J45" s="72"/>
      <c r="K45" s="38"/>
      <c r="L45" s="122"/>
    </row>
    <row r="46" spans="1:12" x14ac:dyDescent="0.25">
      <c r="A46" s="120"/>
      <c r="B46" s="87"/>
      <c r="C46" s="88"/>
      <c r="D46" s="123"/>
      <c r="E46" s="72"/>
      <c r="F46" s="124"/>
      <c r="G46" s="38"/>
      <c r="H46" s="125"/>
      <c r="I46" s="125"/>
      <c r="J46" s="72"/>
      <c r="K46" s="38"/>
      <c r="L46" s="122"/>
    </row>
    <row r="47" spans="1:12" x14ac:dyDescent="0.25">
      <c r="A47" s="120"/>
      <c r="B47" s="87"/>
      <c r="C47" s="88"/>
      <c r="D47" s="123"/>
      <c r="E47" s="72"/>
      <c r="F47" s="124"/>
      <c r="G47" s="38"/>
      <c r="H47" s="125"/>
      <c r="I47" s="125"/>
      <c r="J47" s="72"/>
      <c r="K47" s="38"/>
      <c r="L47" s="122"/>
    </row>
    <row r="48" spans="1:12" x14ac:dyDescent="0.25">
      <c r="E48" s="72"/>
      <c r="F48" s="124"/>
      <c r="G48" s="38"/>
      <c r="H48" s="125"/>
      <c r="I48" s="125"/>
      <c r="J48" s="72"/>
    </row>
    <row r="49" spans="1:13" x14ac:dyDescent="0.25">
      <c r="E49" s="72"/>
      <c r="F49" s="124"/>
      <c r="G49" s="38"/>
      <c r="H49" s="125"/>
      <c r="I49" s="125"/>
      <c r="J49" s="72"/>
    </row>
    <row r="50" spans="1:13" x14ac:dyDescent="0.25">
      <c r="E50" s="72"/>
      <c r="F50" s="124"/>
      <c r="G50" s="38"/>
      <c r="H50" s="125"/>
      <c r="I50" s="125"/>
      <c r="J50" s="72"/>
    </row>
    <row r="51" spans="1:13" x14ac:dyDescent="0.25">
      <c r="E51" s="72"/>
      <c r="F51" s="124"/>
      <c r="G51" s="38"/>
      <c r="H51" s="125"/>
      <c r="I51" s="125"/>
      <c r="J51" s="72"/>
    </row>
    <row r="52" spans="1:13" x14ac:dyDescent="0.25">
      <c r="E52" s="72"/>
      <c r="F52" s="124"/>
      <c r="G52" s="38"/>
      <c r="H52" s="125"/>
      <c r="I52" s="125"/>
      <c r="J52" s="72"/>
    </row>
    <row r="53" spans="1:13" x14ac:dyDescent="0.25">
      <c r="E53" s="72"/>
      <c r="F53" s="124"/>
      <c r="G53" s="38"/>
      <c r="H53" s="125"/>
      <c r="I53" s="125"/>
      <c r="J53" s="72"/>
    </row>
    <row r="54" spans="1:13" x14ac:dyDescent="0.25">
      <c r="E54" s="72"/>
      <c r="F54" s="124"/>
      <c r="G54" s="38"/>
      <c r="H54" s="125"/>
      <c r="I54" s="125"/>
      <c r="J54" s="72"/>
    </row>
    <row r="55" spans="1:13" s="8" customFormat="1" x14ac:dyDescent="0.25">
      <c r="A55" s="1"/>
      <c r="B55" s="4"/>
      <c r="C55" s="6"/>
      <c r="D55" s="11"/>
      <c r="E55" s="72"/>
      <c r="F55" s="124"/>
      <c r="G55" s="38"/>
      <c r="H55" s="125"/>
      <c r="I55" s="125"/>
      <c r="J55" s="72"/>
      <c r="L55" s="9"/>
      <c r="M55" s="3"/>
    </row>
    <row r="56" spans="1:13" s="8" customFormat="1" x14ac:dyDescent="0.25">
      <c r="A56" s="1"/>
      <c r="B56" s="4"/>
      <c r="C56" s="6"/>
      <c r="D56" s="11"/>
      <c r="E56" s="72"/>
      <c r="F56" s="124"/>
      <c r="G56" s="38"/>
      <c r="H56" s="125"/>
      <c r="I56" s="125"/>
      <c r="J56" s="72"/>
      <c r="L56" s="9"/>
      <c r="M56" s="3"/>
    </row>
    <row r="57" spans="1:13" s="8" customFormat="1" x14ac:dyDescent="0.25">
      <c r="A57" s="1"/>
      <c r="B57" s="4"/>
      <c r="C57" s="6"/>
      <c r="D57" s="11"/>
      <c r="E57" s="72"/>
      <c r="F57" s="124"/>
      <c r="G57" s="38"/>
      <c r="H57" s="125"/>
      <c r="I57" s="125"/>
      <c r="J57" s="72"/>
      <c r="L57" s="9"/>
      <c r="M57" s="3"/>
    </row>
    <row r="58" spans="1:13" s="8" customFormat="1" x14ac:dyDescent="0.25">
      <c r="A58" s="1"/>
      <c r="B58" s="4"/>
      <c r="C58" s="6"/>
      <c r="D58" s="11"/>
      <c r="E58" s="72"/>
      <c r="F58" s="124"/>
      <c r="G58" s="38"/>
      <c r="H58" s="125"/>
      <c r="I58" s="125"/>
      <c r="J58" s="72"/>
      <c r="L58" s="9"/>
      <c r="M58" s="3"/>
    </row>
    <row r="59" spans="1:13" s="8" customFormat="1" x14ac:dyDescent="0.25">
      <c r="A59" s="1"/>
      <c r="B59" s="4"/>
      <c r="C59" s="6"/>
      <c r="D59" s="11"/>
      <c r="E59" s="72"/>
      <c r="F59" s="124"/>
      <c r="G59" s="38"/>
      <c r="H59" s="125"/>
      <c r="I59" s="125"/>
      <c r="J59" s="72"/>
      <c r="L59" s="9"/>
      <c r="M59" s="3"/>
    </row>
    <row r="60" spans="1:13" s="8" customFormat="1" x14ac:dyDescent="0.25">
      <c r="A60" s="1"/>
      <c r="B60" s="4"/>
      <c r="C60" s="6"/>
      <c r="D60" s="11"/>
      <c r="E60" s="72"/>
      <c r="F60" s="124"/>
      <c r="G60" s="38"/>
      <c r="H60" s="125"/>
      <c r="I60" s="125"/>
      <c r="J60" s="72"/>
      <c r="L60" s="9"/>
      <c r="M60" s="3"/>
    </row>
    <row r="61" spans="1:13" s="8" customFormat="1" x14ac:dyDescent="0.25">
      <c r="A61" s="1"/>
      <c r="B61" s="4"/>
      <c r="C61" s="6"/>
      <c r="D61" s="11"/>
      <c r="E61" s="72"/>
      <c r="F61" s="124"/>
      <c r="G61" s="38"/>
      <c r="H61" s="125"/>
      <c r="I61" s="125"/>
      <c r="J61" s="72"/>
      <c r="L61" s="9"/>
      <c r="M61" s="3"/>
    </row>
    <row r="62" spans="1:13" s="8" customFormat="1" x14ac:dyDescent="0.25">
      <c r="A62" s="1"/>
      <c r="B62" s="4"/>
      <c r="C62" s="6"/>
      <c r="D62" s="11"/>
      <c r="E62" s="72"/>
      <c r="F62" s="124"/>
      <c r="G62" s="38"/>
      <c r="H62" s="125"/>
      <c r="I62" s="125"/>
      <c r="J62" s="72"/>
      <c r="L62" s="9"/>
      <c r="M62" s="3"/>
    </row>
    <row r="63" spans="1:13" s="8" customFormat="1" x14ac:dyDescent="0.25">
      <c r="A63" s="1"/>
      <c r="B63" s="4"/>
      <c r="C63" s="6"/>
      <c r="D63" s="11"/>
      <c r="E63" s="72"/>
      <c r="F63" s="124"/>
      <c r="G63" s="38"/>
      <c r="H63" s="125"/>
      <c r="I63" s="125"/>
      <c r="J63" s="72"/>
      <c r="L63" s="9"/>
      <c r="M63" s="3"/>
    </row>
    <row r="64" spans="1:13" s="8" customFormat="1" x14ac:dyDescent="0.25">
      <c r="A64" s="1"/>
      <c r="B64" s="4"/>
      <c r="C64" s="6"/>
      <c r="D64" s="11"/>
      <c r="E64" s="72"/>
      <c r="F64" s="124"/>
      <c r="G64" s="38"/>
      <c r="H64" s="125"/>
      <c r="I64" s="125"/>
      <c r="J64" s="72"/>
      <c r="L64" s="9"/>
      <c r="M64" s="3"/>
    </row>
    <row r="65" spans="1:13" s="8" customFormat="1" x14ac:dyDescent="0.25">
      <c r="A65" s="1"/>
      <c r="B65" s="4"/>
      <c r="C65" s="6"/>
      <c r="D65" s="11"/>
      <c r="E65" s="72"/>
      <c r="F65" s="124"/>
      <c r="G65" s="38"/>
      <c r="H65" s="125"/>
      <c r="I65" s="125"/>
      <c r="J65" s="72"/>
      <c r="L65" s="9"/>
      <c r="M65" s="3"/>
    </row>
    <row r="66" spans="1:13" s="8" customFormat="1" x14ac:dyDescent="0.25">
      <c r="A66" s="1"/>
      <c r="B66" s="4"/>
      <c r="C66" s="6"/>
      <c r="D66" s="11"/>
      <c r="E66" s="72"/>
      <c r="F66" s="124"/>
      <c r="G66" s="38"/>
      <c r="H66" s="125"/>
      <c r="I66" s="125"/>
      <c r="J66" s="72"/>
      <c r="L66" s="9"/>
      <c r="M66" s="3"/>
    </row>
    <row r="67" spans="1:13" s="8" customFormat="1" x14ac:dyDescent="0.25">
      <c r="A67" s="1"/>
      <c r="B67" s="4"/>
      <c r="C67" s="6"/>
      <c r="D67" s="11"/>
      <c r="E67" s="122"/>
      <c r="F67" s="124"/>
      <c r="G67" s="38"/>
      <c r="H67" s="125"/>
      <c r="I67" s="125"/>
      <c r="J67" s="38"/>
      <c r="L67" s="9"/>
      <c r="M67" s="3"/>
    </row>
    <row r="68" spans="1:13" s="8" customFormat="1" x14ac:dyDescent="0.25">
      <c r="A68" s="1"/>
      <c r="B68" s="4"/>
      <c r="C68" s="6"/>
      <c r="D68" s="11"/>
      <c r="E68" s="122"/>
      <c r="F68" s="124"/>
      <c r="G68" s="38"/>
      <c r="H68" s="125"/>
      <c r="I68" s="125"/>
      <c r="J68" s="38"/>
      <c r="L68" s="9"/>
      <c r="M68" s="3"/>
    </row>
    <row r="69" spans="1:13" s="8" customFormat="1" x14ac:dyDescent="0.25">
      <c r="A69" s="1"/>
      <c r="B69" s="4"/>
      <c r="C69" s="6"/>
      <c r="D69" s="11"/>
      <c r="E69" s="122"/>
      <c r="F69" s="124"/>
      <c r="G69" s="38"/>
      <c r="H69" s="125"/>
      <c r="I69" s="125"/>
      <c r="J69" s="38"/>
      <c r="L69" s="9"/>
      <c r="M69" s="3"/>
    </row>
    <row r="70" spans="1:13" s="8" customFormat="1" x14ac:dyDescent="0.25">
      <c r="A70" s="1"/>
      <c r="B70" s="4"/>
      <c r="C70" s="6"/>
      <c r="D70" s="11"/>
      <c r="E70" s="122"/>
      <c r="F70" s="124"/>
      <c r="G70" s="38"/>
      <c r="H70" s="125"/>
      <c r="I70" s="125"/>
      <c r="J70" s="38"/>
      <c r="L70" s="9"/>
      <c r="M70" s="3"/>
    </row>
    <row r="71" spans="1:13" s="8" customFormat="1" x14ac:dyDescent="0.25">
      <c r="A71" s="1"/>
      <c r="B71" s="4"/>
      <c r="C71" s="6"/>
      <c r="D71" s="11"/>
      <c r="E71" s="122"/>
      <c r="F71" s="124"/>
      <c r="G71" s="38"/>
      <c r="H71" s="125"/>
      <c r="I71" s="125"/>
      <c r="J71" s="38"/>
      <c r="L71" s="9"/>
      <c r="M71" s="3"/>
    </row>
    <row r="72" spans="1:13" s="8" customFormat="1" x14ac:dyDescent="0.25">
      <c r="A72" s="1"/>
      <c r="B72" s="4"/>
      <c r="C72" s="6"/>
      <c r="D72" s="11"/>
      <c r="E72" s="122"/>
      <c r="F72" s="124"/>
      <c r="G72" s="38"/>
      <c r="H72" s="125"/>
      <c r="I72" s="125"/>
      <c r="J72" s="38"/>
      <c r="L72" s="9"/>
      <c r="M72" s="3"/>
    </row>
    <row r="73" spans="1:13" s="8" customFormat="1" x14ac:dyDescent="0.25">
      <c r="A73" s="1"/>
      <c r="B73" s="4"/>
      <c r="C73" s="6"/>
      <c r="D73" s="11"/>
      <c r="E73" s="122"/>
      <c r="F73" s="124"/>
      <c r="G73" s="38"/>
      <c r="H73" s="125"/>
      <c r="I73" s="125"/>
      <c r="J73" s="38"/>
      <c r="L73" s="9"/>
      <c r="M73" s="3"/>
    </row>
    <row r="74" spans="1:13" s="8" customFormat="1" x14ac:dyDescent="0.25">
      <c r="A74" s="1"/>
      <c r="B74" s="4"/>
      <c r="C74" s="6"/>
      <c r="D74" s="11"/>
      <c r="E74" s="122"/>
      <c r="F74" s="124"/>
      <c r="G74" s="38"/>
      <c r="H74" s="125"/>
      <c r="I74" s="125"/>
      <c r="J74" s="38"/>
      <c r="L74" s="9"/>
      <c r="M74" s="3"/>
    </row>
    <row r="75" spans="1:13" s="8" customFormat="1" x14ac:dyDescent="0.25">
      <c r="A75" s="1"/>
      <c r="B75" s="4"/>
      <c r="C75" s="6"/>
      <c r="D75" s="11"/>
      <c r="E75" s="122"/>
      <c r="F75" s="124"/>
      <c r="G75" s="38"/>
      <c r="H75" s="125"/>
      <c r="I75" s="125"/>
      <c r="J75" s="38"/>
      <c r="L75" s="9"/>
      <c r="M75" s="3"/>
    </row>
    <row r="76" spans="1:13" s="8" customFormat="1" x14ac:dyDescent="0.25">
      <c r="A76" s="1"/>
      <c r="B76" s="4"/>
      <c r="C76" s="6"/>
      <c r="D76" s="11"/>
      <c r="E76" s="122"/>
      <c r="F76" s="124"/>
      <c r="G76" s="38"/>
      <c r="H76" s="125"/>
      <c r="I76" s="125"/>
      <c r="J76" s="38"/>
      <c r="L76" s="9"/>
      <c r="M76" s="3"/>
    </row>
    <row r="77" spans="1:13" s="8" customFormat="1" x14ac:dyDescent="0.25">
      <c r="A77" s="1"/>
      <c r="B77" s="4"/>
      <c r="C77" s="6"/>
      <c r="D77" s="11"/>
      <c r="E77" s="122"/>
      <c r="F77" s="124"/>
      <c r="G77" s="38"/>
      <c r="H77" s="125"/>
      <c r="I77" s="125"/>
      <c r="J77" s="38"/>
      <c r="L77" s="9"/>
      <c r="M77" s="3"/>
    </row>
    <row r="78" spans="1:13" s="8" customFormat="1" x14ac:dyDescent="0.25">
      <c r="A78" s="1"/>
      <c r="B78" s="4"/>
      <c r="C78" s="6"/>
      <c r="D78" s="11"/>
      <c r="E78" s="122"/>
      <c r="F78" s="124"/>
      <c r="G78" s="38"/>
      <c r="H78" s="125"/>
      <c r="I78" s="125"/>
      <c r="J78" s="38"/>
      <c r="L78" s="9"/>
      <c r="M78" s="3"/>
    </row>
    <row r="79" spans="1:13" s="8" customFormat="1" x14ac:dyDescent="0.25">
      <c r="A79" s="1"/>
      <c r="B79" s="4"/>
      <c r="C79" s="6"/>
      <c r="D79" s="11"/>
      <c r="E79" s="122"/>
      <c r="F79" s="124"/>
      <c r="G79" s="38"/>
      <c r="H79" s="125"/>
      <c r="I79" s="125"/>
      <c r="J79" s="38"/>
      <c r="L79" s="9"/>
      <c r="M79" s="3"/>
    </row>
    <row r="80" spans="1:13" s="8" customFormat="1" x14ac:dyDescent="0.25">
      <c r="A80" s="1"/>
      <c r="B80" s="4"/>
      <c r="C80" s="6"/>
      <c r="D80" s="11"/>
      <c r="E80" s="9"/>
      <c r="F80" s="124"/>
      <c r="G80" s="38"/>
      <c r="H80" s="125"/>
      <c r="I80" s="125"/>
      <c r="L80" s="9"/>
      <c r="M80" s="3"/>
    </row>
    <row r="81" spans="1:13" s="8" customFormat="1" x14ac:dyDescent="0.25">
      <c r="A81" s="1"/>
      <c r="B81" s="4"/>
      <c r="C81" s="6"/>
      <c r="D81" s="11"/>
      <c r="E81" s="9"/>
      <c r="F81" s="124"/>
      <c r="G81" s="38"/>
      <c r="H81" s="125"/>
      <c r="I81" s="125"/>
      <c r="L81" s="9"/>
      <c r="M81" s="3"/>
    </row>
    <row r="82" spans="1:13" s="8" customFormat="1" x14ac:dyDescent="0.25">
      <c r="A82" s="1"/>
      <c r="B82" s="4"/>
      <c r="C82" s="6"/>
      <c r="D82" s="11"/>
      <c r="E82" s="9"/>
      <c r="F82" s="124"/>
      <c r="G82" s="38"/>
      <c r="H82" s="125"/>
      <c r="I82" s="125"/>
      <c r="L82" s="9"/>
      <c r="M82" s="3"/>
    </row>
    <row r="83" spans="1:13" s="8" customFormat="1" x14ac:dyDescent="0.25">
      <c r="A83" s="1"/>
      <c r="B83" s="4"/>
      <c r="C83" s="6"/>
      <c r="D83" s="11"/>
      <c r="E83" s="9"/>
      <c r="F83" s="124"/>
      <c r="G83" s="38"/>
      <c r="H83" s="125"/>
      <c r="I83" s="125"/>
      <c r="L83" s="9"/>
      <c r="M83" s="3"/>
    </row>
    <row r="84" spans="1:13" s="8" customFormat="1" x14ac:dyDescent="0.25">
      <c r="A84" s="1"/>
      <c r="B84" s="4"/>
      <c r="C84" s="6"/>
      <c r="D84" s="11"/>
      <c r="E84" s="9"/>
      <c r="F84" s="124"/>
      <c r="G84" s="38"/>
      <c r="H84" s="125"/>
      <c r="I84" s="125"/>
      <c r="L84" s="9"/>
      <c r="M84" s="3"/>
    </row>
    <row r="85" spans="1:13" s="8" customFormat="1" x14ac:dyDescent="0.25">
      <c r="A85" s="1"/>
      <c r="B85" s="4"/>
      <c r="C85" s="6"/>
      <c r="D85" s="11"/>
      <c r="E85" s="9"/>
      <c r="F85" s="124"/>
      <c r="G85" s="38"/>
      <c r="H85" s="125"/>
      <c r="I85" s="125"/>
      <c r="L85" s="9"/>
      <c r="M85" s="3"/>
    </row>
    <row r="86" spans="1:13" s="8" customFormat="1" x14ac:dyDescent="0.25">
      <c r="A86" s="1"/>
      <c r="B86" s="4"/>
      <c r="C86" s="6"/>
      <c r="D86" s="11"/>
      <c r="E86" s="9"/>
      <c r="F86" s="124"/>
      <c r="G86" s="38"/>
      <c r="H86" s="125"/>
      <c r="I86" s="125"/>
      <c r="L86" s="9"/>
      <c r="M86" s="3"/>
    </row>
    <row r="87" spans="1:13" s="8" customFormat="1" x14ac:dyDescent="0.25">
      <c r="A87" s="1"/>
      <c r="B87" s="4"/>
      <c r="C87" s="6"/>
      <c r="D87" s="11"/>
      <c r="E87" s="9"/>
      <c r="F87" s="124"/>
      <c r="G87" s="38"/>
      <c r="H87" s="125"/>
      <c r="I87" s="125"/>
      <c r="L87" s="9"/>
      <c r="M87" s="3"/>
    </row>
    <row r="88" spans="1:13" s="8" customFormat="1" x14ac:dyDescent="0.25">
      <c r="A88" s="1"/>
      <c r="B88" s="4"/>
      <c r="C88" s="6"/>
      <c r="D88" s="11"/>
      <c r="E88" s="9"/>
      <c r="F88" s="124"/>
      <c r="G88" s="38"/>
      <c r="H88" s="125"/>
      <c r="I88" s="125"/>
      <c r="L88" s="9"/>
      <c r="M88" s="3"/>
    </row>
    <row r="89" spans="1:13" s="8" customFormat="1" x14ac:dyDescent="0.25">
      <c r="A89" s="1"/>
      <c r="B89" s="4"/>
      <c r="C89" s="6"/>
      <c r="D89" s="11"/>
      <c r="E89" s="9"/>
      <c r="F89" s="124"/>
      <c r="G89" s="38"/>
      <c r="H89" s="125"/>
      <c r="I89" s="125"/>
      <c r="L89" s="9"/>
      <c r="M89" s="3"/>
    </row>
    <row r="90" spans="1:13" s="8" customFormat="1" x14ac:dyDescent="0.25">
      <c r="A90" s="1"/>
      <c r="B90" s="4"/>
      <c r="C90" s="6"/>
      <c r="D90" s="11"/>
      <c r="E90" s="9"/>
      <c r="F90" s="124"/>
      <c r="G90" s="38"/>
      <c r="H90" s="125"/>
      <c r="I90" s="125"/>
      <c r="L90" s="9"/>
      <c r="M90" s="3"/>
    </row>
    <row r="91" spans="1:13" s="8" customFormat="1" x14ac:dyDescent="0.25">
      <c r="A91" s="1"/>
      <c r="B91" s="4"/>
      <c r="C91" s="6"/>
      <c r="D91" s="11"/>
      <c r="E91" s="9"/>
      <c r="F91" s="124"/>
      <c r="G91" s="38"/>
      <c r="H91" s="125"/>
      <c r="I91" s="125"/>
      <c r="L91" s="9"/>
      <c r="M91" s="3"/>
    </row>
    <row r="92" spans="1:13" s="8" customFormat="1" x14ac:dyDescent="0.25">
      <c r="A92" s="1"/>
      <c r="B92" s="4"/>
      <c r="C92" s="6"/>
      <c r="D92" s="11"/>
      <c r="E92" s="9"/>
      <c r="F92" s="124"/>
      <c r="G92" s="38"/>
      <c r="H92" s="125"/>
      <c r="I92" s="125"/>
      <c r="L92" s="9"/>
      <c r="M92" s="3"/>
    </row>
    <row r="93" spans="1:13" s="8" customFormat="1" x14ac:dyDescent="0.25">
      <c r="A93" s="1"/>
      <c r="B93" s="4"/>
      <c r="C93" s="6"/>
      <c r="D93" s="11"/>
      <c r="E93" s="9"/>
      <c r="F93" s="124"/>
      <c r="G93" s="38"/>
      <c r="H93" s="125"/>
      <c r="I93" s="125"/>
      <c r="L93" s="9"/>
      <c r="M93" s="3"/>
    </row>
    <row r="94" spans="1:13" s="8" customFormat="1" x14ac:dyDescent="0.25">
      <c r="A94" s="1"/>
      <c r="B94" s="4"/>
      <c r="C94" s="6"/>
      <c r="D94" s="11"/>
      <c r="E94" s="9"/>
      <c r="F94" s="124"/>
      <c r="G94" s="38"/>
      <c r="H94" s="125"/>
      <c r="I94" s="125"/>
      <c r="L94" s="9"/>
      <c r="M94" s="3"/>
    </row>
    <row r="95" spans="1:13" s="8" customFormat="1" x14ac:dyDescent="0.25">
      <c r="A95" s="1"/>
      <c r="B95" s="4"/>
      <c r="C95" s="6"/>
      <c r="D95" s="11"/>
      <c r="E95" s="9"/>
      <c r="F95" s="124"/>
      <c r="G95" s="38"/>
      <c r="H95" s="125"/>
      <c r="I95" s="125"/>
      <c r="L95" s="9"/>
      <c r="M95" s="3"/>
    </row>
    <row r="96" spans="1:13" s="8" customFormat="1" x14ac:dyDescent="0.25">
      <c r="A96" s="1"/>
      <c r="B96" s="4"/>
      <c r="C96" s="6"/>
      <c r="D96" s="11"/>
      <c r="E96" s="9"/>
      <c r="F96" s="124"/>
      <c r="G96" s="38"/>
      <c r="H96" s="125"/>
      <c r="I96" s="125"/>
      <c r="L96" s="9"/>
      <c r="M96" s="3"/>
    </row>
    <row r="97" spans="1:13" s="8" customFormat="1" x14ac:dyDescent="0.25">
      <c r="A97" s="1"/>
      <c r="B97" s="4"/>
      <c r="C97" s="6"/>
      <c r="D97" s="11"/>
      <c r="E97" s="9"/>
      <c r="F97" s="124"/>
      <c r="G97" s="38"/>
      <c r="H97" s="125"/>
      <c r="I97" s="125"/>
      <c r="L97" s="9"/>
      <c r="M97" s="3"/>
    </row>
    <row r="98" spans="1:13" s="8" customFormat="1" x14ac:dyDescent="0.25">
      <c r="A98" s="1"/>
      <c r="B98" s="4"/>
      <c r="C98" s="6"/>
      <c r="D98" s="11"/>
      <c r="E98" s="9"/>
      <c r="F98" s="124"/>
      <c r="G98" s="38"/>
      <c r="H98" s="125"/>
      <c r="I98" s="125"/>
      <c r="L98" s="9"/>
      <c r="M98" s="3"/>
    </row>
    <row r="99" spans="1:13" s="8" customFormat="1" x14ac:dyDescent="0.25">
      <c r="A99" s="1"/>
      <c r="B99" s="4"/>
      <c r="C99" s="6"/>
      <c r="D99" s="11"/>
      <c r="E99" s="9"/>
      <c r="F99" s="124"/>
      <c r="G99" s="38"/>
      <c r="H99" s="125"/>
      <c r="I99" s="125"/>
      <c r="L99" s="9"/>
      <c r="M99" s="3"/>
    </row>
    <row r="100" spans="1:13" s="8" customFormat="1" x14ac:dyDescent="0.25">
      <c r="A100" s="1"/>
      <c r="B100" s="4"/>
      <c r="C100" s="6"/>
      <c r="D100" s="11"/>
      <c r="E100" s="9"/>
      <c r="F100" s="124"/>
      <c r="G100" s="38"/>
      <c r="H100" s="125"/>
      <c r="I100" s="125"/>
      <c r="L100" s="9"/>
      <c r="M100" s="3"/>
    </row>
    <row r="101" spans="1:13" s="8" customFormat="1" x14ac:dyDescent="0.25">
      <c r="A101" s="1"/>
      <c r="B101" s="4"/>
      <c r="C101" s="6"/>
      <c r="D101" s="11"/>
      <c r="E101" s="9"/>
      <c r="F101" s="124"/>
      <c r="G101" s="38"/>
      <c r="H101" s="125"/>
      <c r="I101" s="125"/>
      <c r="L101" s="9"/>
      <c r="M101" s="3"/>
    </row>
    <row r="102" spans="1:13" s="8" customFormat="1" x14ac:dyDescent="0.25">
      <c r="A102" s="1"/>
      <c r="B102" s="4"/>
      <c r="C102" s="6"/>
      <c r="D102" s="11"/>
      <c r="E102" s="9"/>
      <c r="F102" s="124"/>
      <c r="G102" s="38"/>
      <c r="H102" s="125"/>
      <c r="I102" s="125"/>
      <c r="L102" s="9"/>
      <c r="M102" s="3"/>
    </row>
    <row r="103" spans="1:13" s="8" customFormat="1" x14ac:dyDescent="0.25">
      <c r="A103" s="1"/>
      <c r="B103" s="4"/>
      <c r="C103" s="6"/>
      <c r="D103" s="11"/>
      <c r="E103" s="9"/>
      <c r="F103" s="124"/>
      <c r="G103" s="38"/>
      <c r="H103" s="125"/>
      <c r="I103" s="125"/>
      <c r="L103" s="9"/>
      <c r="M103" s="3"/>
    </row>
    <row r="104" spans="1:13" s="8" customFormat="1" x14ac:dyDescent="0.25">
      <c r="A104" s="1"/>
      <c r="B104" s="4"/>
      <c r="C104" s="6"/>
      <c r="D104" s="11"/>
      <c r="E104" s="9"/>
      <c r="F104" s="124"/>
      <c r="G104" s="38"/>
      <c r="H104" s="125"/>
      <c r="I104" s="125"/>
      <c r="L104" s="9"/>
      <c r="M104" s="3"/>
    </row>
    <row r="105" spans="1:13" s="8" customFormat="1" x14ac:dyDescent="0.25">
      <c r="A105" s="1"/>
      <c r="B105" s="4"/>
      <c r="C105" s="6"/>
      <c r="D105" s="11"/>
      <c r="E105" s="9"/>
      <c r="F105" s="124"/>
      <c r="G105" s="38"/>
      <c r="H105" s="125"/>
      <c r="I105" s="125"/>
      <c r="L105" s="9"/>
      <c r="M105" s="3"/>
    </row>
    <row r="106" spans="1:13" s="8" customFormat="1" x14ac:dyDescent="0.25">
      <c r="A106" s="1"/>
      <c r="B106" s="4"/>
      <c r="C106" s="6"/>
      <c r="D106" s="11"/>
      <c r="E106" s="9"/>
      <c r="F106" s="124"/>
      <c r="G106" s="38"/>
      <c r="H106" s="125"/>
      <c r="I106" s="125"/>
      <c r="L106" s="9"/>
      <c r="M106" s="3"/>
    </row>
    <row r="107" spans="1:13" s="8" customFormat="1" x14ac:dyDescent="0.25">
      <c r="A107" s="1"/>
      <c r="B107" s="4"/>
      <c r="C107" s="6"/>
      <c r="D107" s="11"/>
      <c r="E107" s="9"/>
      <c r="F107" s="124"/>
      <c r="G107" s="38"/>
      <c r="H107" s="125"/>
      <c r="I107" s="125"/>
      <c r="L107" s="9"/>
      <c r="M107" s="3"/>
    </row>
    <row r="108" spans="1:13" s="8" customFormat="1" x14ac:dyDescent="0.25">
      <c r="A108" s="1"/>
      <c r="B108" s="4"/>
      <c r="C108" s="6"/>
      <c r="D108" s="11"/>
      <c r="E108" s="9"/>
      <c r="F108" s="124"/>
      <c r="G108" s="38"/>
      <c r="H108" s="125"/>
      <c r="I108" s="125"/>
      <c r="L108" s="9"/>
      <c r="M108" s="3"/>
    </row>
    <row r="109" spans="1:13" s="8" customFormat="1" x14ac:dyDescent="0.25">
      <c r="A109" s="1"/>
      <c r="B109" s="4"/>
      <c r="C109" s="6"/>
      <c r="D109" s="11"/>
      <c r="E109" s="9"/>
      <c r="F109" s="124"/>
      <c r="G109" s="38"/>
      <c r="H109" s="125"/>
      <c r="I109" s="125"/>
      <c r="L109" s="9"/>
      <c r="M109" s="3"/>
    </row>
    <row r="110" spans="1:13" s="8" customFormat="1" x14ac:dyDescent="0.25">
      <c r="A110" s="1"/>
      <c r="B110" s="4"/>
      <c r="C110" s="6"/>
      <c r="D110" s="11"/>
      <c r="E110" s="9"/>
      <c r="F110" s="124"/>
      <c r="G110" s="38"/>
      <c r="H110" s="125"/>
      <c r="I110" s="125"/>
      <c r="L110" s="9"/>
      <c r="M110" s="3"/>
    </row>
    <row r="111" spans="1:13" s="8" customFormat="1" x14ac:dyDescent="0.25">
      <c r="A111" s="1"/>
      <c r="B111" s="4"/>
      <c r="C111" s="6"/>
      <c r="D111" s="11"/>
      <c r="E111" s="9"/>
      <c r="F111" s="124"/>
      <c r="G111" s="38"/>
      <c r="H111" s="125"/>
      <c r="I111" s="125"/>
      <c r="L111" s="9"/>
      <c r="M111" s="3"/>
    </row>
    <row r="112" spans="1:13" s="8" customFormat="1" x14ac:dyDescent="0.25">
      <c r="A112" s="1"/>
      <c r="B112" s="4"/>
      <c r="C112" s="6"/>
      <c r="D112" s="11"/>
      <c r="E112" s="9"/>
      <c r="F112" s="124"/>
      <c r="G112" s="38"/>
      <c r="H112" s="125"/>
      <c r="I112" s="125"/>
      <c r="L112" s="9"/>
      <c r="M112" s="3"/>
    </row>
    <row r="113" spans="1:13" s="8" customFormat="1" x14ac:dyDescent="0.25">
      <c r="A113" s="1"/>
      <c r="B113" s="4"/>
      <c r="C113" s="6"/>
      <c r="D113" s="11"/>
      <c r="E113" s="9"/>
      <c r="F113" s="124"/>
      <c r="G113" s="38"/>
      <c r="H113" s="125"/>
      <c r="I113" s="125"/>
      <c r="L113" s="9"/>
      <c r="M113" s="3"/>
    </row>
    <row r="114" spans="1:13" s="8" customFormat="1" x14ac:dyDescent="0.25">
      <c r="A114" s="1"/>
      <c r="B114" s="4"/>
      <c r="C114" s="6"/>
      <c r="D114" s="11"/>
      <c r="E114" s="9"/>
      <c r="F114" s="124"/>
      <c r="G114" s="38"/>
      <c r="H114" s="125"/>
      <c r="I114" s="125"/>
      <c r="L114" s="9"/>
      <c r="M114" s="3"/>
    </row>
    <row r="115" spans="1:13" s="8" customFormat="1" x14ac:dyDescent="0.25">
      <c r="A115" s="1"/>
      <c r="B115" s="4"/>
      <c r="C115" s="6"/>
      <c r="D115" s="11"/>
      <c r="E115" s="9"/>
      <c r="F115" s="124"/>
      <c r="G115" s="38"/>
      <c r="H115" s="125"/>
      <c r="I115" s="125"/>
      <c r="L115" s="9"/>
      <c r="M115" s="3"/>
    </row>
  </sheetData>
  <sheetProtection algorithmName="SHA-512" hashValue="Jde3fzkn7ZYd3drhCEVWJ4Tus0NYL6t0pqAM+XwcNd7+s/Xz1J+qDXIzZau03MPyANMeXW0oZCwNYJWmrdXqFQ==" saltValue="QZFsImgs7706cEyE8aVeHA==" spinCount="100000" sheet="1" objects="1" scenarios="1"/>
  <protectedRanges>
    <protectedRange sqref="E4:E28" name="Rango1"/>
    <protectedRange sqref="L15:L28 L10:L13 L4:L5" name="Rango1_1"/>
    <protectedRange sqref="E40" name="Rango1_2"/>
    <protectedRange sqref="E42" name="Rango1_2_1"/>
    <protectedRange sqref="L6:L7" name="Rango1_1_2"/>
    <protectedRange sqref="L8:L9" name="Rango1_1_3"/>
  </protectedRanges>
  <mergeCells count="5">
    <mergeCell ref="B1:C1"/>
    <mergeCell ref="E1:F1"/>
    <mergeCell ref="B2:C2"/>
    <mergeCell ref="F2:G2"/>
    <mergeCell ref="I2:J2"/>
  </mergeCells>
  <conditionalFormatting sqref="J7:J9">
    <cfRule type="dataBar" priority="42">
      <dataBar>
        <cfvo type="min"/>
        <cfvo type="max"/>
        <color rgb="FFFF0000"/>
      </dataBar>
      <extLst>
        <ext xmlns:x14="http://schemas.microsoft.com/office/spreadsheetml/2009/9/main" uri="{B025F937-C7B1-47D3-B67F-A62EFF666E3E}">
          <x14:id>{9E273F87-25FE-4318-8EE2-56228C1FE7E5}</x14:id>
        </ext>
      </extLst>
    </cfRule>
    <cfRule type="colorScale" priority="43">
      <colorScale>
        <cfvo type="min"/>
        <cfvo type="percentile" val="50"/>
        <cfvo type="max"/>
        <color rgb="FF63BE7B"/>
        <color rgb="FFFFEB84"/>
        <color rgb="FFF8696B"/>
      </colorScale>
    </cfRule>
  </conditionalFormatting>
  <conditionalFormatting sqref="J8:J14 J4:J6">
    <cfRule type="dataBar" priority="779">
      <dataBar>
        <cfvo type="min"/>
        <cfvo type="max"/>
        <color rgb="FFFF0000"/>
      </dataBar>
      <extLst>
        <ext xmlns:x14="http://schemas.microsoft.com/office/spreadsheetml/2009/9/main" uri="{B025F937-C7B1-47D3-B67F-A62EFF666E3E}">
          <x14:id>{F92D64CB-D2E7-4D43-B102-09575E0F6FB9}</x14:id>
        </ext>
      </extLst>
    </cfRule>
    <cfRule type="colorScale" priority="780">
      <colorScale>
        <cfvo type="min"/>
        <cfvo type="percentile" val="50"/>
        <cfvo type="max"/>
        <color rgb="FF63BE7B"/>
        <color rgb="FFFFEB84"/>
        <color rgb="FFF8696B"/>
      </colorScale>
    </cfRule>
  </conditionalFormatting>
  <conditionalFormatting sqref="J15:J20">
    <cfRule type="dataBar" priority="771">
      <dataBar>
        <cfvo type="min"/>
        <cfvo type="max"/>
        <color rgb="FFFF0000"/>
      </dataBar>
      <extLst>
        <ext xmlns:x14="http://schemas.microsoft.com/office/spreadsheetml/2009/9/main" uri="{B025F937-C7B1-47D3-B67F-A62EFF666E3E}">
          <x14:id>{DC1A45C9-AE44-483E-AF72-B484D0F2ABD0}</x14:id>
        </ext>
      </extLst>
    </cfRule>
    <cfRule type="colorScale" priority="772">
      <colorScale>
        <cfvo type="min"/>
        <cfvo type="percentile" val="50"/>
        <cfvo type="max"/>
        <color rgb="FF63BE7B"/>
        <color rgb="FFFFEB84"/>
        <color rgb="FFF8696B"/>
      </colorScale>
    </cfRule>
  </conditionalFormatting>
  <conditionalFormatting sqref="J18">
    <cfRule type="dataBar" priority="1">
      <dataBar>
        <cfvo type="min"/>
        <cfvo type="max"/>
        <color rgb="FFFF0000"/>
      </dataBar>
      <extLst>
        <ext xmlns:x14="http://schemas.microsoft.com/office/spreadsheetml/2009/9/main" uri="{B025F937-C7B1-47D3-B67F-A62EFF666E3E}">
          <x14:id>{5536E89C-5159-410E-B58B-0C1A588A116A}</x14:id>
        </ext>
      </extLst>
    </cfRule>
    <cfRule type="colorScale" priority="2">
      <colorScale>
        <cfvo type="min"/>
        <cfvo type="percentile" val="50"/>
        <cfvo type="max"/>
        <color rgb="FF63BE7B"/>
        <color rgb="FFFFEB84"/>
        <color rgb="FFF8696B"/>
      </colorScale>
    </cfRule>
  </conditionalFormatting>
  <conditionalFormatting sqref="J21:J22">
    <cfRule type="dataBar" priority="60">
      <dataBar>
        <cfvo type="min"/>
        <cfvo type="max"/>
        <color rgb="FFFF0000"/>
      </dataBar>
      <extLst>
        <ext xmlns:x14="http://schemas.microsoft.com/office/spreadsheetml/2009/9/main" uri="{B025F937-C7B1-47D3-B67F-A62EFF666E3E}">
          <x14:id>{734BC281-D19D-44E9-8324-3977AE07DACB}</x14:id>
        </ext>
      </extLst>
    </cfRule>
    <cfRule type="colorScale" priority="61">
      <colorScale>
        <cfvo type="min"/>
        <cfvo type="percentile" val="50"/>
        <cfvo type="max"/>
        <color rgb="FF63BE7B"/>
        <color rgb="FFFFEB84"/>
        <color rgb="FFF8696B"/>
      </colorScale>
    </cfRule>
  </conditionalFormatting>
  <conditionalFormatting sqref="J23:J27">
    <cfRule type="dataBar" priority="52">
      <dataBar>
        <cfvo type="min"/>
        <cfvo type="max"/>
        <color rgb="FFFF0000"/>
      </dataBar>
      <extLst>
        <ext xmlns:x14="http://schemas.microsoft.com/office/spreadsheetml/2009/9/main" uri="{B025F937-C7B1-47D3-B67F-A62EFF666E3E}">
          <x14:id>{A27AE4B7-F5B2-4395-81AD-7150CD0E5D0A}</x14:id>
        </ext>
      </extLst>
    </cfRule>
    <cfRule type="colorScale" priority="53">
      <colorScale>
        <cfvo type="min"/>
        <cfvo type="percentile" val="50"/>
        <cfvo type="max"/>
        <color rgb="FF63BE7B"/>
        <color rgb="FFFFEB84"/>
        <color rgb="FFF8696B"/>
      </colorScale>
    </cfRule>
  </conditionalFormatting>
  <conditionalFormatting sqref="J28">
    <cfRule type="expression" dxfId="54" priority="46" stopIfTrue="1">
      <formula>E28="No"</formula>
    </cfRule>
    <cfRule type="dataBar" priority="47">
      <dataBar>
        <cfvo type="min"/>
        <cfvo type="max"/>
        <color rgb="FFFF0000"/>
      </dataBar>
      <extLst>
        <ext xmlns:x14="http://schemas.microsoft.com/office/spreadsheetml/2009/9/main" uri="{B025F937-C7B1-47D3-B67F-A62EFF666E3E}">
          <x14:id>{F1FADA92-4448-4D98-A7AA-14874E8A29F5}</x14:id>
        </ext>
      </extLst>
    </cfRule>
    <cfRule type="colorScale" priority="48">
      <colorScale>
        <cfvo type="min"/>
        <cfvo type="percentile" val="50"/>
        <cfvo type="max"/>
        <color rgb="FF63BE7B"/>
        <color rgb="FFFFEB84"/>
        <color rgb="FFF8696B"/>
      </colorScale>
    </cfRule>
  </conditionalFormatting>
  <conditionalFormatting sqref="J4:K27">
    <cfRule type="expression" dxfId="53" priority="5" stopIfTrue="1">
      <formula>E4="No"</formula>
    </cfRule>
  </conditionalFormatting>
  <conditionalFormatting sqref="K4:K6">
    <cfRule type="dataBar" priority="801">
      <dataBar>
        <cfvo type="min"/>
        <cfvo type="max"/>
        <color rgb="FFFF0000"/>
      </dataBar>
      <extLst>
        <ext xmlns:x14="http://schemas.microsoft.com/office/spreadsheetml/2009/9/main" uri="{B025F937-C7B1-47D3-B67F-A62EFF666E3E}">
          <x14:id>{F28ADE7A-8CC3-4B13-B48E-95BECE17FA2D}</x14:id>
        </ext>
      </extLst>
    </cfRule>
    <cfRule type="colorScale" priority="802">
      <colorScale>
        <cfvo type="min"/>
        <cfvo type="percentile" val="50"/>
        <cfvo type="max"/>
        <color rgb="FF63BE7B"/>
        <color rgb="FFFFEB84"/>
        <color rgb="FFF8696B"/>
      </colorScale>
    </cfRule>
  </conditionalFormatting>
  <conditionalFormatting sqref="K8:K9">
    <cfRule type="dataBar" priority="3">
      <dataBar>
        <cfvo type="min"/>
        <cfvo type="max"/>
        <color rgb="FFFF0000"/>
      </dataBar>
      <extLst>
        <ext xmlns:x14="http://schemas.microsoft.com/office/spreadsheetml/2009/9/main" uri="{B025F937-C7B1-47D3-B67F-A62EFF666E3E}">
          <x14:id>{05DF6E4F-2FF1-4428-BDE8-52F10E100A29}</x14:id>
        </ext>
      </extLst>
    </cfRule>
    <cfRule type="colorScale" priority="4">
      <colorScale>
        <cfvo type="min"/>
        <cfvo type="percentile" val="50"/>
        <cfvo type="max"/>
        <color rgb="FF63BE7B"/>
        <color rgb="FFFFEB84"/>
        <color rgb="FFF8696B"/>
      </colorScale>
    </cfRule>
  </conditionalFormatting>
  <conditionalFormatting sqref="K8:K10">
    <cfRule type="dataBar" priority="40">
      <dataBar>
        <cfvo type="min"/>
        <cfvo type="max"/>
        <color rgb="FFFF0000"/>
      </dataBar>
      <extLst>
        <ext xmlns:x14="http://schemas.microsoft.com/office/spreadsheetml/2009/9/main" uri="{B025F937-C7B1-47D3-B67F-A62EFF666E3E}">
          <x14:id>{E107CCBC-7280-4A19-9601-15AF76C34E44}</x14:id>
        </ext>
      </extLst>
    </cfRule>
    <cfRule type="colorScale" priority="41">
      <colorScale>
        <cfvo type="min"/>
        <cfvo type="percentile" val="50"/>
        <cfvo type="max"/>
        <color rgb="FF63BE7B"/>
        <color rgb="FFFFEB84"/>
        <color rgb="FFF8696B"/>
      </colorScale>
    </cfRule>
  </conditionalFormatting>
  <conditionalFormatting sqref="K11">
    <cfRule type="dataBar" priority="38">
      <dataBar>
        <cfvo type="min"/>
        <cfvo type="max"/>
        <color rgb="FFFF0000"/>
      </dataBar>
      <extLst>
        <ext xmlns:x14="http://schemas.microsoft.com/office/spreadsheetml/2009/9/main" uri="{B025F937-C7B1-47D3-B67F-A62EFF666E3E}">
          <x14:id>{7D444AB7-D032-4132-BFBF-0594C854FCEF}</x14:id>
        </ext>
      </extLst>
    </cfRule>
    <cfRule type="colorScale" priority="39">
      <colorScale>
        <cfvo type="min"/>
        <cfvo type="percentile" val="50"/>
        <cfvo type="max"/>
        <color rgb="FF63BE7B"/>
        <color rgb="FFFFEB84"/>
        <color rgb="FFF8696B"/>
      </colorScale>
    </cfRule>
  </conditionalFormatting>
  <conditionalFormatting sqref="K12">
    <cfRule type="dataBar" priority="36">
      <dataBar>
        <cfvo type="min"/>
        <cfvo type="max"/>
        <color rgb="FFFF0000"/>
      </dataBar>
      <extLst>
        <ext xmlns:x14="http://schemas.microsoft.com/office/spreadsheetml/2009/9/main" uri="{B025F937-C7B1-47D3-B67F-A62EFF666E3E}">
          <x14:id>{845B5F5B-F76A-4BEC-BAF7-2213D57D8739}</x14:id>
        </ext>
      </extLst>
    </cfRule>
    <cfRule type="colorScale" priority="37">
      <colorScale>
        <cfvo type="min"/>
        <cfvo type="percentile" val="50"/>
        <cfvo type="max"/>
        <color rgb="FF63BE7B"/>
        <color rgb="FFFFEB84"/>
        <color rgb="FFF8696B"/>
      </colorScale>
    </cfRule>
  </conditionalFormatting>
  <conditionalFormatting sqref="K13:K14">
    <cfRule type="dataBar" priority="785">
      <dataBar>
        <cfvo type="min"/>
        <cfvo type="max"/>
        <color rgb="FFFF0000"/>
      </dataBar>
      <extLst>
        <ext xmlns:x14="http://schemas.microsoft.com/office/spreadsheetml/2009/9/main" uri="{B025F937-C7B1-47D3-B67F-A62EFF666E3E}">
          <x14:id>{CA1014E9-9253-425F-B44C-316D518C4532}</x14:id>
        </ext>
      </extLst>
    </cfRule>
    <cfRule type="colorScale" priority="786">
      <colorScale>
        <cfvo type="min"/>
        <cfvo type="percentile" val="50"/>
        <cfvo type="max"/>
        <color rgb="FF63BE7B"/>
        <color rgb="FFFFEB84"/>
        <color rgb="FFF8696B"/>
      </colorScale>
    </cfRule>
  </conditionalFormatting>
  <conditionalFormatting sqref="K15:K20">
    <cfRule type="dataBar" priority="777">
      <dataBar>
        <cfvo type="min"/>
        <cfvo type="max"/>
        <color rgb="FFFF0000"/>
      </dataBar>
      <extLst>
        <ext xmlns:x14="http://schemas.microsoft.com/office/spreadsheetml/2009/9/main" uri="{B025F937-C7B1-47D3-B67F-A62EFF666E3E}">
          <x14:id>{B0C74C30-ECB6-4AA3-BAA0-06ACA0FC940D}</x14:id>
        </ext>
      </extLst>
    </cfRule>
    <cfRule type="colorScale" priority="778">
      <colorScale>
        <cfvo type="min"/>
        <cfvo type="percentile" val="50"/>
        <cfvo type="max"/>
        <color rgb="FF63BE7B"/>
        <color rgb="FFFFEB84"/>
        <color rgb="FFF8696B"/>
      </colorScale>
    </cfRule>
  </conditionalFormatting>
  <conditionalFormatting sqref="K28">
    <cfRule type="dataBar" priority="50">
      <dataBar>
        <cfvo type="min"/>
        <cfvo type="max"/>
        <color rgb="FFFF0000"/>
      </dataBar>
      <extLst>
        <ext xmlns:x14="http://schemas.microsoft.com/office/spreadsheetml/2009/9/main" uri="{B025F937-C7B1-47D3-B67F-A62EFF666E3E}">
          <x14:id>{8CE4D908-3A3E-4867-B7FB-DD6D94E5C1D5}</x14:id>
        </ext>
      </extLst>
    </cfRule>
    <cfRule type="colorScale" priority="51">
      <colorScale>
        <cfvo type="min"/>
        <cfvo type="percentile" val="50"/>
        <cfvo type="max"/>
        <color rgb="FF63BE7B"/>
        <color rgb="FFFFEB84"/>
        <color rgb="FFF8696B"/>
      </colorScale>
    </cfRule>
  </conditionalFormatting>
  <conditionalFormatting sqref="K28:K37">
    <cfRule type="expression" dxfId="52" priority="49" stopIfTrue="1">
      <formula>F28="No"</formula>
    </cfRule>
  </conditionalFormatting>
  <conditionalFormatting sqref="K29:K37 K7:K9 K15:K27">
    <cfRule type="dataBar" priority="56">
      <dataBar>
        <cfvo type="min"/>
        <cfvo type="max"/>
        <color rgb="FFFF0000"/>
      </dataBar>
      <extLst>
        <ext xmlns:x14="http://schemas.microsoft.com/office/spreadsheetml/2009/9/main" uri="{B025F937-C7B1-47D3-B67F-A62EFF666E3E}">
          <x14:id>{32CBAA6D-E893-4A05-ABB8-F83D5B5C5891}</x14:id>
        </ext>
      </extLst>
    </cfRule>
    <cfRule type="colorScale" priority="57">
      <colorScale>
        <cfvo type="min"/>
        <cfvo type="percentile" val="50"/>
        <cfvo type="max"/>
        <color rgb="FF63BE7B"/>
        <color rgb="FFFFEB84"/>
        <color rgb="FFF8696B"/>
      </colorScale>
    </cfRule>
  </conditionalFormatting>
  <conditionalFormatting sqref="K42">
    <cfRule type="dataBar" priority="16">
      <dataBar>
        <cfvo type="min"/>
        <cfvo type="max"/>
        <color rgb="FFFF0000"/>
      </dataBar>
      <extLst>
        <ext xmlns:x14="http://schemas.microsoft.com/office/spreadsheetml/2009/9/main" uri="{B025F937-C7B1-47D3-B67F-A62EFF666E3E}">
          <x14:id>{F3AB16E6-E7BD-47F1-B843-BF1CF368878F}</x14:id>
        </ext>
      </extLst>
    </cfRule>
    <cfRule type="colorScale" priority="17">
      <colorScale>
        <cfvo type="min"/>
        <cfvo type="percentile" val="50"/>
        <cfvo type="max"/>
        <color rgb="FF63BE7B"/>
        <color rgb="FFFFEB84"/>
        <color rgb="FFF8696B"/>
      </colorScale>
    </cfRule>
    <cfRule type="expression" dxfId="51" priority="18" stopIfTrue="1">
      <formula>F42="No"</formula>
    </cfRule>
  </conditionalFormatting>
  <dataValidations count="1">
    <dataValidation type="list" allowBlank="1" showInputMessage="1" showErrorMessage="1" sqref="E4:E28" xr:uid="{C24315ED-4375-462F-9C54-90573747FA4E}">
      <formula1>$J$29:$J$30</formula1>
    </dataValidation>
  </dataValidations>
  <pageMargins left="0.27559055118110237" right="0.15748031496062992" top="0.59055118110236227" bottom="0.39370078740157483" header="0.19685039370078741" footer="0.19685039370078741"/>
  <pageSetup scale="58" fitToHeight="8" orientation="landscape" r:id="rId1"/>
  <headerFooter alignWithMargins="0">
    <oddHeader>&amp;C&amp;"Arial,Negrita"&amp;F / &amp;A</oddHeader>
    <oddFooter>Página &amp;P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9E273F87-25FE-4318-8EE2-56228C1FE7E5}">
            <x14:dataBar minLength="0" maxLength="100" negativeBarColorSameAsPositive="1" axisPosition="none">
              <x14:cfvo type="min"/>
              <x14:cfvo type="max"/>
            </x14:dataBar>
          </x14:cfRule>
          <xm:sqref>J7:J9</xm:sqref>
        </x14:conditionalFormatting>
        <x14:conditionalFormatting xmlns:xm="http://schemas.microsoft.com/office/excel/2006/main">
          <x14:cfRule type="dataBar" id="{F92D64CB-D2E7-4D43-B102-09575E0F6FB9}">
            <x14:dataBar minLength="0" maxLength="100" negativeBarColorSameAsPositive="1" axisPosition="none">
              <x14:cfvo type="min"/>
              <x14:cfvo type="max"/>
            </x14:dataBar>
          </x14:cfRule>
          <xm:sqref>J8:J14 J4:J6</xm:sqref>
        </x14:conditionalFormatting>
        <x14:conditionalFormatting xmlns:xm="http://schemas.microsoft.com/office/excel/2006/main">
          <x14:cfRule type="dataBar" id="{DC1A45C9-AE44-483E-AF72-B484D0F2ABD0}">
            <x14:dataBar minLength="0" maxLength="100" negativeBarColorSameAsPositive="1" axisPosition="none">
              <x14:cfvo type="min"/>
              <x14:cfvo type="max"/>
            </x14:dataBar>
          </x14:cfRule>
          <xm:sqref>J15:J20</xm:sqref>
        </x14:conditionalFormatting>
        <x14:conditionalFormatting xmlns:xm="http://schemas.microsoft.com/office/excel/2006/main">
          <x14:cfRule type="dataBar" id="{5536E89C-5159-410E-B58B-0C1A588A116A}">
            <x14:dataBar minLength="0" maxLength="100" negativeBarColorSameAsPositive="1" axisPosition="none">
              <x14:cfvo type="min"/>
              <x14:cfvo type="max"/>
            </x14:dataBar>
          </x14:cfRule>
          <xm:sqref>J18</xm:sqref>
        </x14:conditionalFormatting>
        <x14:conditionalFormatting xmlns:xm="http://schemas.microsoft.com/office/excel/2006/main">
          <x14:cfRule type="dataBar" id="{734BC281-D19D-44E9-8324-3977AE07DACB}">
            <x14:dataBar minLength="0" maxLength="100" negativeBarColorSameAsPositive="1" axisPosition="none">
              <x14:cfvo type="min"/>
              <x14:cfvo type="max"/>
            </x14:dataBar>
          </x14:cfRule>
          <xm:sqref>J21:J22</xm:sqref>
        </x14:conditionalFormatting>
        <x14:conditionalFormatting xmlns:xm="http://schemas.microsoft.com/office/excel/2006/main">
          <x14:cfRule type="dataBar" id="{A27AE4B7-F5B2-4395-81AD-7150CD0E5D0A}">
            <x14:dataBar minLength="0" maxLength="100" negativeBarColorSameAsPositive="1" axisPosition="none">
              <x14:cfvo type="min"/>
              <x14:cfvo type="max"/>
            </x14:dataBar>
          </x14:cfRule>
          <xm:sqref>J23:J27</xm:sqref>
        </x14:conditionalFormatting>
        <x14:conditionalFormatting xmlns:xm="http://schemas.microsoft.com/office/excel/2006/main">
          <x14:cfRule type="dataBar" id="{F1FADA92-4448-4D98-A7AA-14874E8A29F5}">
            <x14:dataBar minLength="0" maxLength="100" negativeBarColorSameAsPositive="1" axisPosition="none">
              <x14:cfvo type="min"/>
              <x14:cfvo type="max"/>
            </x14:dataBar>
          </x14:cfRule>
          <xm:sqref>J28</xm:sqref>
        </x14:conditionalFormatting>
        <x14:conditionalFormatting xmlns:xm="http://schemas.microsoft.com/office/excel/2006/main">
          <x14:cfRule type="dataBar" id="{F28ADE7A-8CC3-4B13-B48E-95BECE17FA2D}">
            <x14:dataBar minLength="0" maxLength="100" negativeBarColorSameAsPositive="1" axisPosition="none">
              <x14:cfvo type="min"/>
              <x14:cfvo type="max"/>
            </x14:dataBar>
          </x14:cfRule>
          <xm:sqref>K4:K6</xm:sqref>
        </x14:conditionalFormatting>
        <x14:conditionalFormatting xmlns:xm="http://schemas.microsoft.com/office/excel/2006/main">
          <x14:cfRule type="dataBar" id="{05DF6E4F-2FF1-4428-BDE8-52F10E100A29}">
            <x14:dataBar minLength="0" maxLength="100" negativeBarColorSameAsPositive="1" axisPosition="none">
              <x14:cfvo type="min"/>
              <x14:cfvo type="max"/>
            </x14:dataBar>
          </x14:cfRule>
          <xm:sqref>K8:K9</xm:sqref>
        </x14:conditionalFormatting>
        <x14:conditionalFormatting xmlns:xm="http://schemas.microsoft.com/office/excel/2006/main">
          <x14:cfRule type="dataBar" id="{E107CCBC-7280-4A19-9601-15AF76C34E44}">
            <x14:dataBar minLength="0" maxLength="100" negativeBarColorSameAsPositive="1" axisPosition="none">
              <x14:cfvo type="min"/>
              <x14:cfvo type="max"/>
            </x14:dataBar>
          </x14:cfRule>
          <xm:sqref>K8:K10</xm:sqref>
        </x14:conditionalFormatting>
        <x14:conditionalFormatting xmlns:xm="http://schemas.microsoft.com/office/excel/2006/main">
          <x14:cfRule type="dataBar" id="{7D444AB7-D032-4132-BFBF-0594C854FCEF}">
            <x14:dataBar minLength="0" maxLength="100" negativeBarColorSameAsPositive="1" axisPosition="none">
              <x14:cfvo type="min"/>
              <x14:cfvo type="max"/>
            </x14:dataBar>
          </x14:cfRule>
          <xm:sqref>K11</xm:sqref>
        </x14:conditionalFormatting>
        <x14:conditionalFormatting xmlns:xm="http://schemas.microsoft.com/office/excel/2006/main">
          <x14:cfRule type="dataBar" id="{845B5F5B-F76A-4BEC-BAF7-2213D57D8739}">
            <x14:dataBar minLength="0" maxLength="100" negativeBarColorSameAsPositive="1" axisPosition="none">
              <x14:cfvo type="min"/>
              <x14:cfvo type="max"/>
            </x14:dataBar>
          </x14:cfRule>
          <xm:sqref>K12</xm:sqref>
        </x14:conditionalFormatting>
        <x14:conditionalFormatting xmlns:xm="http://schemas.microsoft.com/office/excel/2006/main">
          <x14:cfRule type="dataBar" id="{CA1014E9-9253-425F-B44C-316D518C4532}">
            <x14:dataBar minLength="0" maxLength="100" negativeBarColorSameAsPositive="1" axisPosition="none">
              <x14:cfvo type="min"/>
              <x14:cfvo type="max"/>
            </x14:dataBar>
          </x14:cfRule>
          <xm:sqref>K13:K14</xm:sqref>
        </x14:conditionalFormatting>
        <x14:conditionalFormatting xmlns:xm="http://schemas.microsoft.com/office/excel/2006/main">
          <x14:cfRule type="dataBar" id="{B0C74C30-ECB6-4AA3-BAA0-06ACA0FC940D}">
            <x14:dataBar minLength="0" maxLength="100" negativeBarColorSameAsPositive="1" axisPosition="none">
              <x14:cfvo type="min"/>
              <x14:cfvo type="max"/>
            </x14:dataBar>
          </x14:cfRule>
          <xm:sqref>K15:K20</xm:sqref>
        </x14:conditionalFormatting>
        <x14:conditionalFormatting xmlns:xm="http://schemas.microsoft.com/office/excel/2006/main">
          <x14:cfRule type="dataBar" id="{8CE4D908-3A3E-4867-B7FB-DD6D94E5C1D5}">
            <x14:dataBar minLength="0" maxLength="100" negativeBarColorSameAsPositive="1" axisPosition="none">
              <x14:cfvo type="min"/>
              <x14:cfvo type="max"/>
            </x14:dataBar>
          </x14:cfRule>
          <xm:sqref>K28</xm:sqref>
        </x14:conditionalFormatting>
        <x14:conditionalFormatting xmlns:xm="http://schemas.microsoft.com/office/excel/2006/main">
          <x14:cfRule type="dataBar" id="{32CBAA6D-E893-4A05-ABB8-F83D5B5C5891}">
            <x14:dataBar minLength="0" maxLength="100" negativeBarColorSameAsPositive="1" axisPosition="none">
              <x14:cfvo type="min"/>
              <x14:cfvo type="max"/>
            </x14:dataBar>
          </x14:cfRule>
          <xm:sqref>K29:K37 K7:K9 K15:K27</xm:sqref>
        </x14:conditionalFormatting>
        <x14:conditionalFormatting xmlns:xm="http://schemas.microsoft.com/office/excel/2006/main">
          <x14:cfRule type="dataBar" id="{F3AB16E6-E7BD-47F1-B843-BF1CF368878F}">
            <x14:dataBar minLength="0" maxLength="100" negativeBarColorSameAsPositive="1" axisPosition="none">
              <x14:cfvo type="min"/>
              <x14:cfvo type="max"/>
            </x14:dataBar>
          </x14:cfRule>
          <xm:sqref>K42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0A18C-C5D2-4EB1-A9E1-5C4239935AAC}">
  <sheetPr>
    <pageSetUpPr fitToPage="1"/>
  </sheetPr>
  <dimension ref="A1:M123"/>
  <sheetViews>
    <sheetView showGridLines="0" view="pageBreakPreview" zoomScale="80" zoomScaleNormal="80" zoomScaleSheetLayoutView="80" workbookViewId="0">
      <pane ySplit="3" topLeftCell="A21" activePane="bottomLeft" state="frozenSplit"/>
      <selection pane="bottomLeft" activeCell="L28" sqref="L28"/>
    </sheetView>
  </sheetViews>
  <sheetFormatPr baseColWidth="10" defaultColWidth="9.1796875" defaultRowHeight="12.5" x14ac:dyDescent="0.25"/>
  <cols>
    <col min="1" max="1" width="4" style="1" customWidth="1"/>
    <col min="2" max="2" width="9" style="4" customWidth="1"/>
    <col min="3" max="3" width="43.1796875"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0.7265625" style="9" customWidth="1"/>
    <col min="13" max="16384" width="9.1796875" style="3"/>
  </cols>
  <sheetData>
    <row r="1" spans="2:12" ht="21" customHeight="1" x14ac:dyDescent="0.45">
      <c r="B1" s="243" t="s">
        <v>7</v>
      </c>
      <c r="C1" s="244"/>
      <c r="D1" s="63">
        <f>+Instrucciones!D13</f>
        <v>0</v>
      </c>
      <c r="E1" s="250"/>
      <c r="F1" s="251"/>
      <c r="G1" s="38"/>
      <c r="H1" s="38"/>
      <c r="I1" s="31"/>
      <c r="J1" s="57"/>
      <c r="K1" s="61"/>
      <c r="L1" s="41"/>
    </row>
    <row r="2" spans="2:12" ht="16.5" customHeight="1" x14ac:dyDescent="0.45">
      <c r="B2" s="245" t="s">
        <v>8</v>
      </c>
      <c r="C2" s="245"/>
      <c r="D2" s="60">
        <f>+Instrucciones!D11</f>
        <v>0</v>
      </c>
      <c r="E2" s="113"/>
      <c r="F2" s="246" t="s">
        <v>9</v>
      </c>
      <c r="G2" s="247"/>
      <c r="H2" s="56" t="s">
        <v>10</v>
      </c>
      <c r="I2" s="248" t="s">
        <v>11</v>
      </c>
      <c r="J2" s="249"/>
      <c r="K2" s="48"/>
      <c r="L2" s="41"/>
    </row>
    <row r="3" spans="2:12" ht="74.25" customHeight="1" x14ac:dyDescent="0.25">
      <c r="B3" s="15" t="s">
        <v>12</v>
      </c>
      <c r="C3" s="15" t="s">
        <v>13</v>
      </c>
      <c r="D3" s="15" t="s">
        <v>14</v>
      </c>
      <c r="E3" s="34" t="s">
        <v>15</v>
      </c>
      <c r="F3" s="33" t="s">
        <v>16</v>
      </c>
      <c r="G3" s="33" t="s">
        <v>17</v>
      </c>
      <c r="H3" s="34" t="s">
        <v>18</v>
      </c>
      <c r="I3" s="34" t="s">
        <v>19</v>
      </c>
      <c r="J3" s="35" t="s">
        <v>20</v>
      </c>
      <c r="K3" s="59" t="s">
        <v>21</v>
      </c>
      <c r="L3" s="15" t="s">
        <v>22</v>
      </c>
    </row>
    <row r="4" spans="2:12" ht="36" customHeight="1" x14ac:dyDescent="0.25">
      <c r="B4" s="66">
        <v>1</v>
      </c>
      <c r="C4" s="109" t="s">
        <v>360</v>
      </c>
      <c r="D4" s="68" t="s">
        <v>23</v>
      </c>
      <c r="E4" s="37" t="s">
        <v>24</v>
      </c>
      <c r="F4" s="114">
        <v>10</v>
      </c>
      <c r="G4" s="115" t="e">
        <f>+F4/#REF!</f>
        <v>#REF!</v>
      </c>
      <c r="H4" s="55">
        <f t="shared" ref="H4:H36" si="0">IF(E4="Yes",F4,0)</f>
        <v>10</v>
      </c>
      <c r="I4" s="53" t="e">
        <f>IF(OR(#REF!=0,#REF!=0,#REF!=0,$H$34=0)=FALSE,H4,0)</f>
        <v>#REF!</v>
      </c>
      <c r="J4" s="54" t="str">
        <f t="shared" ref="J4:J8" si="1">IF(E4="Yes","OK"," Pass")</f>
        <v>OK</v>
      </c>
      <c r="K4" s="54" t="str">
        <f>IF(J4="OK","5"," 0")</f>
        <v>5</v>
      </c>
      <c r="L4" s="44" t="s">
        <v>25</v>
      </c>
    </row>
    <row r="5" spans="2:12" ht="45.75" customHeight="1" x14ac:dyDescent="0.25">
      <c r="B5" s="66">
        <v>2</v>
      </c>
      <c r="C5" s="109" t="s">
        <v>353</v>
      </c>
      <c r="D5" s="68" t="s">
        <v>23</v>
      </c>
      <c r="E5" s="37" t="s">
        <v>24</v>
      </c>
      <c r="F5" s="114">
        <v>10</v>
      </c>
      <c r="G5" s="115" t="e">
        <f>+F5/#REF!</f>
        <v>#REF!</v>
      </c>
      <c r="H5" s="55">
        <f t="shared" si="0"/>
        <v>10</v>
      </c>
      <c r="I5" s="53" t="e">
        <f>IF(OR(#REF!=0,#REF!=0,#REF!=0,$H$34=0)=FALSE,H5,0)</f>
        <v>#REF!</v>
      </c>
      <c r="J5" s="54" t="str">
        <f t="shared" si="1"/>
        <v>OK</v>
      </c>
      <c r="K5" s="54" t="str">
        <f>IF(J5="OK","5"," 0")</f>
        <v>5</v>
      </c>
      <c r="L5" s="44" t="s">
        <v>25</v>
      </c>
    </row>
    <row r="6" spans="2:12" ht="60.75" customHeight="1" x14ac:dyDescent="0.25">
      <c r="B6" s="66">
        <v>3</v>
      </c>
      <c r="C6" s="109" t="s">
        <v>361</v>
      </c>
      <c r="D6" s="68" t="s">
        <v>23</v>
      </c>
      <c r="E6" s="37" t="s">
        <v>24</v>
      </c>
      <c r="F6" s="114">
        <v>10</v>
      </c>
      <c r="G6" s="115" t="e">
        <f>+F6/#REF!</f>
        <v>#REF!</v>
      </c>
      <c r="H6" s="55">
        <f t="shared" si="0"/>
        <v>10</v>
      </c>
      <c r="I6" s="53" t="e">
        <f>IF(OR(#REF!=0,#REF!=0,#REF!=0,$H$34=0)=FALSE,H6,0)</f>
        <v>#REF!</v>
      </c>
      <c r="J6" s="54" t="str">
        <f t="shared" si="1"/>
        <v>OK</v>
      </c>
      <c r="K6" s="54" t="str">
        <f>IF(J6="OK","5"," 0")</f>
        <v>5</v>
      </c>
      <c r="L6" s="44" t="s">
        <v>25</v>
      </c>
    </row>
    <row r="7" spans="2:12" ht="36" customHeight="1" x14ac:dyDescent="0.25">
      <c r="B7" s="66">
        <v>4</v>
      </c>
      <c r="C7" s="109" t="s">
        <v>323</v>
      </c>
      <c r="D7" s="68" t="s">
        <v>322</v>
      </c>
      <c r="E7" s="37" t="s">
        <v>24</v>
      </c>
      <c r="F7" s="114"/>
      <c r="G7" s="115"/>
      <c r="H7" s="55"/>
      <c r="I7" s="53"/>
      <c r="J7" s="54" t="str">
        <f t="shared" si="1"/>
        <v>OK</v>
      </c>
      <c r="K7" s="54" t="str">
        <f>IF(J7="OK","6"," 0")</f>
        <v>6</v>
      </c>
      <c r="L7" s="167" t="s">
        <v>71</v>
      </c>
    </row>
    <row r="8" spans="2:12" ht="55.5" customHeight="1" x14ac:dyDescent="0.25">
      <c r="B8" s="66">
        <v>5</v>
      </c>
      <c r="C8" s="109" t="s">
        <v>362</v>
      </c>
      <c r="D8" s="68" t="s">
        <v>322</v>
      </c>
      <c r="E8" s="37" t="s">
        <v>24</v>
      </c>
      <c r="F8" s="114"/>
      <c r="G8" s="115"/>
      <c r="H8" s="55"/>
      <c r="I8" s="53"/>
      <c r="J8" s="54" t="str">
        <f t="shared" si="1"/>
        <v>OK</v>
      </c>
      <c r="K8" s="54" t="str">
        <f>IF(J8="OK","6"," 0")</f>
        <v>6</v>
      </c>
      <c r="L8" s="167" t="s">
        <v>305</v>
      </c>
    </row>
    <row r="9" spans="2:12" ht="55.5" customHeight="1" x14ac:dyDescent="0.25">
      <c r="B9" s="66">
        <v>6</v>
      </c>
      <c r="C9" s="109" t="s">
        <v>304</v>
      </c>
      <c r="D9" s="68" t="s">
        <v>363</v>
      </c>
      <c r="E9" s="37" t="s">
        <v>24</v>
      </c>
      <c r="F9" s="54" t="str">
        <f t="shared" ref="F9:F11" si="2">IF(E9="Yes","OK","Did not pass")</f>
        <v>OK</v>
      </c>
      <c r="G9" s="54" t="str">
        <f t="shared" ref="G9" si="3">IF(F9="OK","3"," 0")</f>
        <v>3</v>
      </c>
      <c r="H9" s="167" t="s">
        <v>305</v>
      </c>
      <c r="I9" s="53"/>
      <c r="J9" s="54" t="str">
        <f t="shared" ref="J9:J11" si="4">IF(E9="Yes","OK"," Pass")</f>
        <v>OK</v>
      </c>
      <c r="K9" s="54" t="str">
        <f>IF(J9="OK","3"," 0")</f>
        <v>3</v>
      </c>
      <c r="L9" s="167" t="s">
        <v>305</v>
      </c>
    </row>
    <row r="10" spans="2:12" ht="55.5" customHeight="1" x14ac:dyDescent="0.25">
      <c r="B10" s="66">
        <v>7</v>
      </c>
      <c r="C10" s="109" t="s">
        <v>311</v>
      </c>
      <c r="D10" s="68" t="s">
        <v>364</v>
      </c>
      <c r="E10" s="37" t="s">
        <v>24</v>
      </c>
      <c r="F10" s="54" t="str">
        <f t="shared" ref="F10" si="5">IF(E10="Yes","OK","Did not pass")</f>
        <v>OK</v>
      </c>
      <c r="G10" s="54" t="str">
        <f t="shared" ref="G10" si="6">IF(F10="OK","3"," 0")</f>
        <v>3</v>
      </c>
      <c r="H10" s="167" t="s">
        <v>305</v>
      </c>
      <c r="I10" s="53"/>
      <c r="J10" s="54" t="str">
        <f t="shared" ref="J10" si="7">IF(E10="Yes","OK"," Pass")</f>
        <v>OK</v>
      </c>
      <c r="K10" s="54" t="str">
        <f>IF(J10="OK","3"," 0")</f>
        <v>3</v>
      </c>
      <c r="L10" s="167" t="s">
        <v>370</v>
      </c>
    </row>
    <row r="11" spans="2:12" ht="51.75" customHeight="1" x14ac:dyDescent="0.25">
      <c r="B11" s="66">
        <v>8</v>
      </c>
      <c r="C11" s="109" t="s">
        <v>388</v>
      </c>
      <c r="D11" s="68" t="s">
        <v>363</v>
      </c>
      <c r="E11" s="37" t="s">
        <v>24</v>
      </c>
      <c r="F11" s="54" t="str">
        <f t="shared" si="2"/>
        <v>OK</v>
      </c>
      <c r="G11" s="54" t="str">
        <f t="shared" ref="G11:G28" si="8">IF(F11="OK","5"," 0")</f>
        <v>5</v>
      </c>
      <c r="H11" s="167" t="s">
        <v>305</v>
      </c>
      <c r="I11" s="53"/>
      <c r="J11" s="54" t="str">
        <f t="shared" si="4"/>
        <v>OK</v>
      </c>
      <c r="K11" s="54" t="str">
        <f>IF(J11="OK","6"," 0")</f>
        <v>6</v>
      </c>
      <c r="L11" s="167" t="s">
        <v>305</v>
      </c>
    </row>
    <row r="12" spans="2:12" ht="51.75" customHeight="1" x14ac:dyDescent="0.25">
      <c r="B12" s="66">
        <v>9</v>
      </c>
      <c r="C12" s="109" t="s">
        <v>324</v>
      </c>
      <c r="D12" s="68" t="s">
        <v>363</v>
      </c>
      <c r="E12" s="37" t="s">
        <v>24</v>
      </c>
      <c r="F12" s="54" t="str">
        <f t="shared" ref="F12" si="9">IF(E12="Yes","OK","Did not pass")</f>
        <v>OK</v>
      </c>
      <c r="G12" s="54" t="str">
        <f t="shared" si="8"/>
        <v>5</v>
      </c>
      <c r="H12" s="167" t="s">
        <v>305</v>
      </c>
      <c r="I12" s="53"/>
      <c r="J12" s="54" t="str">
        <f t="shared" ref="J12" si="10">IF(E12="Yes","OK"," Pass")</f>
        <v>OK</v>
      </c>
      <c r="K12" s="54" t="str">
        <f>IF(J12="OK","3"," 0")</f>
        <v>3</v>
      </c>
      <c r="L12" s="167" t="s">
        <v>71</v>
      </c>
    </row>
    <row r="13" spans="2:12" ht="51.75" customHeight="1" x14ac:dyDescent="0.25">
      <c r="B13" s="66">
        <v>10</v>
      </c>
      <c r="C13" s="109" t="s">
        <v>325</v>
      </c>
      <c r="D13" s="68" t="s">
        <v>363</v>
      </c>
      <c r="E13" s="37" t="s">
        <v>24</v>
      </c>
      <c r="F13" s="54" t="str">
        <f t="shared" ref="F13" si="11">IF(E13="Yes","OK","Did not pass")</f>
        <v>OK</v>
      </c>
      <c r="G13" s="54" t="str">
        <f t="shared" si="8"/>
        <v>5</v>
      </c>
      <c r="H13" s="167" t="s">
        <v>305</v>
      </c>
      <c r="I13" s="53"/>
      <c r="J13" s="54" t="str">
        <f t="shared" ref="J13" si="12">IF(E13="Yes","OK"," Pass")</f>
        <v>OK</v>
      </c>
      <c r="K13" s="54" t="str">
        <f>IF(J13="OK","3"," 0")</f>
        <v>3</v>
      </c>
      <c r="L13" s="167" t="s">
        <v>71</v>
      </c>
    </row>
    <row r="14" spans="2:12" ht="51.75" customHeight="1" x14ac:dyDescent="0.25">
      <c r="B14" s="66">
        <v>11</v>
      </c>
      <c r="C14" s="109" t="s">
        <v>326</v>
      </c>
      <c r="D14" s="68" t="s">
        <v>363</v>
      </c>
      <c r="E14" s="37" t="s">
        <v>24</v>
      </c>
      <c r="F14" s="54" t="str">
        <f t="shared" ref="F14" si="13">IF(E14="Yes","OK","Did not pass")</f>
        <v>OK</v>
      </c>
      <c r="G14" s="54" t="str">
        <f t="shared" si="8"/>
        <v>5</v>
      </c>
      <c r="H14" s="167" t="s">
        <v>305</v>
      </c>
      <c r="I14" s="53"/>
      <c r="J14" s="54" t="str">
        <f t="shared" ref="J14" si="14">IF(E14="Yes","OK"," Pass")</f>
        <v>OK</v>
      </c>
      <c r="K14" s="54" t="str">
        <f>IF(J14="OK","5"," 0")</f>
        <v>5</v>
      </c>
      <c r="L14" s="167" t="s">
        <v>71</v>
      </c>
    </row>
    <row r="15" spans="2:12" ht="51.75" customHeight="1" x14ac:dyDescent="0.25">
      <c r="B15" s="66">
        <v>12</v>
      </c>
      <c r="C15" s="109" t="s">
        <v>327</v>
      </c>
      <c r="D15" s="68" t="s">
        <v>363</v>
      </c>
      <c r="E15" s="37" t="s">
        <v>24</v>
      </c>
      <c r="F15" s="54" t="str">
        <f t="shared" ref="F15" si="15">IF(E15="Yes","OK","Did not pass")</f>
        <v>OK</v>
      </c>
      <c r="G15" s="54" t="str">
        <f t="shared" si="8"/>
        <v>5</v>
      </c>
      <c r="H15" s="167" t="s">
        <v>305</v>
      </c>
      <c r="I15" s="53"/>
      <c r="J15" s="54" t="str">
        <f t="shared" ref="J15" si="16">IF(E15="Yes","OK"," Pass")</f>
        <v>OK</v>
      </c>
      <c r="K15" s="54" t="str">
        <f>IF(J15="OK","3"," 0")</f>
        <v>3</v>
      </c>
      <c r="L15" s="167" t="s">
        <v>71</v>
      </c>
    </row>
    <row r="16" spans="2:12" ht="51.75" customHeight="1" x14ac:dyDescent="0.25">
      <c r="B16" s="66">
        <v>13</v>
      </c>
      <c r="C16" s="109" t="s">
        <v>328</v>
      </c>
      <c r="D16" s="68" t="s">
        <v>363</v>
      </c>
      <c r="E16" s="37" t="s">
        <v>24</v>
      </c>
      <c r="F16" s="54" t="str">
        <f t="shared" ref="F16" si="17">IF(E16="Yes","OK","Did not pass")</f>
        <v>OK</v>
      </c>
      <c r="G16" s="54" t="str">
        <f t="shared" si="8"/>
        <v>5</v>
      </c>
      <c r="H16" s="167" t="s">
        <v>305</v>
      </c>
      <c r="I16" s="53"/>
      <c r="J16" s="54" t="str">
        <f t="shared" ref="J16" si="18">IF(E16="Yes","OK"," Pass")</f>
        <v>OK</v>
      </c>
      <c r="K16" s="54" t="str">
        <f>IF(J16="OK","3"," 0")</f>
        <v>3</v>
      </c>
      <c r="L16" s="167" t="s">
        <v>71</v>
      </c>
    </row>
    <row r="17" spans="2:12" ht="51.75" customHeight="1" x14ac:dyDescent="0.25">
      <c r="B17" s="66">
        <v>14</v>
      </c>
      <c r="C17" s="109" t="s">
        <v>72</v>
      </c>
      <c r="D17" s="68" t="s">
        <v>363</v>
      </c>
      <c r="E17" s="37" t="s">
        <v>24</v>
      </c>
      <c r="F17" s="54" t="str">
        <f t="shared" ref="F17" si="19">IF(E17="Yes","OK","Did not pass")</f>
        <v>OK</v>
      </c>
      <c r="G17" s="54" t="str">
        <f t="shared" si="8"/>
        <v>5</v>
      </c>
      <c r="H17" s="167" t="s">
        <v>305</v>
      </c>
      <c r="I17" s="53"/>
      <c r="J17" s="54" t="str">
        <f t="shared" ref="J17" si="20">IF(E17="Yes","OK"," Pass")</f>
        <v>OK</v>
      </c>
      <c r="K17" s="54" t="str">
        <f>IF(J17="OK","3"," 0")</f>
        <v>3</v>
      </c>
      <c r="L17" s="167" t="s">
        <v>71</v>
      </c>
    </row>
    <row r="18" spans="2:12" ht="51.75" customHeight="1" x14ac:dyDescent="0.25">
      <c r="B18" s="66">
        <v>15</v>
      </c>
      <c r="C18" s="109" t="s">
        <v>365</v>
      </c>
      <c r="D18" s="68" t="s">
        <v>363</v>
      </c>
      <c r="E18" s="37" t="s">
        <v>24</v>
      </c>
      <c r="F18" s="54" t="str">
        <f t="shared" ref="F18" si="21">IF(E18="Yes","OK","Did not pass")</f>
        <v>OK</v>
      </c>
      <c r="G18" s="54" t="str">
        <f t="shared" si="8"/>
        <v>5</v>
      </c>
      <c r="H18" s="167" t="s">
        <v>305</v>
      </c>
      <c r="I18" s="53"/>
      <c r="J18" s="54" t="str">
        <f t="shared" ref="J18" si="22">IF(E18="Yes","OK"," Pass")</f>
        <v>OK</v>
      </c>
      <c r="K18" s="54" t="str">
        <f>IF(J18="OK","6"," 0")</f>
        <v>6</v>
      </c>
      <c r="L18" s="167" t="s">
        <v>368</v>
      </c>
    </row>
    <row r="19" spans="2:12" ht="67.5" customHeight="1" x14ac:dyDescent="0.25">
      <c r="B19" s="66">
        <v>16</v>
      </c>
      <c r="C19" s="109" t="s">
        <v>306</v>
      </c>
      <c r="D19" s="68" t="s">
        <v>363</v>
      </c>
      <c r="E19" s="37" t="s">
        <v>24</v>
      </c>
      <c r="F19" s="54" t="str">
        <f t="shared" ref="F19" si="23">IF(E19="Yes","OK","Did not pass")</f>
        <v>OK</v>
      </c>
      <c r="G19" s="54" t="str">
        <f t="shared" si="8"/>
        <v>5</v>
      </c>
      <c r="H19" s="167" t="s">
        <v>305</v>
      </c>
      <c r="I19" s="53"/>
      <c r="J19" s="54" t="str">
        <f t="shared" ref="J19" si="24">IF(E19="Yes","OK"," Pass")</f>
        <v>OK</v>
      </c>
      <c r="K19" s="54" t="str">
        <f t="shared" ref="K19:K27" si="25">IF(J19="OK","3"," 0")</f>
        <v>3</v>
      </c>
      <c r="L19" s="167" t="s">
        <v>372</v>
      </c>
    </row>
    <row r="20" spans="2:12" ht="51.75" customHeight="1" x14ac:dyDescent="0.25">
      <c r="B20" s="66">
        <v>17</v>
      </c>
      <c r="C20" s="109" t="s">
        <v>307</v>
      </c>
      <c r="D20" s="68" t="s">
        <v>363</v>
      </c>
      <c r="E20" s="37" t="s">
        <v>24</v>
      </c>
      <c r="F20" s="54" t="str">
        <f t="shared" ref="F20" si="26">IF(E20="Yes","OK","Did not pass")</f>
        <v>OK</v>
      </c>
      <c r="G20" s="54" t="str">
        <f t="shared" si="8"/>
        <v>5</v>
      </c>
      <c r="H20" s="167" t="s">
        <v>305</v>
      </c>
      <c r="I20" s="53"/>
      <c r="J20" s="54" t="str">
        <f t="shared" ref="J20" si="27">IF(E20="Yes","OK"," Pass")</f>
        <v>OK</v>
      </c>
      <c r="K20" s="54" t="str">
        <f t="shared" si="25"/>
        <v>3</v>
      </c>
      <c r="L20" s="167" t="s">
        <v>373</v>
      </c>
    </row>
    <row r="21" spans="2:12" ht="36" customHeight="1" x14ac:dyDescent="0.25">
      <c r="B21" s="66">
        <v>18</v>
      </c>
      <c r="C21" s="109" t="s">
        <v>312</v>
      </c>
      <c r="D21" s="68" t="s">
        <v>363</v>
      </c>
      <c r="E21" s="37" t="s">
        <v>24</v>
      </c>
      <c r="F21" s="54" t="str">
        <f t="shared" ref="F21:F22" si="28">IF(E21="Yes","OK","Did not pass")</f>
        <v>OK</v>
      </c>
      <c r="G21" s="54" t="str">
        <f t="shared" si="8"/>
        <v>5</v>
      </c>
      <c r="H21" s="167" t="s">
        <v>305</v>
      </c>
      <c r="I21" s="53"/>
      <c r="J21" s="54" t="str">
        <f t="shared" ref="J21:J22" si="29">IF(E21="Yes","OK"," Pass")</f>
        <v>OK</v>
      </c>
      <c r="K21" s="54" t="str">
        <f t="shared" si="25"/>
        <v>3</v>
      </c>
      <c r="L21" s="167" t="s">
        <v>314</v>
      </c>
    </row>
    <row r="22" spans="2:12" ht="36" customHeight="1" x14ac:dyDescent="0.25">
      <c r="B22" s="66">
        <v>19</v>
      </c>
      <c r="C22" s="109" t="s">
        <v>313</v>
      </c>
      <c r="D22" s="68" t="s">
        <v>363</v>
      </c>
      <c r="E22" s="37" t="s">
        <v>24</v>
      </c>
      <c r="F22" s="54" t="str">
        <f t="shared" si="28"/>
        <v>OK</v>
      </c>
      <c r="G22" s="54" t="str">
        <f t="shared" si="8"/>
        <v>5</v>
      </c>
      <c r="H22" s="167" t="s">
        <v>305</v>
      </c>
      <c r="I22" s="53"/>
      <c r="J22" s="54" t="str">
        <f t="shared" si="29"/>
        <v>OK</v>
      </c>
      <c r="K22" s="54" t="str">
        <f t="shared" si="25"/>
        <v>3</v>
      </c>
      <c r="L22" s="167" t="s">
        <v>314</v>
      </c>
    </row>
    <row r="23" spans="2:12" ht="51" customHeight="1" x14ac:dyDescent="0.25">
      <c r="B23" s="66">
        <v>20</v>
      </c>
      <c r="C23" s="109" t="s">
        <v>371</v>
      </c>
      <c r="D23" s="68" t="s">
        <v>363</v>
      </c>
      <c r="E23" s="37" t="s">
        <v>24</v>
      </c>
      <c r="F23" s="54" t="str">
        <f t="shared" ref="F23" si="30">IF(E23="Yes","OK","Did not pass")</f>
        <v>OK</v>
      </c>
      <c r="G23" s="54" t="str">
        <f t="shared" si="8"/>
        <v>5</v>
      </c>
      <c r="H23" s="167" t="s">
        <v>305</v>
      </c>
      <c r="I23" s="53"/>
      <c r="J23" s="54" t="str">
        <f t="shared" ref="J23" si="31">IF(E23="Yes","OK"," Pass")</f>
        <v>OK</v>
      </c>
      <c r="K23" s="54" t="str">
        <f t="shared" si="25"/>
        <v>3</v>
      </c>
      <c r="L23" s="167" t="s">
        <v>56</v>
      </c>
    </row>
    <row r="24" spans="2:12" ht="58.5" customHeight="1" x14ac:dyDescent="0.25">
      <c r="B24" s="66">
        <v>21</v>
      </c>
      <c r="C24" s="109" t="s">
        <v>308</v>
      </c>
      <c r="D24" s="68" t="s">
        <v>363</v>
      </c>
      <c r="E24" s="37" t="s">
        <v>24</v>
      </c>
      <c r="F24" s="54" t="str">
        <f t="shared" ref="F24:F25" si="32">IF(E24="Yes","OK","Did not pass")</f>
        <v>OK</v>
      </c>
      <c r="G24" s="54" t="str">
        <f t="shared" si="8"/>
        <v>5</v>
      </c>
      <c r="H24" s="167" t="s">
        <v>305</v>
      </c>
      <c r="I24" s="53"/>
      <c r="J24" s="54" t="str">
        <f t="shared" ref="J24:J25" si="33">IF(E24="Yes","OK"," Pass")</f>
        <v>OK</v>
      </c>
      <c r="K24" s="54" t="str">
        <f t="shared" si="25"/>
        <v>3</v>
      </c>
      <c r="L24" s="167" t="s">
        <v>56</v>
      </c>
    </row>
    <row r="25" spans="2:12" ht="51.75" customHeight="1" x14ac:dyDescent="0.25">
      <c r="B25" s="66">
        <v>22</v>
      </c>
      <c r="C25" s="109" t="s">
        <v>366</v>
      </c>
      <c r="D25" s="68" t="s">
        <v>363</v>
      </c>
      <c r="E25" s="37" t="s">
        <v>24</v>
      </c>
      <c r="F25" s="54" t="str">
        <f t="shared" si="32"/>
        <v>OK</v>
      </c>
      <c r="G25" s="54" t="str">
        <f t="shared" si="8"/>
        <v>5</v>
      </c>
      <c r="H25" s="167" t="s">
        <v>305</v>
      </c>
      <c r="I25" s="53"/>
      <c r="J25" s="54" t="str">
        <f t="shared" si="33"/>
        <v>OK</v>
      </c>
      <c r="K25" s="54" t="str">
        <f>IF(J25="OK","6"," 0")</f>
        <v>6</v>
      </c>
      <c r="L25" s="167" t="s">
        <v>369</v>
      </c>
    </row>
    <row r="26" spans="2:12" ht="50.25" customHeight="1" x14ac:dyDescent="0.25">
      <c r="B26" s="66">
        <v>23</v>
      </c>
      <c r="C26" s="109" t="s">
        <v>309</v>
      </c>
      <c r="D26" s="68" t="s">
        <v>363</v>
      </c>
      <c r="E26" s="37" t="s">
        <v>24</v>
      </c>
      <c r="F26" s="54" t="str">
        <f t="shared" ref="F26" si="34">IF(E26="Yes","OK","Did not pass")</f>
        <v>OK</v>
      </c>
      <c r="G26" s="54" t="str">
        <f t="shared" si="8"/>
        <v>5</v>
      </c>
      <c r="H26" s="167" t="s">
        <v>305</v>
      </c>
      <c r="I26" s="53"/>
      <c r="J26" s="54" t="str">
        <f t="shared" ref="J26:J27" si="35">IF(E26="Yes","OK"," Pass")</f>
        <v>OK</v>
      </c>
      <c r="K26" s="54" t="str">
        <f t="shared" si="25"/>
        <v>3</v>
      </c>
      <c r="L26" s="167" t="s">
        <v>56</v>
      </c>
    </row>
    <row r="27" spans="2:12" ht="45.75" customHeight="1" x14ac:dyDescent="0.25">
      <c r="B27" s="66">
        <v>24</v>
      </c>
      <c r="C27" s="109" t="s">
        <v>310</v>
      </c>
      <c r="D27" s="68" t="s">
        <v>363</v>
      </c>
      <c r="E27" s="37" t="s">
        <v>24</v>
      </c>
      <c r="F27" s="54" t="e">
        <f>IF(#REF!="Yes","OK","Did not pass")</f>
        <v>#REF!</v>
      </c>
      <c r="G27" s="54" t="e">
        <f t="shared" si="8"/>
        <v>#REF!</v>
      </c>
      <c r="H27" s="167" t="s">
        <v>305</v>
      </c>
      <c r="I27" s="53"/>
      <c r="J27" s="54" t="str">
        <f t="shared" si="35"/>
        <v>OK</v>
      </c>
      <c r="K27" s="54" t="str">
        <f t="shared" si="25"/>
        <v>3</v>
      </c>
      <c r="L27" s="167" t="s">
        <v>374</v>
      </c>
    </row>
    <row r="28" spans="2:12" ht="51" customHeight="1" x14ac:dyDescent="0.25">
      <c r="B28" s="66">
        <v>25</v>
      </c>
      <c r="C28" s="109" t="s">
        <v>350</v>
      </c>
      <c r="D28" s="68" t="s">
        <v>367</v>
      </c>
      <c r="E28" s="37" t="s">
        <v>24</v>
      </c>
      <c r="F28" s="54" t="str">
        <f>IF(E27="Yes","OK","Did not pass")</f>
        <v>OK</v>
      </c>
      <c r="G28" s="54" t="str">
        <f t="shared" si="8"/>
        <v>5</v>
      </c>
      <c r="H28" s="167" t="s">
        <v>305</v>
      </c>
      <c r="I28" s="53"/>
      <c r="J28" s="54" t="str">
        <f>IF(E27="Yes","OK"," Pass")</f>
        <v>OK</v>
      </c>
      <c r="K28" s="54" t="str">
        <f>IF(J28="OK","5"," 0")</f>
        <v>5</v>
      </c>
      <c r="L28" s="167" t="s">
        <v>56</v>
      </c>
    </row>
    <row r="29" spans="2:12" ht="14" hidden="1" x14ac:dyDescent="0.25">
      <c r="B29" s="66" t="e">
        <f>+#REF!+1</f>
        <v>#REF!</v>
      </c>
      <c r="C29" s="67" t="s">
        <v>42</v>
      </c>
      <c r="D29" s="68" t="s">
        <v>23</v>
      </c>
      <c r="E29" s="37" t="s">
        <v>24</v>
      </c>
      <c r="F29" s="114">
        <v>10</v>
      </c>
      <c r="G29" s="115" t="e">
        <f>+F29/#REF!</f>
        <v>#REF!</v>
      </c>
      <c r="H29" s="55">
        <f t="shared" si="0"/>
        <v>10</v>
      </c>
      <c r="I29" s="53" t="e">
        <f>IF(OR(#REF!=0,#REF!=0,#REF!=0,$H$34=0)=FALSE,H29,0)</f>
        <v>#REF!</v>
      </c>
      <c r="J29" s="54" t="str">
        <f t="shared" ref="J29:J36" si="36">IF(E29="Yes","OK","Did not pass")</f>
        <v>OK</v>
      </c>
      <c r="K29" s="54" t="s">
        <v>28</v>
      </c>
      <c r="L29" s="44"/>
    </row>
    <row r="30" spans="2:12" ht="14" hidden="1" x14ac:dyDescent="0.25">
      <c r="B30" s="66" t="e">
        <f t="shared" ref="B30:B44" si="37">+B29+1</f>
        <v>#REF!</v>
      </c>
      <c r="C30" s="67" t="s">
        <v>42</v>
      </c>
      <c r="D30" s="68" t="s">
        <v>23</v>
      </c>
      <c r="E30" s="37" t="s">
        <v>24</v>
      </c>
      <c r="F30" s="116">
        <v>10</v>
      </c>
      <c r="G30" s="115" t="e">
        <f>+F30/#REF!</f>
        <v>#REF!</v>
      </c>
      <c r="H30" s="55">
        <f t="shared" si="0"/>
        <v>10</v>
      </c>
      <c r="I30" s="53" t="e">
        <f>IF(OR(#REF!=0,#REF!=0,#REF!=0,$H$34=0)=FALSE,H30,0)</f>
        <v>#REF!</v>
      </c>
      <c r="J30" s="54" t="str">
        <f t="shared" si="36"/>
        <v>OK</v>
      </c>
      <c r="K30" s="54" t="s">
        <v>28</v>
      </c>
      <c r="L30" s="44"/>
    </row>
    <row r="31" spans="2:12" ht="14" hidden="1" x14ac:dyDescent="0.25">
      <c r="B31" s="66" t="e">
        <f t="shared" si="37"/>
        <v>#REF!</v>
      </c>
      <c r="C31" s="67" t="s">
        <v>43</v>
      </c>
      <c r="D31" s="68" t="s">
        <v>23</v>
      </c>
      <c r="E31" s="37" t="s">
        <v>24</v>
      </c>
      <c r="F31" s="114">
        <v>10</v>
      </c>
      <c r="G31" s="115" t="e">
        <f>+F31/#REF!</f>
        <v>#REF!</v>
      </c>
      <c r="H31" s="55">
        <f t="shared" si="0"/>
        <v>10</v>
      </c>
      <c r="I31" s="53" t="e">
        <f>IF(OR(#REF!=0,#REF!=0,#REF!=0,$H$34=0)=FALSE,H31,0)</f>
        <v>#REF!</v>
      </c>
      <c r="J31" s="54" t="str">
        <f t="shared" si="36"/>
        <v>OK</v>
      </c>
      <c r="K31" s="54" t="s">
        <v>28</v>
      </c>
      <c r="L31" s="44"/>
    </row>
    <row r="32" spans="2:12" ht="14" hidden="1" x14ac:dyDescent="0.25">
      <c r="B32" s="66" t="e">
        <f t="shared" si="37"/>
        <v>#REF!</v>
      </c>
      <c r="C32" s="67" t="s">
        <v>44</v>
      </c>
      <c r="D32" s="68" t="s">
        <v>23</v>
      </c>
      <c r="E32" s="37" t="s">
        <v>24</v>
      </c>
      <c r="F32" s="116">
        <v>10</v>
      </c>
      <c r="G32" s="115" t="e">
        <f>+F32/#REF!</f>
        <v>#REF!</v>
      </c>
      <c r="H32" s="55">
        <f t="shared" si="0"/>
        <v>10</v>
      </c>
      <c r="I32" s="53" t="e">
        <f>IF(OR(#REF!=0,#REF!=0,#REF!=0,$H$34=0)=FALSE,H32,0)</f>
        <v>#REF!</v>
      </c>
      <c r="J32" s="54" t="str">
        <f t="shared" si="36"/>
        <v>OK</v>
      </c>
      <c r="K32" s="54" t="s">
        <v>28</v>
      </c>
      <c r="L32" s="44"/>
    </row>
    <row r="33" spans="1:12" ht="14" hidden="1" x14ac:dyDescent="0.25">
      <c r="B33" s="66" t="e">
        <f t="shared" si="37"/>
        <v>#REF!</v>
      </c>
      <c r="C33" s="67" t="s">
        <v>45</v>
      </c>
      <c r="D33" s="68" t="s">
        <v>23</v>
      </c>
      <c r="E33" s="37" t="s">
        <v>24</v>
      </c>
      <c r="F33" s="114">
        <v>10</v>
      </c>
      <c r="G33" s="115" t="e">
        <f>+F33/#REF!</f>
        <v>#REF!</v>
      </c>
      <c r="H33" s="55">
        <f t="shared" si="0"/>
        <v>10</v>
      </c>
      <c r="I33" s="53" t="e">
        <f>IF(OR(#REF!=0,#REF!=0,#REF!=0,$H$34=0)=FALSE,H33,0)</f>
        <v>#REF!</v>
      </c>
      <c r="J33" s="54" t="str">
        <f t="shared" si="36"/>
        <v>OK</v>
      </c>
      <c r="K33" s="54" t="s">
        <v>28</v>
      </c>
      <c r="L33" s="44"/>
    </row>
    <row r="34" spans="1:12" ht="38.5" hidden="1" customHeight="1" x14ac:dyDescent="0.25">
      <c r="B34" s="66" t="e">
        <f t="shared" si="37"/>
        <v>#REF!</v>
      </c>
      <c r="C34" s="67" t="s">
        <v>46</v>
      </c>
      <c r="D34" s="68" t="s">
        <v>23</v>
      </c>
      <c r="E34" s="37" t="s">
        <v>24</v>
      </c>
      <c r="F34" s="116">
        <v>10</v>
      </c>
      <c r="G34" s="115" t="e">
        <f>+F34/#REF!</f>
        <v>#REF!</v>
      </c>
      <c r="H34" s="55">
        <f t="shared" si="0"/>
        <v>10</v>
      </c>
      <c r="I34" s="53" t="e">
        <f>IF(OR(#REF!=0,#REF!=0,#REF!=0,$H$34=0)=FALSE,H34,0)</f>
        <v>#REF!</v>
      </c>
      <c r="J34" s="54" t="str">
        <f t="shared" si="36"/>
        <v>OK</v>
      </c>
      <c r="K34" s="54" t="s">
        <v>28</v>
      </c>
      <c r="L34" s="44"/>
    </row>
    <row r="35" spans="1:12" ht="14" hidden="1" x14ac:dyDescent="0.25">
      <c r="B35" s="66" t="e">
        <f t="shared" si="37"/>
        <v>#REF!</v>
      </c>
      <c r="C35" s="67" t="s">
        <v>47</v>
      </c>
      <c r="D35" s="68" t="s">
        <v>23</v>
      </c>
      <c r="E35" s="37" t="s">
        <v>24</v>
      </c>
      <c r="F35" s="114">
        <v>10</v>
      </c>
      <c r="G35" s="115" t="e">
        <f>+F35/#REF!</f>
        <v>#REF!</v>
      </c>
      <c r="H35" s="55">
        <f t="shared" si="0"/>
        <v>10</v>
      </c>
      <c r="I35" s="53" t="e">
        <f>IF(OR(#REF!=0,#REF!=0,#REF!=0,$H$34=0)=FALSE,H35,0)</f>
        <v>#REF!</v>
      </c>
      <c r="J35" s="54" t="str">
        <f t="shared" si="36"/>
        <v>OK</v>
      </c>
      <c r="K35" s="54" t="s">
        <v>28</v>
      </c>
      <c r="L35" s="45"/>
    </row>
    <row r="36" spans="1:12" ht="14" hidden="1" x14ac:dyDescent="0.25">
      <c r="B36" s="66" t="e">
        <f t="shared" si="37"/>
        <v>#REF!</v>
      </c>
      <c r="C36" s="67" t="s">
        <v>48</v>
      </c>
      <c r="D36" s="68" t="s">
        <v>23</v>
      </c>
      <c r="E36" s="37" t="s">
        <v>24</v>
      </c>
      <c r="F36" s="114">
        <v>10</v>
      </c>
      <c r="G36" s="115" t="e">
        <f>+F36/#REF!</f>
        <v>#REF!</v>
      </c>
      <c r="H36" s="55">
        <f t="shared" si="0"/>
        <v>10</v>
      </c>
      <c r="I36" s="53" t="e">
        <f>IF(OR(#REF!=0,#REF!=0,#REF!=0,$H$34=0)=FALSE,H36,0)</f>
        <v>#REF!</v>
      </c>
      <c r="J36" s="54" t="str">
        <f t="shared" si="36"/>
        <v>OK</v>
      </c>
      <c r="K36" s="54" t="s">
        <v>28</v>
      </c>
      <c r="L36" s="45"/>
    </row>
    <row r="37" spans="1:12" ht="14" hidden="1" x14ac:dyDescent="0.25">
      <c r="B37" s="66" t="e">
        <f>+B36+1</f>
        <v>#REF!</v>
      </c>
      <c r="C37" s="117"/>
      <c r="D37" s="118"/>
      <c r="E37" s="110"/>
      <c r="F37" s="69"/>
      <c r="G37" s="70"/>
      <c r="H37" s="71"/>
      <c r="I37" s="71"/>
      <c r="J37" s="72" t="s">
        <v>24</v>
      </c>
      <c r="K37" s="54"/>
      <c r="L37" s="119"/>
    </row>
    <row r="38" spans="1:12" ht="14" hidden="1" x14ac:dyDescent="0.25">
      <c r="B38" s="66" t="e">
        <f t="shared" si="37"/>
        <v>#REF!</v>
      </c>
      <c r="C38" s="117"/>
      <c r="D38" s="118"/>
      <c r="E38" s="110"/>
      <c r="F38" s="69"/>
      <c r="G38" s="70"/>
      <c r="H38" s="71"/>
      <c r="I38" s="71"/>
      <c r="J38" s="72" t="s">
        <v>26</v>
      </c>
      <c r="K38" s="54"/>
      <c r="L38" s="119"/>
    </row>
    <row r="39" spans="1:12" ht="14" hidden="1" x14ac:dyDescent="0.25">
      <c r="B39" s="66" t="e">
        <f t="shared" si="37"/>
        <v>#REF!</v>
      </c>
      <c r="C39" s="117"/>
      <c r="D39" s="118"/>
      <c r="E39" s="110"/>
      <c r="F39" s="69"/>
      <c r="G39" s="70"/>
      <c r="H39" s="71"/>
      <c r="I39" s="71"/>
      <c r="J39" s="72"/>
      <c r="K39" s="54"/>
      <c r="L39" s="119"/>
    </row>
    <row r="40" spans="1:12" ht="14" hidden="1" x14ac:dyDescent="0.25">
      <c r="A40" s="120"/>
      <c r="B40" s="66" t="e">
        <f t="shared" si="37"/>
        <v>#REF!</v>
      </c>
      <c r="C40" s="117"/>
      <c r="D40" s="118"/>
      <c r="E40" s="110"/>
      <c r="F40" s="69"/>
      <c r="G40" s="70"/>
      <c r="H40" s="71"/>
      <c r="I40" s="71"/>
      <c r="J40" s="72"/>
      <c r="K40" s="54"/>
      <c r="L40" s="119"/>
    </row>
    <row r="41" spans="1:12" ht="14" hidden="1" x14ac:dyDescent="0.25">
      <c r="A41" s="120"/>
      <c r="B41" s="66" t="e">
        <f t="shared" si="37"/>
        <v>#REF!</v>
      </c>
      <c r="C41" s="117"/>
      <c r="D41" s="118"/>
      <c r="E41" s="110"/>
      <c r="F41" s="69"/>
      <c r="G41" s="70"/>
      <c r="H41" s="71"/>
      <c r="I41" s="71"/>
      <c r="J41" s="72"/>
      <c r="K41" s="54"/>
      <c r="L41" s="119"/>
    </row>
    <row r="42" spans="1:12" ht="14" hidden="1" x14ac:dyDescent="0.25">
      <c r="A42" s="120"/>
      <c r="B42" s="66" t="e">
        <f t="shared" si="37"/>
        <v>#REF!</v>
      </c>
      <c r="C42" s="117"/>
      <c r="D42" s="118"/>
      <c r="E42" s="110"/>
      <c r="F42" s="69"/>
      <c r="G42" s="70"/>
      <c r="H42" s="71"/>
      <c r="I42" s="71"/>
      <c r="J42" s="72"/>
      <c r="K42" s="54"/>
      <c r="L42" s="119"/>
    </row>
    <row r="43" spans="1:12" ht="14" hidden="1" x14ac:dyDescent="0.25">
      <c r="A43" s="120"/>
      <c r="B43" s="66" t="e">
        <f t="shared" si="37"/>
        <v>#REF!</v>
      </c>
      <c r="C43" s="117"/>
      <c r="D43" s="118"/>
      <c r="E43" s="110"/>
      <c r="F43" s="69"/>
      <c r="G43" s="70"/>
      <c r="H43" s="71"/>
      <c r="I43" s="71"/>
      <c r="J43" s="72"/>
      <c r="K43" s="54"/>
      <c r="L43" s="119"/>
    </row>
    <row r="44" spans="1:12" ht="14" hidden="1" x14ac:dyDescent="0.25">
      <c r="A44" s="120"/>
      <c r="B44" s="66" t="e">
        <f t="shared" si="37"/>
        <v>#REF!</v>
      </c>
      <c r="C44" s="117"/>
      <c r="D44" s="118"/>
      <c r="E44" s="110"/>
      <c r="F44" s="69"/>
      <c r="G44" s="70"/>
      <c r="H44" s="71"/>
      <c r="I44" s="71"/>
      <c r="J44" s="72"/>
      <c r="K44" s="54"/>
      <c r="L44" s="119"/>
    </row>
    <row r="45" spans="1:12" s="2" customFormat="1" ht="15.75" hidden="1" customHeight="1" x14ac:dyDescent="0.35">
      <c r="A45" s="120"/>
      <c r="B45" s="66" t="e">
        <f>+B36+1</f>
        <v>#REF!</v>
      </c>
      <c r="C45" s="83" t="s">
        <v>49</v>
      </c>
      <c r="D45" s="83"/>
      <c r="E45" s="83"/>
      <c r="F45" s="73">
        <f>SUBTOTAL(9,F37:F44)</f>
        <v>0</v>
      </c>
      <c r="G45" s="74">
        <f>SUM(G37:G44)</f>
        <v>0</v>
      </c>
      <c r="H45" s="71">
        <f>SUM(H37:H44)</f>
        <v>0</v>
      </c>
      <c r="I45" s="71">
        <f>SUM(I37:I44)</f>
        <v>0</v>
      </c>
      <c r="J45" s="72"/>
      <c r="K45" s="54" t="s">
        <v>28</v>
      </c>
      <c r="L45" s="121"/>
    </row>
    <row r="46" spans="1:12" ht="14" hidden="1" x14ac:dyDescent="0.3">
      <c r="A46" s="120"/>
      <c r="B46" s="87"/>
      <c r="C46" s="105" t="s">
        <v>50</v>
      </c>
      <c r="D46" s="97"/>
      <c r="E46" s="98"/>
      <c r="F46" s="99"/>
      <c r="G46" s="100"/>
      <c r="H46" s="101"/>
      <c r="I46" s="101"/>
      <c r="J46" s="102"/>
      <c r="K46" s="72"/>
      <c r="L46" s="10"/>
    </row>
    <row r="47" spans="1:12" ht="13" hidden="1" x14ac:dyDescent="0.25">
      <c r="A47" s="120"/>
      <c r="B47" s="87"/>
      <c r="C47" s="106" t="s">
        <v>51</v>
      </c>
      <c r="D47" s="103"/>
      <c r="E47" s="104"/>
      <c r="F47" s="99"/>
      <c r="G47" s="100"/>
      <c r="H47" s="101"/>
      <c r="I47" s="101"/>
      <c r="J47" s="100"/>
      <c r="K47" s="38"/>
      <c r="L47" s="122"/>
    </row>
    <row r="48" spans="1:12" ht="15.5" x14ac:dyDescent="0.35">
      <c r="A48" s="120"/>
      <c r="B48" s="87"/>
      <c r="C48" s="88"/>
      <c r="D48" s="83" t="s">
        <v>52</v>
      </c>
      <c r="E48" s="41"/>
      <c r="F48" s="41"/>
      <c r="G48" s="41"/>
      <c r="H48" s="41"/>
      <c r="I48" s="41"/>
      <c r="J48" s="41"/>
      <c r="K48" s="84">
        <f>+K28+K27+K26+K25+K24+K23+K22+K21+K20+K19+K18+K17+K16+K15+K14+K13+K12+K11+K10+K9+K8+K7+K6+K5+K4</f>
        <v>100</v>
      </c>
      <c r="L48" s="122"/>
    </row>
    <row r="49" spans="1:13" x14ac:dyDescent="0.25">
      <c r="A49" s="120"/>
      <c r="B49" s="87"/>
      <c r="C49" s="88"/>
      <c r="D49" s="123"/>
      <c r="E49" s="122"/>
      <c r="F49" s="124"/>
      <c r="G49" s="38"/>
      <c r="H49" s="125"/>
      <c r="I49" s="125"/>
      <c r="J49" s="38"/>
      <c r="K49" s="38"/>
      <c r="L49" s="122"/>
    </row>
    <row r="50" spans="1:13" ht="15.5" x14ac:dyDescent="0.35">
      <c r="A50" s="120"/>
      <c r="B50" s="87"/>
      <c r="C50" s="88"/>
      <c r="D50" s="83" t="s">
        <v>262</v>
      </c>
      <c r="E50" s="41"/>
      <c r="F50" s="41"/>
      <c r="G50" s="41"/>
      <c r="H50" s="41"/>
      <c r="I50" s="41"/>
      <c r="J50" s="41"/>
      <c r="K50" s="54">
        <f>COUNTIF(J4:J28,"Did not pass")</f>
        <v>0</v>
      </c>
      <c r="L50" s="122"/>
    </row>
    <row r="51" spans="1:13" x14ac:dyDescent="0.25">
      <c r="A51" s="120"/>
      <c r="B51" s="87"/>
      <c r="C51" s="88"/>
      <c r="D51" s="123"/>
      <c r="E51" s="72"/>
      <c r="F51" s="124"/>
      <c r="G51" s="38"/>
      <c r="H51" s="125"/>
      <c r="I51" s="125"/>
      <c r="J51" s="72"/>
      <c r="K51" s="38"/>
      <c r="L51" s="122"/>
    </row>
    <row r="52" spans="1:13" x14ac:dyDescent="0.25">
      <c r="A52" s="120"/>
      <c r="B52" s="87"/>
      <c r="C52" s="88"/>
      <c r="D52" s="123"/>
      <c r="E52" s="72"/>
      <c r="F52" s="124"/>
      <c r="G52" s="38"/>
      <c r="H52" s="125"/>
      <c r="I52" s="125"/>
      <c r="J52" s="72"/>
      <c r="K52" s="38"/>
      <c r="L52" s="122"/>
    </row>
    <row r="53" spans="1:13" x14ac:dyDescent="0.25">
      <c r="A53" s="120"/>
      <c r="B53" s="87"/>
      <c r="C53" s="88"/>
      <c r="D53" s="123"/>
      <c r="E53" s="72"/>
      <c r="F53" s="124"/>
      <c r="G53" s="38"/>
      <c r="H53" s="125"/>
      <c r="I53" s="125"/>
      <c r="J53" s="72"/>
      <c r="K53" s="38"/>
      <c r="L53" s="122"/>
    </row>
    <row r="54" spans="1:13" x14ac:dyDescent="0.25">
      <c r="A54" s="120"/>
      <c r="B54" s="87"/>
      <c r="C54" s="88"/>
      <c r="D54" s="123"/>
      <c r="E54" s="72"/>
      <c r="F54" s="124"/>
      <c r="G54" s="38"/>
      <c r="H54" s="125"/>
      <c r="I54" s="125"/>
      <c r="J54" s="72"/>
      <c r="K54" s="38"/>
      <c r="L54" s="122"/>
    </row>
    <row r="55" spans="1:13" x14ac:dyDescent="0.25">
      <c r="A55" s="120"/>
      <c r="B55" s="87"/>
      <c r="C55" s="88"/>
      <c r="D55" s="123"/>
      <c r="E55" s="72"/>
      <c r="F55" s="124"/>
      <c r="G55" s="38"/>
      <c r="H55" s="125"/>
      <c r="I55" s="125"/>
      <c r="J55" s="72"/>
      <c r="K55" s="38"/>
      <c r="L55" s="122"/>
    </row>
    <row r="56" spans="1:13" x14ac:dyDescent="0.25">
      <c r="E56" s="72"/>
      <c r="F56" s="124"/>
      <c r="G56" s="38"/>
      <c r="H56" s="125"/>
      <c r="I56" s="125"/>
      <c r="J56" s="72"/>
    </row>
    <row r="57" spans="1:13" x14ac:dyDescent="0.25">
      <c r="E57" s="72"/>
      <c r="F57" s="124"/>
      <c r="G57" s="38"/>
      <c r="H57" s="125"/>
      <c r="I57" s="125"/>
      <c r="J57" s="72"/>
    </row>
    <row r="58" spans="1:13" x14ac:dyDescent="0.25">
      <c r="E58" s="72"/>
      <c r="F58" s="124"/>
      <c r="G58" s="38"/>
      <c r="H58" s="125"/>
      <c r="I58" s="125"/>
      <c r="J58" s="72"/>
    </row>
    <row r="59" spans="1:13" x14ac:dyDescent="0.25">
      <c r="E59" s="72"/>
      <c r="F59" s="124"/>
      <c r="G59" s="38"/>
      <c r="H59" s="125"/>
      <c r="I59" s="125"/>
      <c r="J59" s="72"/>
    </row>
    <row r="60" spans="1:13" x14ac:dyDescent="0.25">
      <c r="E60" s="72"/>
      <c r="F60" s="124"/>
      <c r="G60" s="38"/>
      <c r="H60" s="125"/>
      <c r="I60" s="125"/>
      <c r="J60" s="72"/>
    </row>
    <row r="61" spans="1:13" x14ac:dyDescent="0.25">
      <c r="E61" s="72"/>
      <c r="F61" s="124"/>
      <c r="G61" s="38"/>
      <c r="H61" s="125"/>
      <c r="I61" s="125"/>
      <c r="J61" s="72"/>
    </row>
    <row r="62" spans="1:13" x14ac:dyDescent="0.25">
      <c r="E62" s="72"/>
      <c r="F62" s="124"/>
      <c r="G62" s="38"/>
      <c r="H62" s="125"/>
      <c r="I62" s="125"/>
      <c r="J62" s="72"/>
    </row>
    <row r="63" spans="1:13" s="8" customFormat="1" x14ac:dyDescent="0.25">
      <c r="A63" s="1"/>
      <c r="B63" s="4"/>
      <c r="C63" s="6"/>
      <c r="D63" s="11"/>
      <c r="E63" s="72"/>
      <c r="F63" s="124"/>
      <c r="G63" s="38"/>
      <c r="H63" s="125"/>
      <c r="I63" s="125"/>
      <c r="J63" s="72"/>
      <c r="L63" s="9"/>
      <c r="M63" s="3"/>
    </row>
    <row r="64" spans="1:13" s="8" customFormat="1" x14ac:dyDescent="0.25">
      <c r="A64" s="1"/>
      <c r="B64" s="4"/>
      <c r="C64" s="6"/>
      <c r="D64" s="11"/>
      <c r="E64" s="72"/>
      <c r="F64" s="124"/>
      <c r="G64" s="38"/>
      <c r="H64" s="125"/>
      <c r="I64" s="125"/>
      <c r="J64" s="72"/>
      <c r="L64" s="9"/>
      <c r="M64" s="3"/>
    </row>
    <row r="65" spans="1:13" s="8" customFormat="1" x14ac:dyDescent="0.25">
      <c r="A65" s="1"/>
      <c r="B65" s="4"/>
      <c r="C65" s="6"/>
      <c r="D65" s="11"/>
      <c r="E65" s="72"/>
      <c r="F65" s="124"/>
      <c r="G65" s="38"/>
      <c r="H65" s="125"/>
      <c r="I65" s="125"/>
      <c r="J65" s="72"/>
      <c r="L65" s="9"/>
      <c r="M65" s="3"/>
    </row>
    <row r="66" spans="1:13" s="8" customFormat="1" x14ac:dyDescent="0.25">
      <c r="A66" s="1"/>
      <c r="B66" s="4"/>
      <c r="C66" s="6"/>
      <c r="D66" s="11"/>
      <c r="E66" s="72"/>
      <c r="F66" s="124"/>
      <c r="G66" s="38"/>
      <c r="H66" s="125"/>
      <c r="I66" s="125"/>
      <c r="J66" s="72"/>
      <c r="L66" s="9"/>
      <c r="M66" s="3"/>
    </row>
    <row r="67" spans="1:13" s="8" customFormat="1" x14ac:dyDescent="0.25">
      <c r="A67" s="1"/>
      <c r="B67" s="4"/>
      <c r="C67" s="6"/>
      <c r="D67" s="11"/>
      <c r="E67" s="72"/>
      <c r="F67" s="124"/>
      <c r="G67" s="38"/>
      <c r="H67" s="125"/>
      <c r="I67" s="125"/>
      <c r="J67" s="72"/>
      <c r="L67" s="9"/>
      <c r="M67" s="3"/>
    </row>
    <row r="68" spans="1:13" s="8" customFormat="1" x14ac:dyDescent="0.25">
      <c r="A68" s="1"/>
      <c r="B68" s="4"/>
      <c r="C68" s="6"/>
      <c r="D68" s="11"/>
      <c r="E68" s="72"/>
      <c r="F68" s="124"/>
      <c r="G68" s="38"/>
      <c r="H68" s="125"/>
      <c r="I68" s="125"/>
      <c r="J68" s="72"/>
      <c r="L68" s="9"/>
      <c r="M68" s="3"/>
    </row>
    <row r="69" spans="1:13" s="8" customFormat="1" x14ac:dyDescent="0.25">
      <c r="A69" s="1"/>
      <c r="B69" s="4"/>
      <c r="C69" s="6"/>
      <c r="D69" s="11"/>
      <c r="E69" s="72"/>
      <c r="F69" s="124"/>
      <c r="G69" s="38"/>
      <c r="H69" s="125"/>
      <c r="I69" s="125"/>
      <c r="J69" s="72"/>
      <c r="L69" s="9"/>
      <c r="M69" s="3"/>
    </row>
    <row r="70" spans="1:13" s="8" customFormat="1" x14ac:dyDescent="0.25">
      <c r="A70" s="1"/>
      <c r="B70" s="4"/>
      <c r="C70" s="6"/>
      <c r="D70" s="11"/>
      <c r="E70" s="72"/>
      <c r="F70" s="124"/>
      <c r="G70" s="38"/>
      <c r="H70" s="125"/>
      <c r="I70" s="125"/>
      <c r="J70" s="72"/>
      <c r="L70" s="9"/>
      <c r="M70" s="3"/>
    </row>
    <row r="71" spans="1:13" s="8" customFormat="1" x14ac:dyDescent="0.25">
      <c r="A71" s="1"/>
      <c r="B71" s="4"/>
      <c r="C71" s="6"/>
      <c r="D71" s="11"/>
      <c r="E71" s="72"/>
      <c r="F71" s="124"/>
      <c r="G71" s="38"/>
      <c r="H71" s="125"/>
      <c r="I71" s="125"/>
      <c r="J71" s="72"/>
      <c r="L71" s="9"/>
      <c r="M71" s="3"/>
    </row>
    <row r="72" spans="1:13" s="8" customFormat="1" x14ac:dyDescent="0.25">
      <c r="A72" s="1"/>
      <c r="B72" s="4"/>
      <c r="C72" s="6"/>
      <c r="D72" s="11"/>
      <c r="E72" s="72"/>
      <c r="F72" s="124"/>
      <c r="G72" s="38"/>
      <c r="H72" s="125"/>
      <c r="I72" s="125"/>
      <c r="J72" s="72"/>
      <c r="L72" s="9"/>
      <c r="M72" s="3"/>
    </row>
    <row r="73" spans="1:13" s="8" customFormat="1" x14ac:dyDescent="0.25">
      <c r="A73" s="1"/>
      <c r="B73" s="4"/>
      <c r="C73" s="6"/>
      <c r="D73" s="11"/>
      <c r="E73" s="72"/>
      <c r="F73" s="124"/>
      <c r="G73" s="38"/>
      <c r="H73" s="125"/>
      <c r="I73" s="125"/>
      <c r="J73" s="72"/>
      <c r="L73" s="9"/>
      <c r="M73" s="3"/>
    </row>
    <row r="74" spans="1:13" s="8" customFormat="1" x14ac:dyDescent="0.25">
      <c r="A74" s="1"/>
      <c r="B74" s="4"/>
      <c r="C74" s="6"/>
      <c r="D74" s="11"/>
      <c r="E74" s="72"/>
      <c r="F74" s="124"/>
      <c r="G74" s="38"/>
      <c r="H74" s="125"/>
      <c r="I74" s="125"/>
      <c r="J74" s="72"/>
      <c r="L74" s="9"/>
      <c r="M74" s="3"/>
    </row>
    <row r="75" spans="1:13" s="8" customFormat="1" x14ac:dyDescent="0.25">
      <c r="A75" s="1"/>
      <c r="B75" s="4"/>
      <c r="C75" s="6"/>
      <c r="D75" s="11"/>
      <c r="E75" s="122"/>
      <c r="F75" s="124"/>
      <c r="G75" s="38"/>
      <c r="H75" s="125"/>
      <c r="I75" s="125"/>
      <c r="J75" s="38"/>
      <c r="L75" s="9"/>
      <c r="M75" s="3"/>
    </row>
    <row r="76" spans="1:13" s="8" customFormat="1" x14ac:dyDescent="0.25">
      <c r="A76" s="1"/>
      <c r="B76" s="4"/>
      <c r="C76" s="6"/>
      <c r="D76" s="11"/>
      <c r="E76" s="122"/>
      <c r="F76" s="124"/>
      <c r="G76" s="38"/>
      <c r="H76" s="125"/>
      <c r="I76" s="125"/>
      <c r="J76" s="38"/>
      <c r="L76" s="9"/>
      <c r="M76" s="3"/>
    </row>
    <row r="77" spans="1:13" s="8" customFormat="1" x14ac:dyDescent="0.25">
      <c r="A77" s="1"/>
      <c r="B77" s="4"/>
      <c r="C77" s="6"/>
      <c r="D77" s="11"/>
      <c r="E77" s="122"/>
      <c r="F77" s="124"/>
      <c r="G77" s="38"/>
      <c r="H77" s="125"/>
      <c r="I77" s="125"/>
      <c r="J77" s="38"/>
      <c r="L77" s="9"/>
      <c r="M77" s="3"/>
    </row>
    <row r="78" spans="1:13" s="8" customFormat="1" x14ac:dyDescent="0.25">
      <c r="A78" s="1"/>
      <c r="B78" s="4"/>
      <c r="C78" s="6"/>
      <c r="D78" s="11"/>
      <c r="E78" s="122"/>
      <c r="F78" s="124"/>
      <c r="G78" s="38"/>
      <c r="H78" s="125"/>
      <c r="I78" s="125"/>
      <c r="J78" s="38"/>
      <c r="L78" s="9"/>
      <c r="M78" s="3"/>
    </row>
    <row r="79" spans="1:13" s="8" customFormat="1" x14ac:dyDescent="0.25">
      <c r="A79" s="1"/>
      <c r="B79" s="4"/>
      <c r="C79" s="6"/>
      <c r="D79" s="11"/>
      <c r="E79" s="122"/>
      <c r="F79" s="124"/>
      <c r="G79" s="38"/>
      <c r="H79" s="125"/>
      <c r="I79" s="125"/>
      <c r="J79" s="38"/>
      <c r="L79" s="9"/>
      <c r="M79" s="3"/>
    </row>
    <row r="80" spans="1:13" s="8" customFormat="1" x14ac:dyDescent="0.25">
      <c r="A80" s="1"/>
      <c r="B80" s="4"/>
      <c r="C80" s="6"/>
      <c r="D80" s="11"/>
      <c r="E80" s="122"/>
      <c r="F80" s="124"/>
      <c r="G80" s="38"/>
      <c r="H80" s="125"/>
      <c r="I80" s="125"/>
      <c r="J80" s="38"/>
      <c r="L80" s="9"/>
      <c r="M80" s="3"/>
    </row>
    <row r="81" spans="1:13" s="8" customFormat="1" x14ac:dyDescent="0.25">
      <c r="A81" s="1"/>
      <c r="B81" s="4"/>
      <c r="C81" s="6"/>
      <c r="D81" s="11"/>
      <c r="E81" s="122"/>
      <c r="F81" s="124"/>
      <c r="G81" s="38"/>
      <c r="H81" s="125"/>
      <c r="I81" s="125"/>
      <c r="J81" s="38"/>
      <c r="L81" s="9"/>
      <c r="M81" s="3"/>
    </row>
    <row r="82" spans="1:13" s="8" customFormat="1" x14ac:dyDescent="0.25">
      <c r="A82" s="1"/>
      <c r="B82" s="4"/>
      <c r="C82" s="6"/>
      <c r="D82" s="11"/>
      <c r="E82" s="122"/>
      <c r="F82" s="124"/>
      <c r="G82" s="38"/>
      <c r="H82" s="125"/>
      <c r="I82" s="125"/>
      <c r="J82" s="38"/>
      <c r="L82" s="9"/>
      <c r="M82" s="3"/>
    </row>
    <row r="83" spans="1:13" s="8" customFormat="1" x14ac:dyDescent="0.25">
      <c r="A83" s="1"/>
      <c r="B83" s="4"/>
      <c r="C83" s="6"/>
      <c r="D83" s="11"/>
      <c r="E83" s="122"/>
      <c r="F83" s="124"/>
      <c r="G83" s="38"/>
      <c r="H83" s="125"/>
      <c r="I83" s="125"/>
      <c r="J83" s="38"/>
      <c r="L83" s="9"/>
      <c r="M83" s="3"/>
    </row>
    <row r="84" spans="1:13" s="8" customFormat="1" x14ac:dyDescent="0.25">
      <c r="A84" s="1"/>
      <c r="B84" s="4"/>
      <c r="C84" s="6"/>
      <c r="D84" s="11"/>
      <c r="E84" s="122"/>
      <c r="F84" s="124"/>
      <c r="G84" s="38"/>
      <c r="H84" s="125"/>
      <c r="I84" s="125"/>
      <c r="J84" s="38"/>
      <c r="L84" s="9"/>
      <c r="M84" s="3"/>
    </row>
    <row r="85" spans="1:13" s="8" customFormat="1" x14ac:dyDescent="0.25">
      <c r="A85" s="1"/>
      <c r="B85" s="4"/>
      <c r="C85" s="6"/>
      <c r="D85" s="11"/>
      <c r="E85" s="122"/>
      <c r="F85" s="124"/>
      <c r="G85" s="38"/>
      <c r="H85" s="125"/>
      <c r="I85" s="125"/>
      <c r="J85" s="38"/>
      <c r="L85" s="9"/>
      <c r="M85" s="3"/>
    </row>
    <row r="86" spans="1:13" s="8" customFormat="1" x14ac:dyDescent="0.25">
      <c r="A86" s="1"/>
      <c r="B86" s="4"/>
      <c r="C86" s="6"/>
      <c r="D86" s="11"/>
      <c r="E86" s="122"/>
      <c r="F86" s="124"/>
      <c r="G86" s="38"/>
      <c r="H86" s="125"/>
      <c r="I86" s="125"/>
      <c r="J86" s="38"/>
      <c r="L86" s="9"/>
      <c r="M86" s="3"/>
    </row>
    <row r="87" spans="1:13" s="8" customFormat="1" x14ac:dyDescent="0.25">
      <c r="A87" s="1"/>
      <c r="B87" s="4"/>
      <c r="C87" s="6"/>
      <c r="D87" s="11"/>
      <c r="E87" s="122"/>
      <c r="F87" s="124"/>
      <c r="G87" s="38"/>
      <c r="H87" s="125"/>
      <c r="I87" s="125"/>
      <c r="J87" s="38"/>
      <c r="L87" s="9"/>
      <c r="M87" s="3"/>
    </row>
    <row r="88" spans="1:13" s="8" customFormat="1" x14ac:dyDescent="0.25">
      <c r="A88" s="1"/>
      <c r="B88" s="4"/>
      <c r="C88" s="6"/>
      <c r="D88" s="11"/>
      <c r="E88" s="9"/>
      <c r="F88" s="124"/>
      <c r="G88" s="38"/>
      <c r="H88" s="125"/>
      <c r="I88" s="125"/>
      <c r="L88" s="9"/>
      <c r="M88" s="3"/>
    </row>
    <row r="89" spans="1:13" s="8" customFormat="1" x14ac:dyDescent="0.25">
      <c r="A89" s="1"/>
      <c r="B89" s="4"/>
      <c r="C89" s="6"/>
      <c r="D89" s="11"/>
      <c r="E89" s="9"/>
      <c r="F89" s="124"/>
      <c r="G89" s="38"/>
      <c r="H89" s="125"/>
      <c r="I89" s="125"/>
      <c r="L89" s="9"/>
      <c r="M89" s="3"/>
    </row>
    <row r="90" spans="1:13" s="8" customFormat="1" x14ac:dyDescent="0.25">
      <c r="A90" s="1"/>
      <c r="B90" s="4"/>
      <c r="C90" s="6"/>
      <c r="D90" s="11"/>
      <c r="E90" s="9"/>
      <c r="F90" s="124"/>
      <c r="G90" s="38"/>
      <c r="H90" s="125"/>
      <c r="I90" s="125"/>
      <c r="L90" s="9"/>
      <c r="M90" s="3"/>
    </row>
    <row r="91" spans="1:13" s="8" customFormat="1" x14ac:dyDescent="0.25">
      <c r="A91" s="1"/>
      <c r="B91" s="4"/>
      <c r="C91" s="6"/>
      <c r="D91" s="11"/>
      <c r="E91" s="9"/>
      <c r="F91" s="124"/>
      <c r="G91" s="38"/>
      <c r="H91" s="125"/>
      <c r="I91" s="125"/>
      <c r="L91" s="9"/>
      <c r="M91" s="3"/>
    </row>
    <row r="92" spans="1:13" s="8" customFormat="1" x14ac:dyDescent="0.25">
      <c r="A92" s="1"/>
      <c r="B92" s="4"/>
      <c r="C92" s="6"/>
      <c r="D92" s="11"/>
      <c r="E92" s="9"/>
      <c r="F92" s="124"/>
      <c r="G92" s="38"/>
      <c r="H92" s="125"/>
      <c r="I92" s="125"/>
      <c r="L92" s="9"/>
      <c r="M92" s="3"/>
    </row>
    <row r="93" spans="1:13" s="8" customFormat="1" x14ac:dyDescent="0.25">
      <c r="A93" s="1"/>
      <c r="B93" s="4"/>
      <c r="C93" s="6"/>
      <c r="D93" s="11"/>
      <c r="E93" s="9"/>
      <c r="F93" s="124"/>
      <c r="G93" s="38"/>
      <c r="H93" s="125"/>
      <c r="I93" s="125"/>
      <c r="L93" s="9"/>
      <c r="M93" s="3"/>
    </row>
    <row r="94" spans="1:13" s="8" customFormat="1" x14ac:dyDescent="0.25">
      <c r="A94" s="1"/>
      <c r="B94" s="4"/>
      <c r="C94" s="6"/>
      <c r="D94" s="11"/>
      <c r="E94" s="9"/>
      <c r="F94" s="124"/>
      <c r="G94" s="38"/>
      <c r="H94" s="125"/>
      <c r="I94" s="125"/>
      <c r="L94" s="9"/>
      <c r="M94" s="3"/>
    </row>
    <row r="95" spans="1:13" s="8" customFormat="1" x14ac:dyDescent="0.25">
      <c r="A95" s="1"/>
      <c r="B95" s="4"/>
      <c r="C95" s="6"/>
      <c r="D95" s="11"/>
      <c r="E95" s="9"/>
      <c r="F95" s="124"/>
      <c r="G95" s="38"/>
      <c r="H95" s="125"/>
      <c r="I95" s="125"/>
      <c r="L95" s="9"/>
      <c r="M95" s="3"/>
    </row>
    <row r="96" spans="1:13" s="8" customFormat="1" x14ac:dyDescent="0.25">
      <c r="A96" s="1"/>
      <c r="B96" s="4"/>
      <c r="C96" s="6"/>
      <c r="D96" s="11"/>
      <c r="E96" s="9"/>
      <c r="F96" s="124"/>
      <c r="G96" s="38"/>
      <c r="H96" s="125"/>
      <c r="I96" s="125"/>
      <c r="L96" s="9"/>
      <c r="M96" s="3"/>
    </row>
    <row r="97" spans="1:13" s="8" customFormat="1" x14ac:dyDescent="0.25">
      <c r="A97" s="1"/>
      <c r="B97" s="4"/>
      <c r="C97" s="6"/>
      <c r="D97" s="11"/>
      <c r="E97" s="9"/>
      <c r="F97" s="124"/>
      <c r="G97" s="38"/>
      <c r="H97" s="125"/>
      <c r="I97" s="125"/>
      <c r="L97" s="9"/>
      <c r="M97" s="3"/>
    </row>
    <row r="98" spans="1:13" s="8" customFormat="1" x14ac:dyDescent="0.25">
      <c r="A98" s="1"/>
      <c r="B98" s="4"/>
      <c r="C98" s="6"/>
      <c r="D98" s="11"/>
      <c r="E98" s="9"/>
      <c r="F98" s="124"/>
      <c r="G98" s="38"/>
      <c r="H98" s="125"/>
      <c r="I98" s="125"/>
      <c r="L98" s="9"/>
      <c r="M98" s="3"/>
    </row>
    <row r="99" spans="1:13" s="8" customFormat="1" x14ac:dyDescent="0.25">
      <c r="A99" s="1"/>
      <c r="B99" s="4"/>
      <c r="C99" s="6"/>
      <c r="D99" s="11"/>
      <c r="E99" s="9"/>
      <c r="F99" s="124"/>
      <c r="G99" s="38"/>
      <c r="H99" s="125"/>
      <c r="I99" s="125"/>
      <c r="L99" s="9"/>
      <c r="M99" s="3"/>
    </row>
    <row r="100" spans="1:13" s="8" customFormat="1" x14ac:dyDescent="0.25">
      <c r="A100" s="1"/>
      <c r="B100" s="4"/>
      <c r="C100" s="6"/>
      <c r="D100" s="11"/>
      <c r="E100" s="9"/>
      <c r="F100" s="124"/>
      <c r="G100" s="38"/>
      <c r="H100" s="125"/>
      <c r="I100" s="125"/>
      <c r="L100" s="9"/>
      <c r="M100" s="3"/>
    </row>
    <row r="101" spans="1:13" s="8" customFormat="1" x14ac:dyDescent="0.25">
      <c r="A101" s="1"/>
      <c r="B101" s="4"/>
      <c r="C101" s="6"/>
      <c r="D101" s="11"/>
      <c r="E101" s="9"/>
      <c r="F101" s="124"/>
      <c r="G101" s="38"/>
      <c r="H101" s="125"/>
      <c r="I101" s="125"/>
      <c r="L101" s="9"/>
      <c r="M101" s="3"/>
    </row>
    <row r="102" spans="1:13" s="8" customFormat="1" x14ac:dyDescent="0.25">
      <c r="A102" s="1"/>
      <c r="B102" s="4"/>
      <c r="C102" s="6"/>
      <c r="D102" s="11"/>
      <c r="E102" s="9"/>
      <c r="F102" s="124"/>
      <c r="G102" s="38"/>
      <c r="H102" s="125"/>
      <c r="I102" s="125"/>
      <c r="L102" s="9"/>
      <c r="M102" s="3"/>
    </row>
    <row r="103" spans="1:13" s="8" customFormat="1" x14ac:dyDescent="0.25">
      <c r="A103" s="1"/>
      <c r="B103" s="4"/>
      <c r="C103" s="6"/>
      <c r="D103" s="11"/>
      <c r="E103" s="9"/>
      <c r="F103" s="124"/>
      <c r="G103" s="38"/>
      <c r="H103" s="125"/>
      <c r="I103" s="125"/>
      <c r="L103" s="9"/>
      <c r="M103" s="3"/>
    </row>
    <row r="104" spans="1:13" s="8" customFormat="1" x14ac:dyDescent="0.25">
      <c r="A104" s="1"/>
      <c r="B104" s="4"/>
      <c r="C104" s="6"/>
      <c r="D104" s="11"/>
      <c r="E104" s="9"/>
      <c r="F104" s="124"/>
      <c r="G104" s="38"/>
      <c r="H104" s="125"/>
      <c r="I104" s="125"/>
      <c r="L104" s="9"/>
      <c r="M104" s="3"/>
    </row>
    <row r="105" spans="1:13" s="8" customFormat="1" x14ac:dyDescent="0.25">
      <c r="A105" s="1"/>
      <c r="B105" s="4"/>
      <c r="C105" s="6"/>
      <c r="D105" s="11"/>
      <c r="E105" s="9"/>
      <c r="F105" s="124"/>
      <c r="G105" s="38"/>
      <c r="H105" s="125"/>
      <c r="I105" s="125"/>
      <c r="L105" s="9"/>
      <c r="M105" s="3"/>
    </row>
    <row r="106" spans="1:13" s="8" customFormat="1" x14ac:dyDescent="0.25">
      <c r="A106" s="1"/>
      <c r="B106" s="4"/>
      <c r="C106" s="6"/>
      <c r="D106" s="11"/>
      <c r="E106" s="9"/>
      <c r="F106" s="124"/>
      <c r="G106" s="38"/>
      <c r="H106" s="125"/>
      <c r="I106" s="125"/>
      <c r="L106" s="9"/>
      <c r="M106" s="3"/>
    </row>
    <row r="107" spans="1:13" s="8" customFormat="1" x14ac:dyDescent="0.25">
      <c r="A107" s="1"/>
      <c r="B107" s="4"/>
      <c r="C107" s="6"/>
      <c r="D107" s="11"/>
      <c r="E107" s="9"/>
      <c r="F107" s="124"/>
      <c r="G107" s="38"/>
      <c r="H107" s="125"/>
      <c r="I107" s="125"/>
      <c r="L107" s="9"/>
      <c r="M107" s="3"/>
    </row>
    <row r="108" spans="1:13" s="8" customFormat="1" x14ac:dyDescent="0.25">
      <c r="A108" s="1"/>
      <c r="B108" s="4"/>
      <c r="C108" s="6"/>
      <c r="D108" s="11"/>
      <c r="E108" s="9"/>
      <c r="F108" s="124"/>
      <c r="G108" s="38"/>
      <c r="H108" s="125"/>
      <c r="I108" s="125"/>
      <c r="L108" s="9"/>
      <c r="M108" s="3"/>
    </row>
    <row r="109" spans="1:13" s="8" customFormat="1" x14ac:dyDescent="0.25">
      <c r="A109" s="1"/>
      <c r="B109" s="4"/>
      <c r="C109" s="6"/>
      <c r="D109" s="11"/>
      <c r="E109" s="9"/>
      <c r="F109" s="124"/>
      <c r="G109" s="38"/>
      <c r="H109" s="125"/>
      <c r="I109" s="125"/>
      <c r="L109" s="9"/>
      <c r="M109" s="3"/>
    </row>
    <row r="110" spans="1:13" s="8" customFormat="1" x14ac:dyDescent="0.25">
      <c r="A110" s="1"/>
      <c r="B110" s="4"/>
      <c r="C110" s="6"/>
      <c r="D110" s="11"/>
      <c r="E110" s="9"/>
      <c r="F110" s="124"/>
      <c r="G110" s="38"/>
      <c r="H110" s="125"/>
      <c r="I110" s="125"/>
      <c r="L110" s="9"/>
      <c r="M110" s="3"/>
    </row>
    <row r="111" spans="1:13" s="8" customFormat="1" x14ac:dyDescent="0.25">
      <c r="A111" s="1"/>
      <c r="B111" s="4"/>
      <c r="C111" s="6"/>
      <c r="D111" s="11"/>
      <c r="E111" s="9"/>
      <c r="F111" s="124"/>
      <c r="G111" s="38"/>
      <c r="H111" s="125"/>
      <c r="I111" s="125"/>
      <c r="L111" s="9"/>
      <c r="M111" s="3"/>
    </row>
    <row r="112" spans="1:13" s="8" customFormat="1" x14ac:dyDescent="0.25">
      <c r="A112" s="1"/>
      <c r="B112" s="4"/>
      <c r="C112" s="6"/>
      <c r="D112" s="11"/>
      <c r="E112" s="9"/>
      <c r="F112" s="124"/>
      <c r="G112" s="38"/>
      <c r="H112" s="125"/>
      <c r="I112" s="125"/>
      <c r="L112" s="9"/>
      <c r="M112" s="3"/>
    </row>
    <row r="113" spans="1:13" s="8" customFormat="1" x14ac:dyDescent="0.25">
      <c r="A113" s="1"/>
      <c r="B113" s="4"/>
      <c r="C113" s="6"/>
      <c r="D113" s="11"/>
      <c r="E113" s="9"/>
      <c r="F113" s="124"/>
      <c r="G113" s="38"/>
      <c r="H113" s="125"/>
      <c r="I113" s="125"/>
      <c r="L113" s="9"/>
      <c r="M113" s="3"/>
    </row>
    <row r="114" spans="1:13" s="8" customFormat="1" x14ac:dyDescent="0.25">
      <c r="A114" s="1"/>
      <c r="B114" s="4"/>
      <c r="C114" s="6"/>
      <c r="D114" s="11"/>
      <c r="E114" s="9"/>
      <c r="F114" s="124"/>
      <c r="G114" s="38"/>
      <c r="H114" s="125"/>
      <c r="I114" s="125"/>
      <c r="L114" s="9"/>
      <c r="M114" s="3"/>
    </row>
    <row r="115" spans="1:13" s="8" customFormat="1" x14ac:dyDescent="0.25">
      <c r="A115" s="1"/>
      <c r="B115" s="4"/>
      <c r="C115" s="6"/>
      <c r="D115" s="11"/>
      <c r="E115" s="9"/>
      <c r="F115" s="124"/>
      <c r="G115" s="38"/>
      <c r="H115" s="125"/>
      <c r="I115" s="125"/>
      <c r="L115" s="9"/>
      <c r="M115" s="3"/>
    </row>
    <row r="116" spans="1:13" s="8" customFormat="1" x14ac:dyDescent="0.25">
      <c r="A116" s="1"/>
      <c r="B116" s="4"/>
      <c r="C116" s="6"/>
      <c r="D116" s="11"/>
      <c r="E116" s="9"/>
      <c r="F116" s="124"/>
      <c r="G116" s="38"/>
      <c r="H116" s="125"/>
      <c r="I116" s="125"/>
      <c r="L116" s="9"/>
      <c r="M116" s="3"/>
    </row>
    <row r="117" spans="1:13" s="8" customFormat="1" x14ac:dyDescent="0.25">
      <c r="A117" s="1"/>
      <c r="B117" s="4"/>
      <c r="C117" s="6"/>
      <c r="D117" s="11"/>
      <c r="E117" s="9"/>
      <c r="F117" s="124"/>
      <c r="G117" s="38"/>
      <c r="H117" s="125"/>
      <c r="I117" s="125"/>
      <c r="L117" s="9"/>
      <c r="M117" s="3"/>
    </row>
    <row r="118" spans="1:13" s="8" customFormat="1" x14ac:dyDescent="0.25">
      <c r="A118" s="1"/>
      <c r="B118" s="4"/>
      <c r="C118" s="6"/>
      <c r="D118" s="11"/>
      <c r="E118" s="9"/>
      <c r="F118" s="124"/>
      <c r="G118" s="38"/>
      <c r="H118" s="125"/>
      <c r="I118" s="125"/>
      <c r="L118" s="9"/>
      <c r="M118" s="3"/>
    </row>
    <row r="119" spans="1:13" s="8" customFormat="1" x14ac:dyDescent="0.25">
      <c r="A119" s="1"/>
      <c r="B119" s="4"/>
      <c r="C119" s="6"/>
      <c r="D119" s="11"/>
      <c r="E119" s="9"/>
      <c r="F119" s="124"/>
      <c r="G119" s="38"/>
      <c r="H119" s="125"/>
      <c r="I119" s="125"/>
      <c r="L119" s="9"/>
      <c r="M119" s="3"/>
    </row>
    <row r="120" spans="1:13" s="8" customFormat="1" x14ac:dyDescent="0.25">
      <c r="A120" s="1"/>
      <c r="B120" s="4"/>
      <c r="C120" s="6"/>
      <c r="D120" s="11"/>
      <c r="E120" s="9"/>
      <c r="F120" s="124"/>
      <c r="G120" s="38"/>
      <c r="H120" s="125"/>
      <c r="I120" s="125"/>
      <c r="L120" s="9"/>
      <c r="M120" s="3"/>
    </row>
    <row r="121" spans="1:13" s="8" customFormat="1" x14ac:dyDescent="0.25">
      <c r="A121" s="1"/>
      <c r="B121" s="4"/>
      <c r="C121" s="6"/>
      <c r="D121" s="11"/>
      <c r="E121" s="9"/>
      <c r="F121" s="124"/>
      <c r="G121" s="38"/>
      <c r="H121" s="125"/>
      <c r="I121" s="125"/>
      <c r="L121" s="9"/>
      <c r="M121" s="3"/>
    </row>
    <row r="122" spans="1:13" s="8" customFormat="1" x14ac:dyDescent="0.25">
      <c r="A122" s="1"/>
      <c r="B122" s="4"/>
      <c r="C122" s="6"/>
      <c r="D122" s="11"/>
      <c r="E122" s="9"/>
      <c r="F122" s="124"/>
      <c r="G122" s="38"/>
      <c r="H122" s="125"/>
      <c r="I122" s="125"/>
      <c r="L122" s="9"/>
      <c r="M122" s="3"/>
    </row>
    <row r="123" spans="1:13" s="8" customFormat="1" x14ac:dyDescent="0.25">
      <c r="A123" s="1"/>
      <c r="B123" s="4"/>
      <c r="C123" s="6"/>
      <c r="D123" s="11"/>
      <c r="E123" s="9"/>
      <c r="F123" s="124"/>
      <c r="G123" s="38"/>
      <c r="H123" s="125"/>
      <c r="I123" s="125"/>
      <c r="L123" s="9"/>
      <c r="M123" s="3"/>
    </row>
  </sheetData>
  <protectedRanges>
    <protectedRange sqref="E23:E36 E4:E21" name="Rango1"/>
    <protectedRange sqref="L29:L36 L4:L8" name="Rango1_1"/>
    <protectedRange sqref="E48" name="Rango1_2"/>
    <protectedRange sqref="E50" name="Rango1_2_1"/>
    <protectedRange sqref="E22" name="Rango1_4"/>
    <protectedRange sqref="H9:H28" name="Rango1_1_2"/>
    <protectedRange sqref="L9 L11" name="Rango1_1_3"/>
    <protectedRange sqref="L18 L27 L10 L21:L22" name="Rango1_1_4"/>
    <protectedRange sqref="L25" name="Rango1_1_1_1"/>
    <protectedRange sqref="L12" name="Rango1_1_2_1"/>
    <protectedRange sqref="L13:L16 L28" name="Rango1_1_3_1"/>
  </protectedRanges>
  <mergeCells count="5">
    <mergeCell ref="B1:C1"/>
    <mergeCell ref="E1:F1"/>
    <mergeCell ref="B2:C2"/>
    <mergeCell ref="F2:G2"/>
    <mergeCell ref="I2:J2"/>
  </mergeCells>
  <conditionalFormatting sqref="F9:F28">
    <cfRule type="dataBar" priority="3">
      <dataBar>
        <cfvo type="min"/>
        <cfvo type="max"/>
        <color rgb="FFFF0000"/>
      </dataBar>
      <extLst>
        <ext xmlns:x14="http://schemas.microsoft.com/office/spreadsheetml/2009/9/main" uri="{B025F937-C7B1-47D3-B67F-A62EFF666E3E}">
          <x14:id>{8D1D5774-C8E2-4FE3-93A7-C67A2F94A79B}</x14:id>
        </ext>
      </extLst>
    </cfRule>
    <cfRule type="colorScale" priority="4">
      <colorScale>
        <cfvo type="min"/>
        <cfvo type="percentile" val="50"/>
        <cfvo type="max"/>
        <color rgb="FF63BE7B"/>
        <color rgb="FFFFEB84"/>
        <color rgb="FFF8696B"/>
      </colorScale>
    </cfRule>
    <cfRule type="dataBar" priority="7">
      <dataBar>
        <cfvo type="min"/>
        <cfvo type="max"/>
        <color rgb="FFFF0000"/>
      </dataBar>
      <extLst>
        <ext xmlns:x14="http://schemas.microsoft.com/office/spreadsheetml/2009/9/main" uri="{B025F937-C7B1-47D3-B67F-A62EFF666E3E}">
          <x14:id>{31610346-F9F4-4F57-9D8F-408CAE219814}</x14:id>
        </ext>
      </extLst>
    </cfRule>
    <cfRule type="colorScale" priority="8">
      <colorScale>
        <cfvo type="min"/>
        <cfvo type="percentile" val="50"/>
        <cfvo type="max"/>
        <color rgb="FF63BE7B"/>
        <color rgb="FFFFEB84"/>
        <color rgb="FFF8696B"/>
      </colorScale>
    </cfRule>
  </conditionalFormatting>
  <conditionalFormatting sqref="F9:G28">
    <cfRule type="expression" dxfId="50" priority="1" stopIfTrue="1">
      <formula>E9="No"</formula>
    </cfRule>
  </conditionalFormatting>
  <conditionalFormatting sqref="G9:G28">
    <cfRule type="dataBar" priority="5">
      <dataBar>
        <cfvo type="min"/>
        <cfvo type="max"/>
        <color rgb="FFFF0000"/>
      </dataBar>
      <extLst>
        <ext xmlns:x14="http://schemas.microsoft.com/office/spreadsheetml/2009/9/main" uri="{B025F937-C7B1-47D3-B67F-A62EFF666E3E}">
          <x14:id>{08CF49F1-92C2-40DD-B5B2-D855AE3E1BF8}</x14:id>
        </ext>
      </extLst>
    </cfRule>
    <cfRule type="colorScale" priority="6">
      <colorScale>
        <cfvo type="min"/>
        <cfvo type="percentile" val="50"/>
        <cfvo type="max"/>
        <color rgb="FF63BE7B"/>
        <color rgb="FFFFEB84"/>
        <color rgb="FFF8696B"/>
      </colorScale>
    </cfRule>
  </conditionalFormatting>
  <conditionalFormatting sqref="J4:J28">
    <cfRule type="dataBar" priority="707">
      <dataBar>
        <cfvo type="min"/>
        <cfvo type="max"/>
        <color rgb="FFFF0000"/>
      </dataBar>
      <extLst>
        <ext xmlns:x14="http://schemas.microsoft.com/office/spreadsheetml/2009/9/main" uri="{B025F937-C7B1-47D3-B67F-A62EFF666E3E}">
          <x14:id>{3C2BD53A-4558-42B2-AFBF-851F245B2D70}</x14:id>
        </ext>
      </extLst>
    </cfRule>
    <cfRule type="colorScale" priority="708">
      <colorScale>
        <cfvo type="min"/>
        <cfvo type="percentile" val="50"/>
        <cfvo type="max"/>
        <color rgb="FF63BE7B"/>
        <color rgb="FFFFEB84"/>
        <color rgb="FFF8696B"/>
      </colorScale>
    </cfRule>
  </conditionalFormatting>
  <conditionalFormatting sqref="J29:J30">
    <cfRule type="dataBar" priority="61">
      <dataBar>
        <cfvo type="min"/>
        <cfvo type="max"/>
        <color rgb="FFFF0000"/>
      </dataBar>
      <extLst>
        <ext xmlns:x14="http://schemas.microsoft.com/office/spreadsheetml/2009/9/main" uri="{B025F937-C7B1-47D3-B67F-A62EFF666E3E}">
          <x14:id>{26B60EDA-60B7-473C-B3E4-D5106E20A983}</x14:id>
        </ext>
      </extLst>
    </cfRule>
    <cfRule type="colorScale" priority="62">
      <colorScale>
        <cfvo type="min"/>
        <cfvo type="percentile" val="50"/>
        <cfvo type="max"/>
        <color rgb="FF63BE7B"/>
        <color rgb="FFFFEB84"/>
        <color rgb="FFF8696B"/>
      </colorScale>
    </cfRule>
  </conditionalFormatting>
  <conditionalFormatting sqref="J31:J35">
    <cfRule type="dataBar" priority="53">
      <dataBar>
        <cfvo type="min"/>
        <cfvo type="max"/>
        <color rgb="FFFF0000"/>
      </dataBar>
      <extLst>
        <ext xmlns:x14="http://schemas.microsoft.com/office/spreadsheetml/2009/9/main" uri="{B025F937-C7B1-47D3-B67F-A62EFF666E3E}">
          <x14:id>{A93C954D-23DF-416E-91CD-7BB05B3CD569}</x14:id>
        </ext>
      </extLst>
    </cfRule>
    <cfRule type="colorScale" priority="54">
      <colorScale>
        <cfvo type="min"/>
        <cfvo type="percentile" val="50"/>
        <cfvo type="max"/>
        <color rgb="FF63BE7B"/>
        <color rgb="FFFFEB84"/>
        <color rgb="FFF8696B"/>
      </colorScale>
    </cfRule>
  </conditionalFormatting>
  <conditionalFormatting sqref="J36">
    <cfRule type="expression" dxfId="49" priority="47" stopIfTrue="1">
      <formula>E36="No"</formula>
    </cfRule>
    <cfRule type="dataBar" priority="48">
      <dataBar>
        <cfvo type="min"/>
        <cfvo type="max"/>
        <color rgb="FFFF0000"/>
      </dataBar>
      <extLst>
        <ext xmlns:x14="http://schemas.microsoft.com/office/spreadsheetml/2009/9/main" uri="{B025F937-C7B1-47D3-B67F-A62EFF666E3E}">
          <x14:id>{505E2C98-FD44-4498-A906-B403F62247A3}</x14:id>
        </ext>
      </extLst>
    </cfRule>
    <cfRule type="colorScale" priority="49">
      <colorScale>
        <cfvo type="min"/>
        <cfvo type="percentile" val="50"/>
        <cfvo type="max"/>
        <color rgb="FF63BE7B"/>
        <color rgb="FFFFEB84"/>
        <color rgb="FFF8696B"/>
      </colorScale>
    </cfRule>
  </conditionalFormatting>
  <conditionalFormatting sqref="J4:K35">
    <cfRule type="expression" dxfId="48" priority="26" stopIfTrue="1">
      <formula>E4="No"</formula>
    </cfRule>
  </conditionalFormatting>
  <conditionalFormatting sqref="K4:K28">
    <cfRule type="dataBar" priority="709">
      <dataBar>
        <cfvo type="min"/>
        <cfvo type="max"/>
        <color rgb="FFFF0000"/>
      </dataBar>
      <extLst>
        <ext xmlns:x14="http://schemas.microsoft.com/office/spreadsheetml/2009/9/main" uri="{B025F937-C7B1-47D3-B67F-A62EFF666E3E}">
          <x14:id>{3E365AD8-3B65-4DA0-BAA5-07EE3F82A2B8}</x14:id>
        </ext>
      </extLst>
    </cfRule>
    <cfRule type="colorScale" priority="710">
      <colorScale>
        <cfvo type="min"/>
        <cfvo type="percentile" val="50"/>
        <cfvo type="max"/>
        <color rgb="FF63BE7B"/>
        <color rgb="FFFFEB84"/>
        <color rgb="FFF8696B"/>
      </colorScale>
    </cfRule>
  </conditionalFormatting>
  <conditionalFormatting sqref="K36">
    <cfRule type="dataBar" priority="51">
      <dataBar>
        <cfvo type="min"/>
        <cfvo type="max"/>
        <color rgb="FFFF0000"/>
      </dataBar>
      <extLst>
        <ext xmlns:x14="http://schemas.microsoft.com/office/spreadsheetml/2009/9/main" uri="{B025F937-C7B1-47D3-B67F-A62EFF666E3E}">
          <x14:id>{ACC00180-23F9-44A9-BF31-6FFFCFEEC46B}</x14:id>
        </ext>
      </extLst>
    </cfRule>
    <cfRule type="colorScale" priority="52">
      <colorScale>
        <cfvo type="min"/>
        <cfvo type="percentile" val="50"/>
        <cfvo type="max"/>
        <color rgb="FF63BE7B"/>
        <color rgb="FFFFEB84"/>
        <color rgb="FFF8696B"/>
      </colorScale>
    </cfRule>
  </conditionalFormatting>
  <conditionalFormatting sqref="K36:K45">
    <cfRule type="expression" dxfId="47" priority="50" stopIfTrue="1">
      <formula>F36="No"</formula>
    </cfRule>
  </conditionalFormatting>
  <conditionalFormatting sqref="K37:K45 K29:K35">
    <cfRule type="dataBar" priority="57">
      <dataBar>
        <cfvo type="min"/>
        <cfvo type="max"/>
        <color rgb="FFFF0000"/>
      </dataBar>
      <extLst>
        <ext xmlns:x14="http://schemas.microsoft.com/office/spreadsheetml/2009/9/main" uri="{B025F937-C7B1-47D3-B67F-A62EFF666E3E}">
          <x14:id>{98BB3562-2E39-457F-87DF-57E1D7B8A3BC}</x14:id>
        </ext>
      </extLst>
    </cfRule>
    <cfRule type="colorScale" priority="58">
      <colorScale>
        <cfvo type="min"/>
        <cfvo type="percentile" val="50"/>
        <cfvo type="max"/>
        <color rgb="FF63BE7B"/>
        <color rgb="FFFFEB84"/>
        <color rgb="FFF8696B"/>
      </colorScale>
    </cfRule>
  </conditionalFormatting>
  <conditionalFormatting sqref="K50">
    <cfRule type="dataBar" priority="17">
      <dataBar>
        <cfvo type="min"/>
        <cfvo type="max"/>
        <color rgb="FFFF0000"/>
      </dataBar>
      <extLst>
        <ext xmlns:x14="http://schemas.microsoft.com/office/spreadsheetml/2009/9/main" uri="{B025F937-C7B1-47D3-B67F-A62EFF666E3E}">
          <x14:id>{9EB9F988-3CA7-47A5-9D4A-B3FD58653B68}</x14:id>
        </ext>
      </extLst>
    </cfRule>
    <cfRule type="colorScale" priority="18">
      <colorScale>
        <cfvo type="min"/>
        <cfvo type="percentile" val="50"/>
        <cfvo type="max"/>
        <color rgb="FF63BE7B"/>
        <color rgb="FFFFEB84"/>
        <color rgb="FFF8696B"/>
      </colorScale>
    </cfRule>
    <cfRule type="expression" dxfId="46" priority="19" stopIfTrue="1">
      <formula>F50="No"</formula>
    </cfRule>
  </conditionalFormatting>
  <dataValidations count="2">
    <dataValidation type="list" allowBlank="1" showInputMessage="1" showErrorMessage="1" sqref="E23:E36 E4:E21" xr:uid="{01FC32A6-2F8D-4DDE-83E3-53BBF2714229}">
      <formula1>$J$37:$J$38</formula1>
    </dataValidation>
    <dataValidation type="list" allowBlank="1" showInputMessage="1" showErrorMessage="1" sqref="E22" xr:uid="{043D1F61-A410-4EF9-8E4A-1CA2DE337C32}">
      <formula1>#REF!</formula1>
    </dataValidation>
  </dataValidations>
  <pageMargins left="0.27559055118110237" right="0.15748031496062992" top="0.59055118110236227" bottom="0.39370078740157483" header="0.19685039370078741" footer="0.19685039370078741"/>
  <pageSetup scale="57"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8D1D5774-C8E2-4FE3-93A7-C67A2F94A79B}">
            <x14:dataBar minLength="0" maxLength="100" negativeBarColorSameAsPositive="1" axisPosition="none">
              <x14:cfvo type="min"/>
              <x14:cfvo type="max"/>
            </x14:dataBar>
          </x14:cfRule>
          <x14:cfRule type="dataBar" id="{31610346-F9F4-4F57-9D8F-408CAE219814}">
            <x14:dataBar minLength="0" maxLength="100" negativeBarColorSameAsPositive="1" axisPosition="none">
              <x14:cfvo type="min"/>
              <x14:cfvo type="max"/>
            </x14:dataBar>
          </x14:cfRule>
          <xm:sqref>F9:F28</xm:sqref>
        </x14:conditionalFormatting>
        <x14:conditionalFormatting xmlns:xm="http://schemas.microsoft.com/office/excel/2006/main">
          <x14:cfRule type="dataBar" id="{08CF49F1-92C2-40DD-B5B2-D855AE3E1BF8}">
            <x14:dataBar minLength="0" maxLength="100" negativeBarColorSameAsPositive="1" axisPosition="none">
              <x14:cfvo type="min"/>
              <x14:cfvo type="max"/>
            </x14:dataBar>
          </x14:cfRule>
          <xm:sqref>G9:G28</xm:sqref>
        </x14:conditionalFormatting>
        <x14:conditionalFormatting xmlns:xm="http://schemas.microsoft.com/office/excel/2006/main">
          <x14:cfRule type="dataBar" id="{3C2BD53A-4558-42B2-AFBF-851F245B2D70}">
            <x14:dataBar minLength="0" maxLength="100" negativeBarColorSameAsPositive="1" axisPosition="none">
              <x14:cfvo type="min"/>
              <x14:cfvo type="max"/>
            </x14:dataBar>
          </x14:cfRule>
          <xm:sqref>J4:J28</xm:sqref>
        </x14:conditionalFormatting>
        <x14:conditionalFormatting xmlns:xm="http://schemas.microsoft.com/office/excel/2006/main">
          <x14:cfRule type="dataBar" id="{26B60EDA-60B7-473C-B3E4-D5106E20A983}">
            <x14:dataBar minLength="0" maxLength="100" negativeBarColorSameAsPositive="1" axisPosition="none">
              <x14:cfvo type="min"/>
              <x14:cfvo type="max"/>
            </x14:dataBar>
          </x14:cfRule>
          <xm:sqref>J29:J30</xm:sqref>
        </x14:conditionalFormatting>
        <x14:conditionalFormatting xmlns:xm="http://schemas.microsoft.com/office/excel/2006/main">
          <x14:cfRule type="dataBar" id="{A93C954D-23DF-416E-91CD-7BB05B3CD569}">
            <x14:dataBar minLength="0" maxLength="100" negativeBarColorSameAsPositive="1" axisPosition="none">
              <x14:cfvo type="min"/>
              <x14:cfvo type="max"/>
            </x14:dataBar>
          </x14:cfRule>
          <xm:sqref>J31:J35</xm:sqref>
        </x14:conditionalFormatting>
        <x14:conditionalFormatting xmlns:xm="http://schemas.microsoft.com/office/excel/2006/main">
          <x14:cfRule type="dataBar" id="{505E2C98-FD44-4498-A906-B403F62247A3}">
            <x14:dataBar minLength="0" maxLength="100" negativeBarColorSameAsPositive="1" axisPosition="none">
              <x14:cfvo type="min"/>
              <x14:cfvo type="max"/>
            </x14:dataBar>
          </x14:cfRule>
          <xm:sqref>J36</xm:sqref>
        </x14:conditionalFormatting>
        <x14:conditionalFormatting xmlns:xm="http://schemas.microsoft.com/office/excel/2006/main">
          <x14:cfRule type="dataBar" id="{3E365AD8-3B65-4DA0-BAA5-07EE3F82A2B8}">
            <x14:dataBar minLength="0" maxLength="100" negativeBarColorSameAsPositive="1" axisPosition="none">
              <x14:cfvo type="min"/>
              <x14:cfvo type="max"/>
            </x14:dataBar>
          </x14:cfRule>
          <xm:sqref>K4:K28</xm:sqref>
        </x14:conditionalFormatting>
        <x14:conditionalFormatting xmlns:xm="http://schemas.microsoft.com/office/excel/2006/main">
          <x14:cfRule type="dataBar" id="{ACC00180-23F9-44A9-BF31-6FFFCFEEC46B}">
            <x14:dataBar minLength="0" maxLength="100" negativeBarColorSameAsPositive="1" axisPosition="none">
              <x14:cfvo type="min"/>
              <x14:cfvo type="max"/>
            </x14:dataBar>
          </x14:cfRule>
          <xm:sqref>K36</xm:sqref>
        </x14:conditionalFormatting>
        <x14:conditionalFormatting xmlns:xm="http://schemas.microsoft.com/office/excel/2006/main">
          <x14:cfRule type="dataBar" id="{98BB3562-2E39-457F-87DF-57E1D7B8A3BC}">
            <x14:dataBar minLength="0" maxLength="100" negativeBarColorSameAsPositive="1" axisPosition="none">
              <x14:cfvo type="min"/>
              <x14:cfvo type="max"/>
            </x14:dataBar>
          </x14:cfRule>
          <xm:sqref>K37:K45 K29:K35</xm:sqref>
        </x14:conditionalFormatting>
        <x14:conditionalFormatting xmlns:xm="http://schemas.microsoft.com/office/excel/2006/main">
          <x14:cfRule type="dataBar" id="{9EB9F988-3CA7-47A5-9D4A-B3FD58653B68}">
            <x14:dataBar minLength="0" maxLength="100" negativeBarColorSameAsPositive="1" axisPosition="none">
              <x14:cfvo type="min"/>
              <x14:cfvo type="max"/>
            </x14:dataBar>
          </x14:cfRule>
          <xm:sqref>K50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17CF-7856-43BC-B9AD-D7389119E855}">
  <sheetPr>
    <pageSetUpPr fitToPage="1"/>
  </sheetPr>
  <dimension ref="A1:M104"/>
  <sheetViews>
    <sheetView showGridLines="0" view="pageBreakPreview" zoomScaleNormal="80" zoomScaleSheetLayoutView="100" workbookViewId="0">
      <pane ySplit="3" topLeftCell="A4" activePane="bottomLeft" state="frozenSplit"/>
      <selection pane="bottomLeft" activeCell="J7" sqref="J7"/>
    </sheetView>
  </sheetViews>
  <sheetFormatPr baseColWidth="10" defaultColWidth="9.1796875" defaultRowHeight="12.5" x14ac:dyDescent="0.25"/>
  <cols>
    <col min="1" max="1" width="4" style="1" customWidth="1"/>
    <col min="2" max="2" width="9" style="4" customWidth="1"/>
    <col min="3" max="3" width="34" style="6" customWidth="1"/>
    <col min="4" max="4" width="55" style="11" customWidth="1"/>
    <col min="5" max="5" width="24.54296875" style="9" bestFit="1" customWidth="1"/>
    <col min="6" max="6" width="13.1796875" style="7" hidden="1" customWidth="1"/>
    <col min="7" max="7" width="15.54296875" style="8" hidden="1" customWidth="1"/>
    <col min="8" max="8" width="18.26953125" style="13" hidden="1" customWidth="1"/>
    <col min="9" max="9" width="15.54296875" style="13" hidden="1" customWidth="1"/>
    <col min="10" max="10" width="26.81640625" style="8" customWidth="1"/>
    <col min="11" max="11" width="15.26953125" style="8" customWidth="1"/>
    <col min="12" max="12" width="60.7265625" style="9" customWidth="1"/>
    <col min="13" max="16384" width="9.1796875" style="3"/>
  </cols>
  <sheetData>
    <row r="1" spans="2:12" ht="21" customHeight="1" x14ac:dyDescent="0.45">
      <c r="B1" s="243" t="s">
        <v>7</v>
      </c>
      <c r="C1" s="244"/>
      <c r="D1" s="63">
        <f>+Instrucciones!D13</f>
        <v>0</v>
      </c>
      <c r="E1" s="250"/>
      <c r="F1" s="251"/>
      <c r="G1" s="38"/>
      <c r="H1" s="38"/>
      <c r="I1" s="31"/>
      <c r="J1" s="57"/>
      <c r="K1" s="61"/>
      <c r="L1" s="41"/>
    </row>
    <row r="2" spans="2:12" ht="16.5" customHeight="1" x14ac:dyDescent="0.45">
      <c r="B2" s="245" t="s">
        <v>8</v>
      </c>
      <c r="C2" s="245"/>
      <c r="D2" s="60">
        <f>+Instrucciones!D11</f>
        <v>0</v>
      </c>
      <c r="E2" s="113"/>
      <c r="F2" s="246" t="s">
        <v>9</v>
      </c>
      <c r="G2" s="247"/>
      <c r="H2" s="56" t="s">
        <v>10</v>
      </c>
      <c r="I2" s="248" t="s">
        <v>11</v>
      </c>
      <c r="J2" s="249"/>
      <c r="K2" s="48"/>
      <c r="L2" s="41"/>
    </row>
    <row r="3" spans="2:12" ht="74.25" customHeight="1" x14ac:dyDescent="0.25">
      <c r="B3" s="15" t="s">
        <v>12</v>
      </c>
      <c r="C3" s="15" t="s">
        <v>13</v>
      </c>
      <c r="D3" s="15" t="s">
        <v>14</v>
      </c>
      <c r="E3" s="34" t="s">
        <v>15</v>
      </c>
      <c r="F3" s="33" t="s">
        <v>16</v>
      </c>
      <c r="G3" s="33" t="s">
        <v>17</v>
      </c>
      <c r="H3" s="34" t="s">
        <v>18</v>
      </c>
      <c r="I3" s="34" t="s">
        <v>19</v>
      </c>
      <c r="J3" s="35" t="s">
        <v>20</v>
      </c>
      <c r="K3" s="59" t="s">
        <v>21</v>
      </c>
      <c r="L3" s="15" t="s">
        <v>22</v>
      </c>
    </row>
    <row r="4" spans="2:12" ht="14" x14ac:dyDescent="0.25">
      <c r="B4" s="66">
        <v>1</v>
      </c>
      <c r="C4" s="67" t="s">
        <v>360</v>
      </c>
      <c r="D4" s="68" t="s">
        <v>23</v>
      </c>
      <c r="E4" s="37" t="s">
        <v>24</v>
      </c>
      <c r="F4" s="114">
        <v>10</v>
      </c>
      <c r="G4" s="115" t="e">
        <f>+F4/#REF!</f>
        <v>#REF!</v>
      </c>
      <c r="H4" s="55">
        <f t="shared" ref="H4:H17" si="0">IF(E4="Yes",F4,0)</f>
        <v>10</v>
      </c>
      <c r="I4" s="53" t="e">
        <f>IF(OR(#REF!=0,#REF!=0,#REF!=0,$H$15=0)=FALSE,H4,0)</f>
        <v>#REF!</v>
      </c>
      <c r="J4" s="54" t="str">
        <f t="shared" ref="J4:J9" si="1">IF(E4="Yes","OK"," Pass")</f>
        <v>OK</v>
      </c>
      <c r="K4" s="54" t="str">
        <f>IF(J4="OK","10"," 0")</f>
        <v>10</v>
      </c>
      <c r="L4" s="44" t="s">
        <v>25</v>
      </c>
    </row>
    <row r="5" spans="2:12" ht="26" x14ac:dyDescent="0.25">
      <c r="B5" s="66">
        <v>2</v>
      </c>
      <c r="C5" s="67" t="s">
        <v>381</v>
      </c>
      <c r="D5" s="68" t="s">
        <v>23</v>
      </c>
      <c r="E5" s="37" t="s">
        <v>24</v>
      </c>
      <c r="F5" s="114">
        <v>10</v>
      </c>
      <c r="G5" s="115" t="e">
        <f>+F5/#REF!</f>
        <v>#REF!</v>
      </c>
      <c r="H5" s="55">
        <f t="shared" si="0"/>
        <v>10</v>
      </c>
      <c r="I5" s="53" t="e">
        <f>IF(OR(#REF!=0,#REF!=0,#REF!=0,$H$15=0)=FALSE,H5,0)</f>
        <v>#REF!</v>
      </c>
      <c r="J5" s="54" t="str">
        <f t="shared" si="1"/>
        <v>OK</v>
      </c>
      <c r="K5" s="54" t="str">
        <f>IF(J5="OK","10"," 0")</f>
        <v>10</v>
      </c>
      <c r="L5" s="44" t="s">
        <v>25</v>
      </c>
    </row>
    <row r="6" spans="2:12" ht="78" x14ac:dyDescent="0.25">
      <c r="B6" s="66">
        <v>3</v>
      </c>
      <c r="C6" s="67" t="s">
        <v>382</v>
      </c>
      <c r="D6" s="68" t="s">
        <v>23</v>
      </c>
      <c r="E6" s="37" t="s">
        <v>24</v>
      </c>
      <c r="F6" s="114">
        <v>10</v>
      </c>
      <c r="G6" s="115" t="e">
        <f>+F6/#REF!</f>
        <v>#REF!</v>
      </c>
      <c r="H6" s="55">
        <f t="shared" ref="H6:H9" si="2">IF(E6="Yes",F6,0)</f>
        <v>10</v>
      </c>
      <c r="I6" s="53" t="e">
        <f>IF(OR(#REF!=0,#REF!=0,#REF!=0,$H$15=0)=FALSE,H6,0)</f>
        <v>#REF!</v>
      </c>
      <c r="J6" s="54" t="str">
        <f t="shared" si="1"/>
        <v>OK</v>
      </c>
      <c r="K6" s="54" t="str">
        <f>IF(J6="OK","31"," 0")</f>
        <v>31</v>
      </c>
      <c r="L6" s="44" t="s">
        <v>383</v>
      </c>
    </row>
    <row r="7" spans="2:12" ht="65" x14ac:dyDescent="0.25">
      <c r="B7" s="66">
        <v>4</v>
      </c>
      <c r="C7" s="67" t="s">
        <v>384</v>
      </c>
      <c r="D7" s="68" t="s">
        <v>23</v>
      </c>
      <c r="E7" s="37" t="s">
        <v>24</v>
      </c>
      <c r="F7" s="114">
        <v>10</v>
      </c>
      <c r="G7" s="115" t="e">
        <f>+F7/#REF!</f>
        <v>#REF!</v>
      </c>
      <c r="H7" s="55">
        <f t="shared" si="2"/>
        <v>10</v>
      </c>
      <c r="I7" s="53" t="e">
        <f>IF(OR(#REF!=0,#REF!=0,#REF!=0,$H$15=0)=FALSE,H7,0)</f>
        <v>#REF!</v>
      </c>
      <c r="J7" s="54" t="str">
        <f t="shared" si="1"/>
        <v>OK</v>
      </c>
      <c r="K7" s="54" t="str">
        <f>IF(J7="OK","31"," 0")</f>
        <v>31</v>
      </c>
      <c r="L7" s="44" t="s">
        <v>385</v>
      </c>
    </row>
    <row r="8" spans="2:12" ht="37.5" x14ac:dyDescent="0.25">
      <c r="B8" s="66">
        <v>5</v>
      </c>
      <c r="C8" s="67" t="s">
        <v>55</v>
      </c>
      <c r="D8" s="68"/>
      <c r="E8" s="37" t="s">
        <v>24</v>
      </c>
      <c r="F8" s="114">
        <v>10</v>
      </c>
      <c r="G8" s="115" t="e">
        <f>+F8/#REF!</f>
        <v>#REF!</v>
      </c>
      <c r="H8" s="55">
        <f t="shared" si="2"/>
        <v>10</v>
      </c>
      <c r="I8" s="53" t="e">
        <f>IF(OR(#REF!=0,#REF!=0,#REF!=0,$H$15=0)=FALSE,H8,0)</f>
        <v>#REF!</v>
      </c>
      <c r="J8" s="54" t="str">
        <f t="shared" si="1"/>
        <v>OK</v>
      </c>
      <c r="K8" s="54" t="str">
        <f>IF(J8="OK","8"," 0")</f>
        <v>8</v>
      </c>
      <c r="L8" s="44" t="s">
        <v>56</v>
      </c>
    </row>
    <row r="9" spans="2:12" ht="37.5" x14ac:dyDescent="0.25">
      <c r="B9" s="66">
        <v>6</v>
      </c>
      <c r="C9" s="67" t="s">
        <v>351</v>
      </c>
      <c r="D9" s="68" t="s">
        <v>315</v>
      </c>
      <c r="E9" s="37" t="s">
        <v>24</v>
      </c>
      <c r="F9" s="114">
        <v>10</v>
      </c>
      <c r="G9" s="115" t="e">
        <f>+F9/#REF!</f>
        <v>#REF!</v>
      </c>
      <c r="H9" s="55">
        <f t="shared" si="2"/>
        <v>10</v>
      </c>
      <c r="I9" s="53" t="e">
        <f>IF(OR(#REF!=0,#REF!=0,#REF!=0,$H$15=0)=FALSE,H9,0)</f>
        <v>#REF!</v>
      </c>
      <c r="J9" s="54" t="str">
        <f t="shared" si="1"/>
        <v>OK</v>
      </c>
      <c r="K9" s="54" t="str">
        <f>IF(J9="OK","10"," 0")</f>
        <v>10</v>
      </c>
      <c r="L9" s="44" t="s">
        <v>386</v>
      </c>
    </row>
    <row r="10" spans="2:12" ht="14" hidden="1" x14ac:dyDescent="0.25">
      <c r="B10" s="66" t="e">
        <f>+#REF!+1</f>
        <v>#REF!</v>
      </c>
      <c r="C10" s="67" t="s">
        <v>42</v>
      </c>
      <c r="D10" s="68" t="s">
        <v>23</v>
      </c>
      <c r="E10" s="37" t="s">
        <v>24</v>
      </c>
      <c r="F10" s="114">
        <v>10</v>
      </c>
      <c r="G10" s="115" t="e">
        <f>+F10/#REF!</f>
        <v>#REF!</v>
      </c>
      <c r="H10" s="55">
        <f t="shared" si="0"/>
        <v>10</v>
      </c>
      <c r="I10" s="53" t="e">
        <f>IF(OR(#REF!=0,#REF!=0,#REF!=0,$H$15=0)=FALSE,H10,0)</f>
        <v>#REF!</v>
      </c>
      <c r="J10" s="54" t="str">
        <f t="shared" ref="J10:J17" si="3">IF(E10="Yes","OK","Did not pass")</f>
        <v>OK</v>
      </c>
      <c r="K10" s="54" t="s">
        <v>28</v>
      </c>
      <c r="L10" s="44"/>
    </row>
    <row r="11" spans="2:12" ht="14" hidden="1" x14ac:dyDescent="0.25">
      <c r="B11" s="66" t="e">
        <f t="shared" ref="B11:B25" si="4">+B10+1</f>
        <v>#REF!</v>
      </c>
      <c r="C11" s="67" t="s">
        <v>42</v>
      </c>
      <c r="D11" s="68" t="s">
        <v>23</v>
      </c>
      <c r="E11" s="37" t="s">
        <v>24</v>
      </c>
      <c r="F11" s="116">
        <v>10</v>
      </c>
      <c r="G11" s="115" t="e">
        <f>+F11/#REF!</f>
        <v>#REF!</v>
      </c>
      <c r="H11" s="55">
        <f t="shared" si="0"/>
        <v>10</v>
      </c>
      <c r="I11" s="53" t="e">
        <f>IF(OR(#REF!=0,#REF!=0,#REF!=0,$H$15=0)=FALSE,H11,0)</f>
        <v>#REF!</v>
      </c>
      <c r="J11" s="54" t="str">
        <f t="shared" si="3"/>
        <v>OK</v>
      </c>
      <c r="K11" s="54" t="s">
        <v>28</v>
      </c>
      <c r="L11" s="44"/>
    </row>
    <row r="12" spans="2:12" ht="14" hidden="1" x14ac:dyDescent="0.25">
      <c r="B12" s="66" t="e">
        <f t="shared" si="4"/>
        <v>#REF!</v>
      </c>
      <c r="C12" s="67" t="s">
        <v>43</v>
      </c>
      <c r="D12" s="68" t="s">
        <v>23</v>
      </c>
      <c r="E12" s="37" t="s">
        <v>24</v>
      </c>
      <c r="F12" s="114">
        <v>10</v>
      </c>
      <c r="G12" s="115" t="e">
        <f>+F12/#REF!</f>
        <v>#REF!</v>
      </c>
      <c r="H12" s="55">
        <f t="shared" si="0"/>
        <v>10</v>
      </c>
      <c r="I12" s="53" t="e">
        <f>IF(OR(#REF!=0,#REF!=0,#REF!=0,$H$15=0)=FALSE,H12,0)</f>
        <v>#REF!</v>
      </c>
      <c r="J12" s="54" t="str">
        <f t="shared" si="3"/>
        <v>OK</v>
      </c>
      <c r="K12" s="54" t="s">
        <v>28</v>
      </c>
      <c r="L12" s="44"/>
    </row>
    <row r="13" spans="2:12" ht="14" hidden="1" x14ac:dyDescent="0.25">
      <c r="B13" s="66" t="e">
        <f t="shared" si="4"/>
        <v>#REF!</v>
      </c>
      <c r="C13" s="67" t="s">
        <v>44</v>
      </c>
      <c r="D13" s="68" t="s">
        <v>23</v>
      </c>
      <c r="E13" s="37" t="s">
        <v>24</v>
      </c>
      <c r="F13" s="116">
        <v>10</v>
      </c>
      <c r="G13" s="115" t="e">
        <f>+F13/#REF!</f>
        <v>#REF!</v>
      </c>
      <c r="H13" s="55">
        <f t="shared" si="0"/>
        <v>10</v>
      </c>
      <c r="I13" s="53" t="e">
        <f>IF(OR(#REF!=0,#REF!=0,#REF!=0,$H$15=0)=FALSE,H13,0)</f>
        <v>#REF!</v>
      </c>
      <c r="J13" s="54" t="str">
        <f t="shared" si="3"/>
        <v>OK</v>
      </c>
      <c r="K13" s="54" t="s">
        <v>28</v>
      </c>
      <c r="L13" s="44"/>
    </row>
    <row r="14" spans="2:12" ht="14" hidden="1" x14ac:dyDescent="0.25">
      <c r="B14" s="66" t="e">
        <f t="shared" si="4"/>
        <v>#REF!</v>
      </c>
      <c r="C14" s="67" t="s">
        <v>45</v>
      </c>
      <c r="D14" s="68" t="s">
        <v>23</v>
      </c>
      <c r="E14" s="37" t="s">
        <v>24</v>
      </c>
      <c r="F14" s="114">
        <v>10</v>
      </c>
      <c r="G14" s="115" t="e">
        <f>+F14/#REF!</f>
        <v>#REF!</v>
      </c>
      <c r="H14" s="55">
        <f t="shared" si="0"/>
        <v>10</v>
      </c>
      <c r="I14" s="53" t="e">
        <f>IF(OR(#REF!=0,#REF!=0,#REF!=0,$H$15=0)=FALSE,H14,0)</f>
        <v>#REF!</v>
      </c>
      <c r="J14" s="54" t="str">
        <f t="shared" si="3"/>
        <v>OK</v>
      </c>
      <c r="K14" s="54" t="s">
        <v>28</v>
      </c>
      <c r="L14" s="44"/>
    </row>
    <row r="15" spans="2:12" ht="38.5" hidden="1" customHeight="1" x14ac:dyDescent="0.25">
      <c r="B15" s="66" t="e">
        <f t="shared" si="4"/>
        <v>#REF!</v>
      </c>
      <c r="C15" s="67" t="s">
        <v>46</v>
      </c>
      <c r="D15" s="68" t="s">
        <v>23</v>
      </c>
      <c r="E15" s="37" t="s">
        <v>24</v>
      </c>
      <c r="F15" s="116">
        <v>10</v>
      </c>
      <c r="G15" s="115" t="e">
        <f>+F15/#REF!</f>
        <v>#REF!</v>
      </c>
      <c r="H15" s="55">
        <f t="shared" si="0"/>
        <v>10</v>
      </c>
      <c r="I15" s="53" t="e">
        <f>IF(OR(#REF!=0,#REF!=0,#REF!=0,$H$15=0)=FALSE,H15,0)</f>
        <v>#REF!</v>
      </c>
      <c r="J15" s="54" t="str">
        <f t="shared" si="3"/>
        <v>OK</v>
      </c>
      <c r="K15" s="54" t="s">
        <v>28</v>
      </c>
      <c r="L15" s="44"/>
    </row>
    <row r="16" spans="2:12" ht="14" hidden="1" x14ac:dyDescent="0.25">
      <c r="B16" s="66" t="e">
        <f t="shared" si="4"/>
        <v>#REF!</v>
      </c>
      <c r="C16" s="67" t="s">
        <v>47</v>
      </c>
      <c r="D16" s="68" t="s">
        <v>23</v>
      </c>
      <c r="E16" s="37" t="s">
        <v>24</v>
      </c>
      <c r="F16" s="114">
        <v>10</v>
      </c>
      <c r="G16" s="115" t="e">
        <f>+F16/#REF!</f>
        <v>#REF!</v>
      </c>
      <c r="H16" s="55">
        <f t="shared" si="0"/>
        <v>10</v>
      </c>
      <c r="I16" s="53" t="e">
        <f>IF(OR(#REF!=0,#REF!=0,#REF!=0,$H$15=0)=FALSE,H16,0)</f>
        <v>#REF!</v>
      </c>
      <c r="J16" s="54" t="str">
        <f t="shared" si="3"/>
        <v>OK</v>
      </c>
      <c r="K16" s="54" t="s">
        <v>28</v>
      </c>
      <c r="L16" s="45"/>
    </row>
    <row r="17" spans="1:12" ht="14" hidden="1" x14ac:dyDescent="0.25">
      <c r="B17" s="66" t="e">
        <f t="shared" si="4"/>
        <v>#REF!</v>
      </c>
      <c r="C17" s="67" t="s">
        <v>48</v>
      </c>
      <c r="D17" s="68" t="s">
        <v>23</v>
      </c>
      <c r="E17" s="37" t="s">
        <v>24</v>
      </c>
      <c r="F17" s="114">
        <v>10</v>
      </c>
      <c r="G17" s="115" t="e">
        <f>+F17/#REF!</f>
        <v>#REF!</v>
      </c>
      <c r="H17" s="55">
        <f t="shared" si="0"/>
        <v>10</v>
      </c>
      <c r="I17" s="53" t="e">
        <f>IF(OR(#REF!=0,#REF!=0,#REF!=0,$H$15=0)=FALSE,H17,0)</f>
        <v>#REF!</v>
      </c>
      <c r="J17" s="54" t="str">
        <f t="shared" si="3"/>
        <v>OK</v>
      </c>
      <c r="K17" s="54" t="s">
        <v>28</v>
      </c>
      <c r="L17" s="45"/>
    </row>
    <row r="18" spans="1:12" ht="14" hidden="1" x14ac:dyDescent="0.25">
      <c r="B18" s="66" t="e">
        <f>+B17+1</f>
        <v>#REF!</v>
      </c>
      <c r="C18" s="117"/>
      <c r="D18" s="118"/>
      <c r="E18" s="110"/>
      <c r="F18" s="69"/>
      <c r="G18" s="70"/>
      <c r="H18" s="71"/>
      <c r="I18" s="71"/>
      <c r="J18" s="72" t="s">
        <v>24</v>
      </c>
      <c r="K18" s="54"/>
      <c r="L18" s="119"/>
    </row>
    <row r="19" spans="1:12" ht="14" hidden="1" x14ac:dyDescent="0.25">
      <c r="B19" s="66" t="e">
        <f t="shared" si="4"/>
        <v>#REF!</v>
      </c>
      <c r="C19" s="117"/>
      <c r="D19" s="118"/>
      <c r="E19" s="110"/>
      <c r="F19" s="69"/>
      <c r="G19" s="70"/>
      <c r="H19" s="71"/>
      <c r="I19" s="71"/>
      <c r="J19" s="72" t="s">
        <v>26</v>
      </c>
      <c r="K19" s="54"/>
      <c r="L19" s="119"/>
    </row>
    <row r="20" spans="1:12" ht="14" hidden="1" x14ac:dyDescent="0.25">
      <c r="B20" s="66" t="e">
        <f t="shared" si="4"/>
        <v>#REF!</v>
      </c>
      <c r="C20" s="117"/>
      <c r="D20" s="118"/>
      <c r="E20" s="110"/>
      <c r="F20" s="69"/>
      <c r="G20" s="70"/>
      <c r="H20" s="71"/>
      <c r="I20" s="71"/>
      <c r="J20" s="72"/>
      <c r="K20" s="54"/>
      <c r="L20" s="119"/>
    </row>
    <row r="21" spans="1:12" ht="14" hidden="1" x14ac:dyDescent="0.25">
      <c r="A21" s="120"/>
      <c r="B21" s="66" t="e">
        <f t="shared" si="4"/>
        <v>#REF!</v>
      </c>
      <c r="C21" s="117"/>
      <c r="D21" s="118"/>
      <c r="E21" s="110"/>
      <c r="F21" s="69"/>
      <c r="G21" s="70"/>
      <c r="H21" s="71"/>
      <c r="I21" s="71"/>
      <c r="J21" s="72"/>
      <c r="K21" s="54"/>
      <c r="L21" s="119"/>
    </row>
    <row r="22" spans="1:12" ht="14" hidden="1" x14ac:dyDescent="0.25">
      <c r="A22" s="120"/>
      <c r="B22" s="66" t="e">
        <f t="shared" si="4"/>
        <v>#REF!</v>
      </c>
      <c r="C22" s="117"/>
      <c r="D22" s="118"/>
      <c r="E22" s="110"/>
      <c r="F22" s="69"/>
      <c r="G22" s="70"/>
      <c r="H22" s="71"/>
      <c r="I22" s="71"/>
      <c r="J22" s="72"/>
      <c r="K22" s="54"/>
      <c r="L22" s="119"/>
    </row>
    <row r="23" spans="1:12" ht="14" hidden="1" x14ac:dyDescent="0.25">
      <c r="A23" s="120"/>
      <c r="B23" s="66" t="e">
        <f t="shared" si="4"/>
        <v>#REF!</v>
      </c>
      <c r="C23" s="117"/>
      <c r="D23" s="118"/>
      <c r="E23" s="110"/>
      <c r="F23" s="69"/>
      <c r="G23" s="70"/>
      <c r="H23" s="71"/>
      <c r="I23" s="71"/>
      <c r="J23" s="72"/>
      <c r="K23" s="54"/>
      <c r="L23" s="119"/>
    </row>
    <row r="24" spans="1:12" ht="14" hidden="1" x14ac:dyDescent="0.25">
      <c r="A24" s="120"/>
      <c r="B24" s="66" t="e">
        <f t="shared" si="4"/>
        <v>#REF!</v>
      </c>
      <c r="C24" s="117"/>
      <c r="D24" s="118"/>
      <c r="E24" s="110"/>
      <c r="F24" s="69"/>
      <c r="G24" s="70"/>
      <c r="H24" s="71"/>
      <c r="I24" s="71"/>
      <c r="J24" s="72"/>
      <c r="K24" s="54"/>
      <c r="L24" s="119"/>
    </row>
    <row r="25" spans="1:12" ht="14" hidden="1" x14ac:dyDescent="0.25">
      <c r="A25" s="120"/>
      <c r="B25" s="66" t="e">
        <f t="shared" si="4"/>
        <v>#REF!</v>
      </c>
      <c r="C25" s="117"/>
      <c r="D25" s="118"/>
      <c r="E25" s="110"/>
      <c r="F25" s="69"/>
      <c r="G25" s="70"/>
      <c r="H25" s="71"/>
      <c r="I25" s="71"/>
      <c r="J25" s="72"/>
      <c r="K25" s="54"/>
      <c r="L25" s="119"/>
    </row>
    <row r="26" spans="1:12" s="2" customFormat="1" ht="15.75" hidden="1" customHeight="1" x14ac:dyDescent="0.35">
      <c r="A26" s="120"/>
      <c r="B26" s="66" t="e">
        <f>+B17+1</f>
        <v>#REF!</v>
      </c>
      <c r="C26" s="83" t="s">
        <v>49</v>
      </c>
      <c r="D26" s="83"/>
      <c r="E26" s="83"/>
      <c r="F26" s="73">
        <f>SUBTOTAL(9,F18:F25)</f>
        <v>0</v>
      </c>
      <c r="G26" s="74">
        <f>SUM(G18:G25)</f>
        <v>0</v>
      </c>
      <c r="H26" s="71">
        <f>SUM(H18:H25)</f>
        <v>0</v>
      </c>
      <c r="I26" s="71">
        <f>SUM(I18:I25)</f>
        <v>0</v>
      </c>
      <c r="J26" s="72"/>
      <c r="K26" s="54" t="s">
        <v>28</v>
      </c>
      <c r="L26" s="121"/>
    </row>
    <row r="27" spans="1:12" ht="14" hidden="1" x14ac:dyDescent="0.3">
      <c r="A27" s="120"/>
      <c r="B27" s="87"/>
      <c r="C27" s="105" t="s">
        <v>50</v>
      </c>
      <c r="D27" s="97"/>
      <c r="E27" s="98"/>
      <c r="F27" s="99"/>
      <c r="G27" s="100"/>
      <c r="H27" s="101"/>
      <c r="I27" s="101"/>
      <c r="J27" s="102"/>
      <c r="K27" s="72"/>
      <c r="L27" s="10"/>
    </row>
    <row r="28" spans="1:12" ht="13" hidden="1" x14ac:dyDescent="0.25">
      <c r="A28" s="120"/>
      <c r="B28" s="87"/>
      <c r="C28" s="106" t="s">
        <v>51</v>
      </c>
      <c r="D28" s="103"/>
      <c r="E28" s="104"/>
      <c r="F28" s="99"/>
      <c r="G28" s="100"/>
      <c r="H28" s="101"/>
      <c r="I28" s="101"/>
      <c r="J28" s="100"/>
      <c r="K28" s="38"/>
      <c r="L28" s="122"/>
    </row>
    <row r="29" spans="1:12" ht="15.5" x14ac:dyDescent="0.35">
      <c r="A29" s="120"/>
      <c r="B29" s="87"/>
      <c r="C29" s="88"/>
      <c r="D29" s="83" t="s">
        <v>52</v>
      </c>
      <c r="E29" s="41"/>
      <c r="F29" s="41"/>
      <c r="G29" s="41"/>
      <c r="H29" s="41"/>
      <c r="I29" s="41"/>
      <c r="J29" s="41"/>
      <c r="K29" s="84">
        <f>+K9+K8+K7+K6+K5+K4</f>
        <v>100</v>
      </c>
      <c r="L29" s="122"/>
    </row>
    <row r="30" spans="1:12" x14ac:dyDescent="0.25">
      <c r="A30" s="120"/>
      <c r="B30" s="87"/>
      <c r="C30" s="88"/>
      <c r="D30" s="123"/>
      <c r="E30" s="122"/>
      <c r="F30" s="124"/>
      <c r="G30" s="38"/>
      <c r="H30" s="125"/>
      <c r="I30" s="125"/>
      <c r="J30" s="38"/>
      <c r="K30" s="38"/>
      <c r="L30" s="122"/>
    </row>
    <row r="31" spans="1:12" ht="15.5" x14ac:dyDescent="0.35">
      <c r="A31" s="120"/>
      <c r="B31" s="87"/>
      <c r="C31" s="88"/>
      <c r="D31" s="83" t="s">
        <v>334</v>
      </c>
      <c r="E31" s="41"/>
      <c r="F31" s="41"/>
      <c r="G31" s="41"/>
      <c r="H31" s="41"/>
      <c r="I31" s="41"/>
      <c r="J31" s="41"/>
      <c r="K31" s="54">
        <f>COUNTIF(J4:J9,"Did not pass")</f>
        <v>0</v>
      </c>
      <c r="L31" s="122"/>
    </row>
    <row r="32" spans="1:12" x14ac:dyDescent="0.25">
      <c r="A32" s="120"/>
      <c r="B32" s="87"/>
      <c r="C32" s="88"/>
      <c r="D32" s="123"/>
      <c r="E32" s="72"/>
      <c r="F32" s="124"/>
      <c r="G32" s="38"/>
      <c r="H32" s="125"/>
      <c r="I32" s="125"/>
      <c r="J32" s="72"/>
      <c r="K32" s="38"/>
      <c r="L32" s="122"/>
    </row>
    <row r="33" spans="1:13" x14ac:dyDescent="0.25">
      <c r="A33" s="120"/>
      <c r="B33" s="87"/>
      <c r="C33" s="88"/>
      <c r="D33" s="123"/>
      <c r="E33" s="72"/>
      <c r="F33" s="124"/>
      <c r="G33" s="38"/>
      <c r="H33" s="125"/>
      <c r="I33" s="125"/>
      <c r="J33" s="72"/>
      <c r="K33" s="38"/>
      <c r="L33" s="122"/>
    </row>
    <row r="34" spans="1:13" x14ac:dyDescent="0.25">
      <c r="A34" s="120"/>
      <c r="B34" s="87"/>
      <c r="C34" s="88"/>
      <c r="D34" s="123"/>
      <c r="E34" s="72"/>
      <c r="F34" s="124"/>
      <c r="G34" s="38"/>
      <c r="H34" s="125"/>
      <c r="I34" s="125"/>
      <c r="J34" s="72"/>
      <c r="K34" s="38"/>
      <c r="L34" s="122"/>
    </row>
    <row r="35" spans="1:13" x14ac:dyDescent="0.25">
      <c r="A35" s="120"/>
      <c r="B35" s="87"/>
      <c r="C35" s="88"/>
      <c r="D35" s="123"/>
      <c r="E35" s="72"/>
      <c r="F35" s="124"/>
      <c r="G35" s="38"/>
      <c r="H35" s="125"/>
      <c r="I35" s="125"/>
      <c r="J35" s="72"/>
      <c r="K35" s="38"/>
      <c r="L35" s="122"/>
    </row>
    <row r="36" spans="1:13" x14ac:dyDescent="0.25">
      <c r="A36" s="120"/>
      <c r="B36" s="87"/>
      <c r="C36" s="88"/>
      <c r="D36" s="123"/>
      <c r="E36" s="72"/>
      <c r="F36" s="124"/>
      <c r="G36" s="38"/>
      <c r="H36" s="125"/>
      <c r="I36" s="125"/>
      <c r="J36" s="72"/>
      <c r="K36" s="38"/>
      <c r="L36" s="122"/>
    </row>
    <row r="37" spans="1:13" x14ac:dyDescent="0.25">
      <c r="E37" s="72"/>
      <c r="F37" s="124"/>
      <c r="G37" s="38"/>
      <c r="H37" s="125"/>
      <c r="I37" s="125"/>
      <c r="J37" s="72"/>
    </row>
    <row r="38" spans="1:13" x14ac:dyDescent="0.25">
      <c r="E38" s="72"/>
      <c r="F38" s="124"/>
      <c r="G38" s="38"/>
      <c r="H38" s="125"/>
      <c r="I38" s="125"/>
      <c r="J38" s="72"/>
    </row>
    <row r="39" spans="1:13" x14ac:dyDescent="0.25">
      <c r="E39" s="72"/>
      <c r="F39" s="124"/>
      <c r="G39" s="38"/>
      <c r="H39" s="125"/>
      <c r="I39" s="125"/>
      <c r="J39" s="72"/>
    </row>
    <row r="40" spans="1:13" x14ac:dyDescent="0.25">
      <c r="E40" s="72"/>
      <c r="F40" s="124"/>
      <c r="G40" s="38"/>
      <c r="H40" s="125"/>
      <c r="I40" s="125"/>
      <c r="J40" s="72"/>
    </row>
    <row r="41" spans="1:13" x14ac:dyDescent="0.25">
      <c r="E41" s="72"/>
      <c r="F41" s="124"/>
      <c r="G41" s="38"/>
      <c r="H41" s="125"/>
      <c r="I41" s="125"/>
      <c r="J41" s="72"/>
    </row>
    <row r="42" spans="1:13" x14ac:dyDescent="0.25">
      <c r="E42" s="72"/>
      <c r="F42" s="124"/>
      <c r="G42" s="38"/>
      <c r="H42" s="125"/>
      <c r="I42" s="125"/>
      <c r="J42" s="72"/>
    </row>
    <row r="43" spans="1:13" x14ac:dyDescent="0.25">
      <c r="E43" s="72"/>
      <c r="F43" s="124"/>
      <c r="G43" s="38"/>
      <c r="H43" s="125"/>
      <c r="I43" s="125"/>
      <c r="J43" s="72"/>
    </row>
    <row r="44" spans="1:13" s="8" customFormat="1" x14ac:dyDescent="0.25">
      <c r="A44" s="1"/>
      <c r="B44" s="4"/>
      <c r="C44" s="6"/>
      <c r="D44" s="11"/>
      <c r="E44" s="72"/>
      <c r="F44" s="124"/>
      <c r="G44" s="38"/>
      <c r="H44" s="125"/>
      <c r="I44" s="125"/>
      <c r="J44" s="72"/>
      <c r="L44" s="9"/>
      <c r="M44" s="3"/>
    </row>
    <row r="45" spans="1:13" s="8" customFormat="1" x14ac:dyDescent="0.25">
      <c r="A45" s="1"/>
      <c r="B45" s="4"/>
      <c r="C45" s="6"/>
      <c r="D45" s="11"/>
      <c r="E45" s="72"/>
      <c r="F45" s="124"/>
      <c r="G45" s="38"/>
      <c r="H45" s="125"/>
      <c r="I45" s="125"/>
      <c r="J45" s="72"/>
      <c r="L45" s="9"/>
      <c r="M45" s="3"/>
    </row>
    <row r="46" spans="1:13" s="8" customFormat="1" x14ac:dyDescent="0.25">
      <c r="A46" s="1"/>
      <c r="B46" s="4"/>
      <c r="C46" s="6"/>
      <c r="D46" s="11"/>
      <c r="E46" s="72"/>
      <c r="F46" s="124"/>
      <c r="G46" s="38"/>
      <c r="H46" s="125"/>
      <c r="I46" s="125"/>
      <c r="J46" s="72"/>
      <c r="L46" s="9"/>
      <c r="M46" s="3"/>
    </row>
    <row r="47" spans="1:13" s="8" customFormat="1" x14ac:dyDescent="0.25">
      <c r="A47" s="1"/>
      <c r="B47" s="4"/>
      <c r="C47" s="6"/>
      <c r="D47" s="11"/>
      <c r="E47" s="72"/>
      <c r="F47" s="124"/>
      <c r="G47" s="38"/>
      <c r="H47" s="125"/>
      <c r="I47" s="125"/>
      <c r="J47" s="72"/>
      <c r="L47" s="9"/>
      <c r="M47" s="3"/>
    </row>
    <row r="48" spans="1:13" s="8" customFormat="1" x14ac:dyDescent="0.25">
      <c r="A48" s="1"/>
      <c r="B48" s="4"/>
      <c r="C48" s="6"/>
      <c r="D48" s="11"/>
      <c r="E48" s="72"/>
      <c r="F48" s="124"/>
      <c r="G48" s="38"/>
      <c r="H48" s="125"/>
      <c r="I48" s="125"/>
      <c r="J48" s="72"/>
      <c r="L48" s="9"/>
      <c r="M48" s="3"/>
    </row>
    <row r="49" spans="1:13" s="8" customFormat="1" x14ac:dyDescent="0.25">
      <c r="A49" s="1"/>
      <c r="B49" s="4"/>
      <c r="C49" s="6"/>
      <c r="D49" s="11"/>
      <c r="E49" s="72"/>
      <c r="F49" s="124"/>
      <c r="G49" s="38"/>
      <c r="H49" s="125"/>
      <c r="I49" s="125"/>
      <c r="J49" s="72"/>
      <c r="L49" s="9"/>
      <c r="M49" s="3"/>
    </row>
    <row r="50" spans="1:13" s="8" customFormat="1" x14ac:dyDescent="0.25">
      <c r="A50" s="1"/>
      <c r="B50" s="4"/>
      <c r="C50" s="6"/>
      <c r="D50" s="11"/>
      <c r="E50" s="72"/>
      <c r="F50" s="124"/>
      <c r="G50" s="38"/>
      <c r="H50" s="125"/>
      <c r="I50" s="125"/>
      <c r="J50" s="72"/>
      <c r="L50" s="9"/>
      <c r="M50" s="3"/>
    </row>
    <row r="51" spans="1:13" s="8" customFormat="1" x14ac:dyDescent="0.25">
      <c r="A51" s="1"/>
      <c r="B51" s="4"/>
      <c r="C51" s="6"/>
      <c r="D51" s="11"/>
      <c r="E51" s="72"/>
      <c r="F51" s="124"/>
      <c r="G51" s="38"/>
      <c r="H51" s="125"/>
      <c r="I51" s="125"/>
      <c r="J51" s="72"/>
      <c r="L51" s="9"/>
      <c r="M51" s="3"/>
    </row>
    <row r="52" spans="1:13" s="8" customFormat="1" x14ac:dyDescent="0.25">
      <c r="A52" s="1"/>
      <c r="B52" s="4"/>
      <c r="C52" s="6"/>
      <c r="D52" s="11"/>
      <c r="E52" s="72"/>
      <c r="F52" s="124"/>
      <c r="G52" s="38"/>
      <c r="H52" s="125"/>
      <c r="I52" s="125"/>
      <c r="J52" s="72"/>
      <c r="L52" s="9"/>
      <c r="M52" s="3"/>
    </row>
    <row r="53" spans="1:13" s="8" customFormat="1" x14ac:dyDescent="0.25">
      <c r="A53" s="1"/>
      <c r="B53" s="4"/>
      <c r="C53" s="6"/>
      <c r="D53" s="11"/>
      <c r="E53" s="72"/>
      <c r="F53" s="124"/>
      <c r="G53" s="38"/>
      <c r="H53" s="125"/>
      <c r="I53" s="125"/>
      <c r="J53" s="72"/>
      <c r="L53" s="9"/>
      <c r="M53" s="3"/>
    </row>
    <row r="54" spans="1:13" s="8" customFormat="1" x14ac:dyDescent="0.25">
      <c r="A54" s="1"/>
      <c r="B54" s="4"/>
      <c r="C54" s="6"/>
      <c r="D54" s="11"/>
      <c r="E54" s="72"/>
      <c r="F54" s="124"/>
      <c r="G54" s="38"/>
      <c r="H54" s="125"/>
      <c r="I54" s="125"/>
      <c r="J54" s="72"/>
      <c r="L54" s="9"/>
      <c r="M54" s="3"/>
    </row>
    <row r="55" spans="1:13" s="8" customFormat="1" x14ac:dyDescent="0.25">
      <c r="A55" s="1"/>
      <c r="B55" s="4"/>
      <c r="C55" s="6"/>
      <c r="D55" s="11"/>
      <c r="E55" s="72"/>
      <c r="F55" s="124"/>
      <c r="G55" s="38"/>
      <c r="H55" s="125"/>
      <c r="I55" s="125"/>
      <c r="J55" s="72"/>
      <c r="L55" s="9"/>
      <c r="M55" s="3"/>
    </row>
    <row r="56" spans="1:13" s="8" customFormat="1" x14ac:dyDescent="0.25">
      <c r="A56" s="1"/>
      <c r="B56" s="4"/>
      <c r="C56" s="6"/>
      <c r="D56" s="11"/>
      <c r="E56" s="122"/>
      <c r="F56" s="124"/>
      <c r="G56" s="38"/>
      <c r="H56" s="125"/>
      <c r="I56" s="125"/>
      <c r="J56" s="38"/>
      <c r="L56" s="9"/>
      <c r="M56" s="3"/>
    </row>
    <row r="57" spans="1:13" s="8" customFormat="1" x14ac:dyDescent="0.25">
      <c r="A57" s="1"/>
      <c r="B57" s="4"/>
      <c r="C57" s="6"/>
      <c r="D57" s="11"/>
      <c r="E57" s="122"/>
      <c r="F57" s="124"/>
      <c r="G57" s="38"/>
      <c r="H57" s="125"/>
      <c r="I57" s="125"/>
      <c r="J57" s="38"/>
      <c r="L57" s="9"/>
      <c r="M57" s="3"/>
    </row>
    <row r="58" spans="1:13" s="8" customFormat="1" x14ac:dyDescent="0.25">
      <c r="A58" s="1"/>
      <c r="B58" s="4"/>
      <c r="C58" s="6"/>
      <c r="D58" s="11"/>
      <c r="E58" s="122"/>
      <c r="F58" s="124"/>
      <c r="G58" s="38"/>
      <c r="H58" s="125"/>
      <c r="I58" s="125"/>
      <c r="J58" s="38"/>
      <c r="L58" s="9"/>
      <c r="M58" s="3"/>
    </row>
    <row r="59" spans="1:13" s="8" customFormat="1" x14ac:dyDescent="0.25">
      <c r="A59" s="1"/>
      <c r="B59" s="4"/>
      <c r="C59" s="6"/>
      <c r="D59" s="11"/>
      <c r="E59" s="122"/>
      <c r="F59" s="124"/>
      <c r="G59" s="38"/>
      <c r="H59" s="125"/>
      <c r="I59" s="125"/>
      <c r="J59" s="38"/>
      <c r="L59" s="9"/>
      <c r="M59" s="3"/>
    </row>
    <row r="60" spans="1:13" s="8" customFormat="1" x14ac:dyDescent="0.25">
      <c r="A60" s="1"/>
      <c r="B60" s="4"/>
      <c r="C60" s="6"/>
      <c r="D60" s="11"/>
      <c r="E60" s="122"/>
      <c r="F60" s="124"/>
      <c r="G60" s="38"/>
      <c r="H60" s="125"/>
      <c r="I60" s="125"/>
      <c r="J60" s="38"/>
      <c r="L60" s="9"/>
      <c r="M60" s="3"/>
    </row>
    <row r="61" spans="1:13" s="8" customFormat="1" x14ac:dyDescent="0.25">
      <c r="A61" s="1"/>
      <c r="B61" s="4"/>
      <c r="C61" s="6"/>
      <c r="D61" s="11"/>
      <c r="E61" s="122"/>
      <c r="F61" s="124"/>
      <c r="G61" s="38"/>
      <c r="H61" s="125"/>
      <c r="I61" s="125"/>
      <c r="J61" s="38"/>
      <c r="L61" s="9"/>
      <c r="M61" s="3"/>
    </row>
    <row r="62" spans="1:13" s="8" customFormat="1" x14ac:dyDescent="0.25">
      <c r="A62" s="1"/>
      <c r="B62" s="4"/>
      <c r="C62" s="6"/>
      <c r="D62" s="11"/>
      <c r="E62" s="122"/>
      <c r="F62" s="124"/>
      <c r="G62" s="38"/>
      <c r="H62" s="125"/>
      <c r="I62" s="125"/>
      <c r="J62" s="38"/>
      <c r="L62" s="9"/>
      <c r="M62" s="3"/>
    </row>
    <row r="63" spans="1:13" s="8" customFormat="1" x14ac:dyDescent="0.25">
      <c r="A63" s="1"/>
      <c r="B63" s="4"/>
      <c r="C63" s="6"/>
      <c r="D63" s="11"/>
      <c r="E63" s="122"/>
      <c r="F63" s="124"/>
      <c r="G63" s="38"/>
      <c r="H63" s="125"/>
      <c r="I63" s="125"/>
      <c r="J63" s="38"/>
      <c r="L63" s="9"/>
      <c r="M63" s="3"/>
    </row>
    <row r="64" spans="1:13" s="8" customFormat="1" x14ac:dyDescent="0.25">
      <c r="A64" s="1"/>
      <c r="B64" s="4"/>
      <c r="C64" s="6"/>
      <c r="D64" s="11"/>
      <c r="E64" s="122"/>
      <c r="F64" s="124"/>
      <c r="G64" s="38"/>
      <c r="H64" s="125"/>
      <c r="I64" s="125"/>
      <c r="J64" s="38"/>
      <c r="L64" s="9"/>
      <c r="M64" s="3"/>
    </row>
    <row r="65" spans="1:13" s="8" customFormat="1" x14ac:dyDescent="0.25">
      <c r="A65" s="1"/>
      <c r="B65" s="4"/>
      <c r="C65" s="6"/>
      <c r="D65" s="11"/>
      <c r="E65" s="122"/>
      <c r="F65" s="124"/>
      <c r="G65" s="38"/>
      <c r="H65" s="125"/>
      <c r="I65" s="125"/>
      <c r="J65" s="38"/>
      <c r="L65" s="9"/>
      <c r="M65" s="3"/>
    </row>
    <row r="66" spans="1:13" s="8" customFormat="1" x14ac:dyDescent="0.25">
      <c r="A66" s="1"/>
      <c r="B66" s="4"/>
      <c r="C66" s="6"/>
      <c r="D66" s="11"/>
      <c r="E66" s="122"/>
      <c r="F66" s="124"/>
      <c r="G66" s="38"/>
      <c r="H66" s="125"/>
      <c r="I66" s="125"/>
      <c r="J66" s="38"/>
      <c r="L66" s="9"/>
      <c r="M66" s="3"/>
    </row>
    <row r="67" spans="1:13" s="8" customFormat="1" x14ac:dyDescent="0.25">
      <c r="A67" s="1"/>
      <c r="B67" s="4"/>
      <c r="C67" s="6"/>
      <c r="D67" s="11"/>
      <c r="E67" s="122"/>
      <c r="F67" s="124"/>
      <c r="G67" s="38"/>
      <c r="H67" s="125"/>
      <c r="I67" s="125"/>
      <c r="J67" s="38"/>
      <c r="L67" s="9"/>
      <c r="M67" s="3"/>
    </row>
    <row r="68" spans="1:13" s="8" customFormat="1" x14ac:dyDescent="0.25">
      <c r="A68" s="1"/>
      <c r="B68" s="4"/>
      <c r="C68" s="6"/>
      <c r="D68" s="11"/>
      <c r="E68" s="122"/>
      <c r="F68" s="124"/>
      <c r="G68" s="38"/>
      <c r="H68" s="125"/>
      <c r="I68" s="125"/>
      <c r="J68" s="38"/>
      <c r="L68" s="9"/>
      <c r="M68" s="3"/>
    </row>
    <row r="69" spans="1:13" s="8" customFormat="1" x14ac:dyDescent="0.25">
      <c r="A69" s="1"/>
      <c r="B69" s="4"/>
      <c r="C69" s="6"/>
      <c r="D69" s="11"/>
      <c r="E69" s="9"/>
      <c r="F69" s="124"/>
      <c r="G69" s="38"/>
      <c r="H69" s="125"/>
      <c r="I69" s="125"/>
      <c r="L69" s="9"/>
      <c r="M69" s="3"/>
    </row>
    <row r="70" spans="1:13" s="8" customFormat="1" x14ac:dyDescent="0.25">
      <c r="A70" s="1"/>
      <c r="B70" s="4"/>
      <c r="C70" s="6"/>
      <c r="D70" s="11"/>
      <c r="E70" s="9"/>
      <c r="F70" s="124"/>
      <c r="G70" s="38"/>
      <c r="H70" s="125"/>
      <c r="I70" s="125"/>
      <c r="L70" s="9"/>
      <c r="M70" s="3"/>
    </row>
    <row r="71" spans="1:13" s="8" customFormat="1" x14ac:dyDescent="0.25">
      <c r="A71" s="1"/>
      <c r="B71" s="4"/>
      <c r="C71" s="6"/>
      <c r="D71" s="11"/>
      <c r="E71" s="9"/>
      <c r="F71" s="124"/>
      <c r="G71" s="38"/>
      <c r="H71" s="125"/>
      <c r="I71" s="125"/>
      <c r="L71" s="9"/>
      <c r="M71" s="3"/>
    </row>
    <row r="72" spans="1:13" s="8" customFormat="1" x14ac:dyDescent="0.25">
      <c r="A72" s="1"/>
      <c r="B72" s="4"/>
      <c r="C72" s="6"/>
      <c r="D72" s="11"/>
      <c r="E72" s="9"/>
      <c r="F72" s="124"/>
      <c r="G72" s="38"/>
      <c r="H72" s="125"/>
      <c r="I72" s="125"/>
      <c r="L72" s="9"/>
      <c r="M72" s="3"/>
    </row>
    <row r="73" spans="1:13" s="8" customFormat="1" x14ac:dyDescent="0.25">
      <c r="A73" s="1"/>
      <c r="B73" s="4"/>
      <c r="C73" s="6"/>
      <c r="D73" s="11"/>
      <c r="E73" s="9"/>
      <c r="F73" s="124"/>
      <c r="G73" s="38"/>
      <c r="H73" s="125"/>
      <c r="I73" s="125"/>
      <c r="L73" s="9"/>
      <c r="M73" s="3"/>
    </row>
    <row r="74" spans="1:13" s="8" customFormat="1" x14ac:dyDescent="0.25">
      <c r="A74" s="1"/>
      <c r="B74" s="4"/>
      <c r="C74" s="6"/>
      <c r="D74" s="11"/>
      <c r="E74" s="9"/>
      <c r="F74" s="124"/>
      <c r="G74" s="38"/>
      <c r="H74" s="125"/>
      <c r="I74" s="125"/>
      <c r="L74" s="9"/>
      <c r="M74" s="3"/>
    </row>
    <row r="75" spans="1:13" s="8" customFormat="1" x14ac:dyDescent="0.25">
      <c r="A75" s="1"/>
      <c r="B75" s="4"/>
      <c r="C75" s="6"/>
      <c r="D75" s="11"/>
      <c r="E75" s="9"/>
      <c r="F75" s="124"/>
      <c r="G75" s="38"/>
      <c r="H75" s="125"/>
      <c r="I75" s="125"/>
      <c r="L75" s="9"/>
      <c r="M75" s="3"/>
    </row>
    <row r="76" spans="1:13" s="8" customFormat="1" x14ac:dyDescent="0.25">
      <c r="A76" s="1"/>
      <c r="B76" s="4"/>
      <c r="C76" s="6"/>
      <c r="D76" s="11"/>
      <c r="E76" s="9"/>
      <c r="F76" s="124"/>
      <c r="G76" s="38"/>
      <c r="H76" s="125"/>
      <c r="I76" s="125"/>
      <c r="L76" s="9"/>
      <c r="M76" s="3"/>
    </row>
    <row r="77" spans="1:13" s="8" customFormat="1" x14ac:dyDescent="0.25">
      <c r="A77" s="1"/>
      <c r="B77" s="4"/>
      <c r="C77" s="6"/>
      <c r="D77" s="11"/>
      <c r="E77" s="9"/>
      <c r="F77" s="124"/>
      <c r="G77" s="38"/>
      <c r="H77" s="125"/>
      <c r="I77" s="125"/>
      <c r="L77" s="9"/>
      <c r="M77" s="3"/>
    </row>
    <row r="78" spans="1:13" s="8" customFormat="1" x14ac:dyDescent="0.25">
      <c r="A78" s="1"/>
      <c r="B78" s="4"/>
      <c r="C78" s="6"/>
      <c r="D78" s="11"/>
      <c r="E78" s="9"/>
      <c r="F78" s="124"/>
      <c r="G78" s="38"/>
      <c r="H78" s="125"/>
      <c r="I78" s="125"/>
      <c r="L78" s="9"/>
      <c r="M78" s="3"/>
    </row>
    <row r="79" spans="1:13" s="8" customFormat="1" x14ac:dyDescent="0.25">
      <c r="A79" s="1"/>
      <c r="B79" s="4"/>
      <c r="C79" s="6"/>
      <c r="D79" s="11"/>
      <c r="E79" s="9"/>
      <c r="F79" s="124"/>
      <c r="G79" s="38"/>
      <c r="H79" s="125"/>
      <c r="I79" s="125"/>
      <c r="L79" s="9"/>
      <c r="M79" s="3"/>
    </row>
    <row r="80" spans="1:13" s="8" customFormat="1" x14ac:dyDescent="0.25">
      <c r="A80" s="1"/>
      <c r="B80" s="4"/>
      <c r="C80" s="6"/>
      <c r="D80" s="11"/>
      <c r="E80" s="9"/>
      <c r="F80" s="124"/>
      <c r="G80" s="38"/>
      <c r="H80" s="125"/>
      <c r="I80" s="125"/>
      <c r="L80" s="9"/>
      <c r="M80" s="3"/>
    </row>
    <row r="81" spans="1:13" s="8" customFormat="1" x14ac:dyDescent="0.25">
      <c r="A81" s="1"/>
      <c r="B81" s="4"/>
      <c r="C81" s="6"/>
      <c r="D81" s="11"/>
      <c r="E81" s="9"/>
      <c r="F81" s="124"/>
      <c r="G81" s="38"/>
      <c r="H81" s="125"/>
      <c r="I81" s="125"/>
      <c r="L81" s="9"/>
      <c r="M81" s="3"/>
    </row>
    <row r="82" spans="1:13" s="8" customFormat="1" x14ac:dyDescent="0.25">
      <c r="A82" s="1"/>
      <c r="B82" s="4"/>
      <c r="C82" s="6"/>
      <c r="D82" s="11"/>
      <c r="E82" s="9"/>
      <c r="F82" s="124"/>
      <c r="G82" s="38"/>
      <c r="H82" s="125"/>
      <c r="I82" s="125"/>
      <c r="L82" s="9"/>
      <c r="M82" s="3"/>
    </row>
    <row r="83" spans="1:13" s="8" customFormat="1" x14ac:dyDescent="0.25">
      <c r="A83" s="1"/>
      <c r="B83" s="4"/>
      <c r="C83" s="6"/>
      <c r="D83" s="11"/>
      <c r="E83" s="9"/>
      <c r="F83" s="124"/>
      <c r="G83" s="38"/>
      <c r="H83" s="125"/>
      <c r="I83" s="125"/>
      <c r="L83" s="9"/>
      <c r="M83" s="3"/>
    </row>
    <row r="84" spans="1:13" s="8" customFormat="1" x14ac:dyDescent="0.25">
      <c r="A84" s="1"/>
      <c r="B84" s="4"/>
      <c r="C84" s="6"/>
      <c r="D84" s="11"/>
      <c r="E84" s="9"/>
      <c r="F84" s="124"/>
      <c r="G84" s="38"/>
      <c r="H84" s="125"/>
      <c r="I84" s="125"/>
      <c r="L84" s="9"/>
      <c r="M84" s="3"/>
    </row>
    <row r="85" spans="1:13" s="8" customFormat="1" x14ac:dyDescent="0.25">
      <c r="A85" s="1"/>
      <c r="B85" s="4"/>
      <c r="C85" s="6"/>
      <c r="D85" s="11"/>
      <c r="E85" s="9"/>
      <c r="F85" s="124"/>
      <c r="G85" s="38"/>
      <c r="H85" s="125"/>
      <c r="I85" s="125"/>
      <c r="L85" s="9"/>
      <c r="M85" s="3"/>
    </row>
    <row r="86" spans="1:13" s="8" customFormat="1" x14ac:dyDescent="0.25">
      <c r="A86" s="1"/>
      <c r="B86" s="4"/>
      <c r="C86" s="6"/>
      <c r="D86" s="11"/>
      <c r="E86" s="9"/>
      <c r="F86" s="124"/>
      <c r="G86" s="38"/>
      <c r="H86" s="125"/>
      <c r="I86" s="125"/>
      <c r="L86" s="9"/>
      <c r="M86" s="3"/>
    </row>
    <row r="87" spans="1:13" s="8" customFormat="1" x14ac:dyDescent="0.25">
      <c r="A87" s="1"/>
      <c r="B87" s="4"/>
      <c r="C87" s="6"/>
      <c r="D87" s="11"/>
      <c r="E87" s="9"/>
      <c r="F87" s="124"/>
      <c r="G87" s="38"/>
      <c r="H87" s="125"/>
      <c r="I87" s="125"/>
      <c r="L87" s="9"/>
      <c r="M87" s="3"/>
    </row>
    <row r="88" spans="1:13" s="8" customFormat="1" x14ac:dyDescent="0.25">
      <c r="A88" s="1"/>
      <c r="B88" s="4"/>
      <c r="C88" s="6"/>
      <c r="D88" s="11"/>
      <c r="E88" s="9"/>
      <c r="F88" s="124"/>
      <c r="G88" s="38"/>
      <c r="H88" s="125"/>
      <c r="I88" s="125"/>
      <c r="L88" s="9"/>
      <c r="M88" s="3"/>
    </row>
    <row r="89" spans="1:13" s="8" customFormat="1" x14ac:dyDescent="0.25">
      <c r="A89" s="1"/>
      <c r="B89" s="4"/>
      <c r="C89" s="6"/>
      <c r="D89" s="11"/>
      <c r="E89" s="9"/>
      <c r="F89" s="124"/>
      <c r="G89" s="38"/>
      <c r="H89" s="125"/>
      <c r="I89" s="125"/>
      <c r="L89" s="9"/>
      <c r="M89" s="3"/>
    </row>
    <row r="90" spans="1:13" s="8" customFormat="1" x14ac:dyDescent="0.25">
      <c r="A90" s="1"/>
      <c r="B90" s="4"/>
      <c r="C90" s="6"/>
      <c r="D90" s="11"/>
      <c r="E90" s="9"/>
      <c r="F90" s="124"/>
      <c r="G90" s="38"/>
      <c r="H90" s="125"/>
      <c r="I90" s="125"/>
      <c r="L90" s="9"/>
      <c r="M90" s="3"/>
    </row>
    <row r="91" spans="1:13" s="8" customFormat="1" x14ac:dyDescent="0.25">
      <c r="A91" s="1"/>
      <c r="B91" s="4"/>
      <c r="C91" s="6"/>
      <c r="D91" s="11"/>
      <c r="E91" s="9"/>
      <c r="F91" s="124"/>
      <c r="G91" s="38"/>
      <c r="H91" s="125"/>
      <c r="I91" s="125"/>
      <c r="L91" s="9"/>
      <c r="M91" s="3"/>
    </row>
    <row r="92" spans="1:13" s="8" customFormat="1" x14ac:dyDescent="0.25">
      <c r="A92" s="1"/>
      <c r="B92" s="4"/>
      <c r="C92" s="6"/>
      <c r="D92" s="11"/>
      <c r="E92" s="9"/>
      <c r="F92" s="124"/>
      <c r="G92" s="38"/>
      <c r="H92" s="125"/>
      <c r="I92" s="125"/>
      <c r="L92" s="9"/>
      <c r="M92" s="3"/>
    </row>
    <row r="93" spans="1:13" s="8" customFormat="1" x14ac:dyDescent="0.25">
      <c r="A93" s="1"/>
      <c r="B93" s="4"/>
      <c r="C93" s="6"/>
      <c r="D93" s="11"/>
      <c r="E93" s="9"/>
      <c r="F93" s="124"/>
      <c r="G93" s="38"/>
      <c r="H93" s="125"/>
      <c r="I93" s="125"/>
      <c r="L93" s="9"/>
      <c r="M93" s="3"/>
    </row>
    <row r="94" spans="1:13" s="8" customFormat="1" x14ac:dyDescent="0.25">
      <c r="A94" s="1"/>
      <c r="B94" s="4"/>
      <c r="C94" s="6"/>
      <c r="D94" s="11"/>
      <c r="E94" s="9"/>
      <c r="F94" s="124"/>
      <c r="G94" s="38"/>
      <c r="H94" s="125"/>
      <c r="I94" s="125"/>
      <c r="L94" s="9"/>
      <c r="M94" s="3"/>
    </row>
    <row r="95" spans="1:13" s="8" customFormat="1" x14ac:dyDescent="0.25">
      <c r="A95" s="1"/>
      <c r="B95" s="4"/>
      <c r="C95" s="6"/>
      <c r="D95" s="11"/>
      <c r="E95" s="9"/>
      <c r="F95" s="124"/>
      <c r="G95" s="38"/>
      <c r="H95" s="125"/>
      <c r="I95" s="125"/>
      <c r="L95" s="9"/>
      <c r="M95" s="3"/>
    </row>
    <row r="96" spans="1:13" s="8" customFormat="1" x14ac:dyDescent="0.25">
      <c r="A96" s="1"/>
      <c r="B96" s="4"/>
      <c r="C96" s="6"/>
      <c r="D96" s="11"/>
      <c r="E96" s="9"/>
      <c r="F96" s="124"/>
      <c r="G96" s="38"/>
      <c r="H96" s="125"/>
      <c r="I96" s="125"/>
      <c r="L96" s="9"/>
      <c r="M96" s="3"/>
    </row>
    <row r="97" spans="1:13" s="8" customFormat="1" x14ac:dyDescent="0.25">
      <c r="A97" s="1"/>
      <c r="B97" s="4"/>
      <c r="C97" s="6"/>
      <c r="D97" s="11"/>
      <c r="E97" s="9"/>
      <c r="F97" s="124"/>
      <c r="G97" s="38"/>
      <c r="H97" s="125"/>
      <c r="I97" s="125"/>
      <c r="L97" s="9"/>
      <c r="M97" s="3"/>
    </row>
    <row r="98" spans="1:13" s="8" customFormat="1" x14ac:dyDescent="0.25">
      <c r="A98" s="1"/>
      <c r="B98" s="4"/>
      <c r="C98" s="6"/>
      <c r="D98" s="11"/>
      <c r="E98" s="9"/>
      <c r="F98" s="124"/>
      <c r="G98" s="38"/>
      <c r="H98" s="125"/>
      <c r="I98" s="125"/>
      <c r="L98" s="9"/>
      <c r="M98" s="3"/>
    </row>
    <row r="99" spans="1:13" s="8" customFormat="1" x14ac:dyDescent="0.25">
      <c r="A99" s="1"/>
      <c r="B99" s="4"/>
      <c r="C99" s="6"/>
      <c r="D99" s="11"/>
      <c r="E99" s="9"/>
      <c r="F99" s="124"/>
      <c r="G99" s="38"/>
      <c r="H99" s="125"/>
      <c r="I99" s="125"/>
      <c r="L99" s="9"/>
      <c r="M99" s="3"/>
    </row>
    <row r="100" spans="1:13" s="8" customFormat="1" x14ac:dyDescent="0.25">
      <c r="A100" s="1"/>
      <c r="B100" s="4"/>
      <c r="C100" s="6"/>
      <c r="D100" s="11"/>
      <c r="E100" s="9"/>
      <c r="F100" s="124"/>
      <c r="G100" s="38"/>
      <c r="H100" s="125"/>
      <c r="I100" s="125"/>
      <c r="L100" s="9"/>
      <c r="M100" s="3"/>
    </row>
    <row r="101" spans="1:13" s="8" customFormat="1" x14ac:dyDescent="0.25">
      <c r="A101" s="1"/>
      <c r="B101" s="4"/>
      <c r="C101" s="6"/>
      <c r="D101" s="11"/>
      <c r="E101" s="9"/>
      <c r="F101" s="124"/>
      <c r="G101" s="38"/>
      <c r="H101" s="125"/>
      <c r="I101" s="125"/>
      <c r="L101" s="9"/>
      <c r="M101" s="3"/>
    </row>
    <row r="102" spans="1:13" s="8" customFormat="1" x14ac:dyDescent="0.25">
      <c r="A102" s="1"/>
      <c r="B102" s="4"/>
      <c r="C102" s="6"/>
      <c r="D102" s="11"/>
      <c r="E102" s="9"/>
      <c r="F102" s="124"/>
      <c r="G102" s="38"/>
      <c r="H102" s="125"/>
      <c r="I102" s="125"/>
      <c r="L102" s="9"/>
      <c r="M102" s="3"/>
    </row>
    <row r="103" spans="1:13" s="8" customFormat="1" x14ac:dyDescent="0.25">
      <c r="A103" s="1"/>
      <c r="B103" s="4"/>
      <c r="C103" s="6"/>
      <c r="D103" s="11"/>
      <c r="E103" s="9"/>
      <c r="F103" s="124"/>
      <c r="G103" s="38"/>
      <c r="H103" s="125"/>
      <c r="I103" s="125"/>
      <c r="L103" s="9"/>
      <c r="M103" s="3"/>
    </row>
    <row r="104" spans="1:13" s="8" customFormat="1" x14ac:dyDescent="0.25">
      <c r="A104" s="1"/>
      <c r="B104" s="4"/>
      <c r="C104" s="6"/>
      <c r="D104" s="11"/>
      <c r="E104" s="9"/>
      <c r="F104" s="124"/>
      <c r="G104" s="38"/>
      <c r="H104" s="125"/>
      <c r="I104" s="125"/>
      <c r="L104" s="9"/>
      <c r="M104" s="3"/>
    </row>
  </sheetData>
  <sheetProtection algorithmName="SHA-512" hashValue="GojvnXbudpykaldKD6Zm51I3ptjCltHFq0HK2nSfSLw13FWthrK+frrOzLTNfdUp/zfvGzIbXAnXpw3HX36OQA==" saltValue="JLZf3njSAohLBHBTt5juoQ==" spinCount="100000" sheet="1" objects="1" scenarios="1"/>
  <protectedRanges>
    <protectedRange sqref="E4:E17" name="Rango1"/>
    <protectedRange sqref="L4:L5 L8 L10:L17" name="Rango1_1"/>
    <protectedRange sqref="E29" name="Rango1_2"/>
    <protectedRange sqref="E31" name="Rango1_2_1"/>
    <protectedRange sqref="L6" name="Rango1_1_1"/>
    <protectedRange sqref="L7" name="Rango1_1_2"/>
    <protectedRange sqref="L9" name="Rango1_1_3"/>
  </protectedRanges>
  <mergeCells count="5">
    <mergeCell ref="B1:C1"/>
    <mergeCell ref="E1:F1"/>
    <mergeCell ref="B2:C2"/>
    <mergeCell ref="F2:G2"/>
    <mergeCell ref="I2:J2"/>
  </mergeCells>
  <conditionalFormatting sqref="J4:J9">
    <cfRule type="dataBar" priority="711">
      <dataBar>
        <cfvo type="min"/>
        <cfvo type="max"/>
        <color rgb="FFFF0000"/>
      </dataBar>
      <extLst>
        <ext xmlns:x14="http://schemas.microsoft.com/office/spreadsheetml/2009/9/main" uri="{B025F937-C7B1-47D3-B67F-A62EFF666E3E}">
          <x14:id>{ECC77998-9F94-46F5-9980-1925F4AA6C9D}</x14:id>
        </ext>
      </extLst>
    </cfRule>
    <cfRule type="colorScale" priority="712">
      <colorScale>
        <cfvo type="min"/>
        <cfvo type="percentile" val="50"/>
        <cfvo type="max"/>
        <color rgb="FF63BE7B"/>
        <color rgb="FFFFEB84"/>
        <color rgb="FFF8696B"/>
      </colorScale>
    </cfRule>
  </conditionalFormatting>
  <conditionalFormatting sqref="J10:J11">
    <cfRule type="dataBar" priority="25">
      <dataBar>
        <cfvo type="min"/>
        <cfvo type="max"/>
        <color rgb="FFFF0000"/>
      </dataBar>
      <extLst>
        <ext xmlns:x14="http://schemas.microsoft.com/office/spreadsheetml/2009/9/main" uri="{B025F937-C7B1-47D3-B67F-A62EFF666E3E}">
          <x14:id>{8B6D28E3-9406-40CF-A79C-5BF99C8D2B05}</x14:id>
        </ext>
      </extLst>
    </cfRule>
    <cfRule type="colorScale" priority="26">
      <colorScale>
        <cfvo type="min"/>
        <cfvo type="percentile" val="50"/>
        <cfvo type="max"/>
        <color rgb="FF63BE7B"/>
        <color rgb="FFFFEB84"/>
        <color rgb="FFF8696B"/>
      </colorScale>
    </cfRule>
  </conditionalFormatting>
  <conditionalFormatting sqref="J12:J16">
    <cfRule type="dataBar" priority="21">
      <dataBar>
        <cfvo type="min"/>
        <cfvo type="max"/>
        <color rgb="FFFF0000"/>
      </dataBar>
      <extLst>
        <ext xmlns:x14="http://schemas.microsoft.com/office/spreadsheetml/2009/9/main" uri="{B025F937-C7B1-47D3-B67F-A62EFF666E3E}">
          <x14:id>{3865EA5C-F8BE-400B-9D75-E1864D605532}</x14:id>
        </ext>
      </extLst>
    </cfRule>
    <cfRule type="colorScale" priority="22">
      <colorScale>
        <cfvo type="min"/>
        <cfvo type="percentile" val="50"/>
        <cfvo type="max"/>
        <color rgb="FF63BE7B"/>
        <color rgb="FFFFEB84"/>
        <color rgb="FFF8696B"/>
      </colorScale>
    </cfRule>
  </conditionalFormatting>
  <conditionalFormatting sqref="J17">
    <cfRule type="expression" dxfId="45" priority="15" stopIfTrue="1">
      <formula>E17="No"</formula>
    </cfRule>
    <cfRule type="dataBar" priority="16">
      <dataBar>
        <cfvo type="min"/>
        <cfvo type="max"/>
        <color rgb="FFFF0000"/>
      </dataBar>
      <extLst>
        <ext xmlns:x14="http://schemas.microsoft.com/office/spreadsheetml/2009/9/main" uri="{B025F937-C7B1-47D3-B67F-A62EFF666E3E}">
          <x14:id>{30C1484E-9B74-44A0-B6DB-E67780C99F2E}</x14:id>
        </ext>
      </extLst>
    </cfRule>
    <cfRule type="colorScale" priority="17">
      <colorScale>
        <cfvo type="min"/>
        <cfvo type="percentile" val="50"/>
        <cfvo type="max"/>
        <color rgb="FF63BE7B"/>
        <color rgb="FFFFEB84"/>
        <color rgb="FFF8696B"/>
      </colorScale>
    </cfRule>
  </conditionalFormatting>
  <conditionalFormatting sqref="J4:K16">
    <cfRule type="expression" dxfId="44" priority="4" stopIfTrue="1">
      <formula>E4="No"</formula>
    </cfRule>
  </conditionalFormatting>
  <conditionalFormatting sqref="K4:K5">
    <cfRule type="dataBar" priority="717">
      <dataBar>
        <cfvo type="min"/>
        <cfvo type="max"/>
        <color rgb="FFFF0000"/>
      </dataBar>
      <extLst>
        <ext xmlns:x14="http://schemas.microsoft.com/office/spreadsheetml/2009/9/main" uri="{B025F937-C7B1-47D3-B67F-A62EFF666E3E}">
          <x14:id>{22F54AD1-32D1-4DAA-9DDF-111F030839CB}</x14:id>
        </ext>
      </extLst>
    </cfRule>
    <cfRule type="colorScale" priority="718">
      <colorScale>
        <cfvo type="min"/>
        <cfvo type="percentile" val="50"/>
        <cfvo type="max"/>
        <color rgb="FF63BE7B"/>
        <color rgb="FFFFEB84"/>
        <color rgb="FFF8696B"/>
      </colorScale>
    </cfRule>
  </conditionalFormatting>
  <conditionalFormatting sqref="K6:K9">
    <cfRule type="dataBar" priority="559">
      <dataBar>
        <cfvo type="min"/>
        <cfvo type="max"/>
        <color rgb="FFFF0000"/>
      </dataBar>
      <extLst>
        <ext xmlns:x14="http://schemas.microsoft.com/office/spreadsheetml/2009/9/main" uri="{B025F937-C7B1-47D3-B67F-A62EFF666E3E}">
          <x14:id>{0B5BCC70-2DAA-4AEE-B413-18045F4DCB30}</x14:id>
        </ext>
      </extLst>
    </cfRule>
    <cfRule type="colorScale" priority="560">
      <colorScale>
        <cfvo type="min"/>
        <cfvo type="percentile" val="50"/>
        <cfvo type="max"/>
        <color rgb="FF63BE7B"/>
        <color rgb="FFFFEB84"/>
        <color rgb="FFF8696B"/>
      </colorScale>
    </cfRule>
  </conditionalFormatting>
  <conditionalFormatting sqref="K17">
    <cfRule type="dataBar" priority="19">
      <dataBar>
        <cfvo type="min"/>
        <cfvo type="max"/>
        <color rgb="FFFF0000"/>
      </dataBar>
      <extLst>
        <ext xmlns:x14="http://schemas.microsoft.com/office/spreadsheetml/2009/9/main" uri="{B025F937-C7B1-47D3-B67F-A62EFF666E3E}">
          <x14:id>{0AED6B37-7105-4A2C-8985-DACAC097C4C6}</x14:id>
        </ext>
      </extLst>
    </cfRule>
    <cfRule type="colorScale" priority="20">
      <colorScale>
        <cfvo type="min"/>
        <cfvo type="percentile" val="50"/>
        <cfvo type="max"/>
        <color rgb="FF63BE7B"/>
        <color rgb="FFFFEB84"/>
        <color rgb="FFF8696B"/>
      </colorScale>
    </cfRule>
  </conditionalFormatting>
  <conditionalFormatting sqref="K17:K26">
    <cfRule type="expression" dxfId="43" priority="18" stopIfTrue="1">
      <formula>F17="No"</formula>
    </cfRule>
  </conditionalFormatting>
  <conditionalFormatting sqref="K18:K26 K10:K16">
    <cfRule type="dataBar" priority="23">
      <dataBar>
        <cfvo type="min"/>
        <cfvo type="max"/>
        <color rgb="FFFF0000"/>
      </dataBar>
      <extLst>
        <ext xmlns:x14="http://schemas.microsoft.com/office/spreadsheetml/2009/9/main" uri="{B025F937-C7B1-47D3-B67F-A62EFF666E3E}">
          <x14:id>{5D0A2336-9316-4F0C-A744-5DB35F07E380}</x14:id>
        </ext>
      </extLst>
    </cfRule>
    <cfRule type="colorScale" priority="24">
      <colorScale>
        <cfvo type="min"/>
        <cfvo type="percentile" val="50"/>
        <cfvo type="max"/>
        <color rgb="FF63BE7B"/>
        <color rgb="FFFFEB84"/>
        <color rgb="FFF8696B"/>
      </colorScale>
    </cfRule>
  </conditionalFormatting>
  <conditionalFormatting sqref="K31">
    <cfRule type="dataBar" priority="1">
      <dataBar>
        <cfvo type="min"/>
        <cfvo type="max"/>
        <color rgb="FFFF0000"/>
      </dataBar>
      <extLst>
        <ext xmlns:x14="http://schemas.microsoft.com/office/spreadsheetml/2009/9/main" uri="{B025F937-C7B1-47D3-B67F-A62EFF666E3E}">
          <x14:id>{A4726AB1-67F0-4857-9A1B-18EA92BAE47E}</x14:id>
        </ext>
      </extLst>
    </cfRule>
    <cfRule type="colorScale" priority="2">
      <colorScale>
        <cfvo type="min"/>
        <cfvo type="percentile" val="50"/>
        <cfvo type="max"/>
        <color rgb="FF63BE7B"/>
        <color rgb="FFFFEB84"/>
        <color rgb="FFF8696B"/>
      </colorScale>
    </cfRule>
    <cfRule type="expression" dxfId="42" priority="3" stopIfTrue="1">
      <formula>F31="No"</formula>
    </cfRule>
  </conditionalFormatting>
  <dataValidations count="1">
    <dataValidation type="list" allowBlank="1" showInputMessage="1" showErrorMessage="1" sqref="E4:E17" xr:uid="{C3E45A7F-E29C-4244-A975-54B1C01541D6}">
      <formula1>$J$18:$J$19</formula1>
    </dataValidation>
  </dataValidations>
  <pageMargins left="0.27559055118110237" right="0.15748031496062992" top="0.59055118110236227" bottom="0.39370078740157483" header="0.19685039370078741" footer="0.19685039370078741"/>
  <pageSetup scale="56" fitToHeight="8" orientation="landscape" r:id="rId1"/>
  <headerFooter alignWithMargins="0">
    <oddHeader>&amp;C&amp;"Arial,Negrita"&amp;F / &amp;A</oddHeader>
    <oddFooter>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dataBar" id="{ECC77998-9F94-46F5-9980-1925F4AA6C9D}">
            <x14:dataBar minLength="0" maxLength="100" negativeBarColorSameAsPositive="1" axisPosition="none">
              <x14:cfvo type="min"/>
              <x14:cfvo type="max"/>
            </x14:dataBar>
          </x14:cfRule>
          <xm:sqref>J4:J9</xm:sqref>
        </x14:conditionalFormatting>
        <x14:conditionalFormatting xmlns:xm="http://schemas.microsoft.com/office/excel/2006/main">
          <x14:cfRule type="dataBar" id="{8B6D28E3-9406-40CF-A79C-5BF99C8D2B05}">
            <x14:dataBar minLength="0" maxLength="100" negativeBarColorSameAsPositive="1" axisPosition="none">
              <x14:cfvo type="min"/>
              <x14:cfvo type="max"/>
            </x14:dataBar>
          </x14:cfRule>
          <xm:sqref>J10:J11</xm:sqref>
        </x14:conditionalFormatting>
        <x14:conditionalFormatting xmlns:xm="http://schemas.microsoft.com/office/excel/2006/main">
          <x14:cfRule type="dataBar" id="{3865EA5C-F8BE-400B-9D75-E1864D605532}">
            <x14:dataBar minLength="0" maxLength="100" negativeBarColorSameAsPositive="1" axisPosition="none">
              <x14:cfvo type="min"/>
              <x14:cfvo type="max"/>
            </x14:dataBar>
          </x14:cfRule>
          <xm:sqref>J12:J16</xm:sqref>
        </x14:conditionalFormatting>
        <x14:conditionalFormatting xmlns:xm="http://schemas.microsoft.com/office/excel/2006/main">
          <x14:cfRule type="dataBar" id="{30C1484E-9B74-44A0-B6DB-E67780C99F2E}">
            <x14:dataBar minLength="0" maxLength="100" negativeBarColorSameAsPositive="1" axisPosition="none">
              <x14:cfvo type="min"/>
              <x14:cfvo type="max"/>
            </x14:dataBar>
          </x14:cfRule>
          <xm:sqref>J17</xm:sqref>
        </x14:conditionalFormatting>
        <x14:conditionalFormatting xmlns:xm="http://schemas.microsoft.com/office/excel/2006/main">
          <x14:cfRule type="dataBar" id="{22F54AD1-32D1-4DAA-9DDF-111F030839CB}">
            <x14:dataBar minLength="0" maxLength="100" negativeBarColorSameAsPositive="1" axisPosition="none">
              <x14:cfvo type="min"/>
              <x14:cfvo type="max"/>
            </x14:dataBar>
          </x14:cfRule>
          <xm:sqref>K4:K5</xm:sqref>
        </x14:conditionalFormatting>
        <x14:conditionalFormatting xmlns:xm="http://schemas.microsoft.com/office/excel/2006/main">
          <x14:cfRule type="dataBar" id="{0B5BCC70-2DAA-4AEE-B413-18045F4DCB30}">
            <x14:dataBar minLength="0" maxLength="100" negativeBarColorSameAsPositive="1" axisPosition="none">
              <x14:cfvo type="min"/>
              <x14:cfvo type="max"/>
            </x14:dataBar>
          </x14:cfRule>
          <xm:sqref>K6:K9</xm:sqref>
        </x14:conditionalFormatting>
        <x14:conditionalFormatting xmlns:xm="http://schemas.microsoft.com/office/excel/2006/main">
          <x14:cfRule type="dataBar" id="{0AED6B37-7105-4A2C-8985-DACAC097C4C6}">
            <x14:dataBar minLength="0" maxLength="100" negativeBarColorSameAsPositive="1" axisPosition="none">
              <x14:cfvo type="min"/>
              <x14:cfvo type="max"/>
            </x14:dataBar>
          </x14:cfRule>
          <xm:sqref>K17</xm:sqref>
        </x14:conditionalFormatting>
        <x14:conditionalFormatting xmlns:xm="http://schemas.microsoft.com/office/excel/2006/main">
          <x14:cfRule type="dataBar" id="{5D0A2336-9316-4F0C-A744-5DB35F07E380}">
            <x14:dataBar minLength="0" maxLength="100" negativeBarColorSameAsPositive="1" axisPosition="none">
              <x14:cfvo type="min"/>
              <x14:cfvo type="max"/>
            </x14:dataBar>
          </x14:cfRule>
          <xm:sqref>K18:K26 K10:K16</xm:sqref>
        </x14:conditionalFormatting>
        <x14:conditionalFormatting xmlns:xm="http://schemas.microsoft.com/office/excel/2006/main">
          <x14:cfRule type="dataBar" id="{A4726AB1-67F0-4857-9A1B-18EA92BAE47E}">
            <x14:dataBar minLength="0" maxLength="100" negativeBarColorSameAsPositive="1" axisPosition="none">
              <x14:cfvo type="min"/>
              <x14:cfvo type="max"/>
            </x14:dataBar>
          </x14:cfRule>
          <xm:sqref>K31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7"/>
  <sheetViews>
    <sheetView view="pageBreakPreview" zoomScaleNormal="90" zoomScaleSheetLayoutView="100" workbookViewId="0">
      <pane ySplit="3" topLeftCell="A4" activePane="bottomLeft" state="frozenSplit"/>
      <selection pane="bottomLeft" activeCell="E4" sqref="E4"/>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4.453125" style="9" bestFit="1" customWidth="1"/>
    <col min="6" max="6" width="15.453125" style="7" hidden="1" customWidth="1"/>
    <col min="7" max="7" width="15.54296875" style="8" hidden="1" customWidth="1"/>
    <col min="8" max="9" width="15.54296875" style="13" hidden="1" customWidth="1"/>
    <col min="10" max="10" width="21.81640625" style="8" customWidth="1"/>
    <col min="11" max="11" width="12.26953125" style="8" customWidth="1"/>
    <col min="12" max="12" width="52.7265625" style="9" customWidth="1"/>
    <col min="13" max="16384" width="9.1796875" style="3"/>
  </cols>
  <sheetData>
    <row r="1" spans="1:15" ht="18" customHeight="1" x14ac:dyDescent="0.25">
      <c r="A1" s="120"/>
      <c r="B1" s="243" t="s">
        <v>7</v>
      </c>
      <c r="C1" s="244"/>
      <c r="D1" s="62">
        <f>+'2.Fluidos D&amp;C'!$D$1</f>
        <v>0</v>
      </c>
      <c r="E1" s="122"/>
      <c r="F1" s="124"/>
      <c r="G1" s="38"/>
      <c r="H1" s="125"/>
      <c r="I1" s="125"/>
      <c r="J1" s="38"/>
      <c r="K1" s="38"/>
      <c r="L1" s="122"/>
      <c r="M1" s="41"/>
      <c r="N1" s="41"/>
      <c r="O1" s="41"/>
    </row>
    <row r="2" spans="1:15" ht="16.5" customHeight="1" x14ac:dyDescent="0.45">
      <c r="A2" s="120"/>
      <c r="B2" s="245" t="s">
        <v>8</v>
      </c>
      <c r="C2" s="245"/>
      <c r="D2" s="60">
        <f>+'2.Fluidos D&amp;C'!$D$2</f>
        <v>0</v>
      </c>
      <c r="E2" s="113"/>
      <c r="F2" s="246" t="s">
        <v>9</v>
      </c>
      <c r="G2" s="247"/>
      <c r="H2" s="56" t="s">
        <v>10</v>
      </c>
      <c r="I2" s="248" t="s">
        <v>53</v>
      </c>
      <c r="J2" s="249"/>
      <c r="K2" s="48"/>
      <c r="L2" s="41"/>
      <c r="M2" s="41"/>
      <c r="N2" s="41"/>
      <c r="O2" s="41"/>
    </row>
    <row r="3" spans="1:15" ht="74.25" customHeight="1" x14ac:dyDescent="0.25">
      <c r="A3" s="120"/>
      <c r="B3" s="15" t="s">
        <v>12</v>
      </c>
      <c r="C3" s="15" t="s">
        <v>13</v>
      </c>
      <c r="D3" s="15" t="s">
        <v>14</v>
      </c>
      <c r="E3" s="34" t="s">
        <v>54</v>
      </c>
      <c r="F3" s="33" t="s">
        <v>16</v>
      </c>
      <c r="G3" s="33" t="s">
        <v>17</v>
      </c>
      <c r="H3" s="34" t="s">
        <v>18</v>
      </c>
      <c r="I3" s="34" t="s">
        <v>19</v>
      </c>
      <c r="J3" s="35" t="s">
        <v>20</v>
      </c>
      <c r="K3" s="59" t="s">
        <v>21</v>
      </c>
      <c r="L3" s="15" t="s">
        <v>22</v>
      </c>
      <c r="M3" s="41"/>
      <c r="N3" s="41"/>
      <c r="O3" s="41"/>
    </row>
    <row r="4" spans="1:15" ht="14" x14ac:dyDescent="0.25">
      <c r="A4" s="120"/>
      <c r="B4" s="66">
        <v>1</v>
      </c>
      <c r="C4" s="109" t="s">
        <v>360</v>
      </c>
      <c r="D4" s="68" t="s">
        <v>23</v>
      </c>
      <c r="E4" s="37" t="s">
        <v>24</v>
      </c>
      <c r="F4" s="114">
        <v>10</v>
      </c>
      <c r="G4" s="115" t="e">
        <f>+F4/#REF!</f>
        <v>#REF!</v>
      </c>
      <c r="H4" s="55">
        <f t="shared" ref="H4:H16" si="0">IF(E4="Yes",F4,0)</f>
        <v>10</v>
      </c>
      <c r="I4" s="53" t="e">
        <f>IF(OR($H$7=0,$H$8=0,$H$10=0,#REF!=0)=FALSE,H4,0)</f>
        <v>#REF!</v>
      </c>
      <c r="J4" s="54" t="str">
        <f t="shared" ref="J4:J16" si="1">IF(E4="Yes","OK"," Pass")</f>
        <v>OK</v>
      </c>
      <c r="K4" s="54" t="str">
        <f>IF(J4="OK","10"," 0")</f>
        <v>10</v>
      </c>
      <c r="L4" s="112" t="s">
        <v>25</v>
      </c>
      <c r="M4" s="41"/>
      <c r="N4" s="41"/>
      <c r="O4" s="41"/>
    </row>
    <row r="5" spans="1:15" ht="26" x14ac:dyDescent="0.25">
      <c r="A5" s="120"/>
      <c r="B5" s="66">
        <v>2</v>
      </c>
      <c r="C5" s="109" t="s">
        <v>375</v>
      </c>
      <c r="D5" s="68" t="s">
        <v>23</v>
      </c>
      <c r="E5" s="37" t="s">
        <v>24</v>
      </c>
      <c r="F5" s="114">
        <v>10</v>
      </c>
      <c r="G5" s="115" t="e">
        <f>+F5/#REF!</f>
        <v>#REF!</v>
      </c>
      <c r="H5" s="55">
        <f t="shared" si="0"/>
        <v>10</v>
      </c>
      <c r="I5" s="53" t="e">
        <f>IF(OR($H$7=0,$H$8=0,$H$10=0,#REF!=0)=FALSE,H5,0)</f>
        <v>#REF!</v>
      </c>
      <c r="J5" s="54" t="str">
        <f t="shared" ref="J5:J8" si="2">IF(E5="Yes","OK"," Pass")</f>
        <v>OK</v>
      </c>
      <c r="K5" s="54" t="str">
        <f>IF(J5="OK","10"," 0")</f>
        <v>10</v>
      </c>
      <c r="L5" s="112" t="s">
        <v>25</v>
      </c>
      <c r="M5" s="107"/>
      <c r="N5" s="107"/>
      <c r="O5" s="107"/>
    </row>
    <row r="6" spans="1:15" ht="39" x14ac:dyDescent="0.25">
      <c r="A6" s="120"/>
      <c r="B6" s="66">
        <v>3</v>
      </c>
      <c r="C6" s="109" t="s">
        <v>316</v>
      </c>
      <c r="D6" s="68" t="s">
        <v>318</v>
      </c>
      <c r="E6" s="37" t="s">
        <v>24</v>
      </c>
      <c r="F6" s="114">
        <v>10</v>
      </c>
      <c r="G6" s="115" t="e">
        <f>+F6/#REF!</f>
        <v>#REF!</v>
      </c>
      <c r="H6" s="55">
        <f t="shared" ref="H6" si="3">IF(E6="Yes",F6,0)</f>
        <v>10</v>
      </c>
      <c r="I6" s="53" t="e">
        <f>IF(OR($H$7=0,$H$8=0,$H$10=0,#REF!=0)=FALSE,H6,0)</f>
        <v>#REF!</v>
      </c>
      <c r="J6" s="54" t="str">
        <f t="shared" ref="J6" si="4">IF(E6="Yes","OK"," Pass")</f>
        <v>OK</v>
      </c>
      <c r="K6" s="54" t="str">
        <f>IF(J6="OK","20"," 0")</f>
        <v>20</v>
      </c>
      <c r="L6" s="167" t="s">
        <v>71</v>
      </c>
      <c r="M6" s="107"/>
      <c r="N6" s="107"/>
      <c r="O6" s="107"/>
    </row>
    <row r="7" spans="1:15" ht="26" x14ac:dyDescent="0.25">
      <c r="A7" s="120"/>
      <c r="B7" s="66">
        <v>4</v>
      </c>
      <c r="C7" s="109" t="s">
        <v>316</v>
      </c>
      <c r="D7" s="68" t="s">
        <v>319</v>
      </c>
      <c r="E7" s="37" t="s">
        <v>24</v>
      </c>
      <c r="F7" s="114">
        <v>10</v>
      </c>
      <c r="G7" s="115" t="e">
        <f>+F7/#REF!</f>
        <v>#REF!</v>
      </c>
      <c r="H7" s="55">
        <f t="shared" si="0"/>
        <v>10</v>
      </c>
      <c r="I7" s="53" t="e">
        <f>IF(OR($H$7=0,$H$8=0,$H$10=0,#REF!=0)=FALSE,H7,0)</f>
        <v>#REF!</v>
      </c>
      <c r="J7" s="54" t="str">
        <f t="shared" si="2"/>
        <v>OK</v>
      </c>
      <c r="K7" s="54" t="str">
        <f>IF(J7="OK","10"," 0")</f>
        <v>10</v>
      </c>
      <c r="L7" s="167" t="s">
        <v>320</v>
      </c>
      <c r="M7" s="41"/>
      <c r="N7" s="41"/>
      <c r="O7" s="41"/>
    </row>
    <row r="8" spans="1:15" ht="39" x14ac:dyDescent="0.25">
      <c r="A8" s="120"/>
      <c r="B8" s="66">
        <v>5</v>
      </c>
      <c r="C8" s="109" t="s">
        <v>317</v>
      </c>
      <c r="D8" s="68" t="s">
        <v>348</v>
      </c>
      <c r="E8" s="37" t="s">
        <v>24</v>
      </c>
      <c r="F8" s="114">
        <v>10</v>
      </c>
      <c r="G8" s="115" t="e">
        <f>+F8/#REF!</f>
        <v>#REF!</v>
      </c>
      <c r="H8" s="55">
        <f t="shared" si="0"/>
        <v>10</v>
      </c>
      <c r="I8" s="53" t="e">
        <f>IF(OR($H$7=0,$H$8=0,$H$10=0,#REF!=0)=FALSE,H8,0)</f>
        <v>#REF!</v>
      </c>
      <c r="J8" s="54" t="str">
        <f t="shared" si="2"/>
        <v>OK</v>
      </c>
      <c r="K8" s="54" t="str">
        <f>IF(J8="OK","20"," 0")</f>
        <v>20</v>
      </c>
      <c r="L8" s="167" t="s">
        <v>71</v>
      </c>
      <c r="M8" s="41"/>
      <c r="N8" s="41"/>
      <c r="O8" s="41"/>
    </row>
    <row r="9" spans="1:15" ht="39" x14ac:dyDescent="0.25">
      <c r="A9" s="120"/>
      <c r="B9" s="66">
        <v>6</v>
      </c>
      <c r="C9" s="109" t="s">
        <v>349</v>
      </c>
      <c r="D9" s="68" t="s">
        <v>419</v>
      </c>
      <c r="E9" s="37" t="s">
        <v>24</v>
      </c>
      <c r="F9" s="114">
        <v>10</v>
      </c>
      <c r="G9" s="115" t="e">
        <f>+F9/#REF!</f>
        <v>#REF!</v>
      </c>
      <c r="H9" s="55">
        <f t="shared" ref="H9" si="5">IF(E9="Yes",F9,0)</f>
        <v>10</v>
      </c>
      <c r="I9" s="53" t="e">
        <f>IF(OR($H$7=0,$H$8=0,$H$10=0,#REF!=0)=FALSE,H9,0)</f>
        <v>#REF!</v>
      </c>
      <c r="J9" s="54" t="str">
        <f t="shared" ref="J9" si="6">IF(E9="Yes","OK"," Pass")</f>
        <v>OK</v>
      </c>
      <c r="K9" s="54" t="str">
        <f>IF(J9="OK","10"," 0")</f>
        <v>10</v>
      </c>
      <c r="L9" s="167" t="s">
        <v>71</v>
      </c>
      <c r="M9" s="41"/>
      <c r="N9" s="41"/>
      <c r="O9" s="41"/>
    </row>
    <row r="10" spans="1:15" ht="41.25" customHeight="1" x14ac:dyDescent="0.25">
      <c r="A10" s="120"/>
      <c r="B10" s="66">
        <v>7</v>
      </c>
      <c r="C10" s="109" t="s">
        <v>317</v>
      </c>
      <c r="D10" s="68" t="s">
        <v>319</v>
      </c>
      <c r="E10" s="37" t="s">
        <v>24</v>
      </c>
      <c r="F10" s="114">
        <v>11</v>
      </c>
      <c r="G10" s="115" t="e">
        <f>+F10/#REF!</f>
        <v>#REF!</v>
      </c>
      <c r="H10" s="55">
        <f t="shared" ref="H10" si="7">IF(E10="Yes",F10,0)</f>
        <v>11</v>
      </c>
      <c r="I10" s="53" t="e">
        <f>IF(OR($H$7=0,$H$8=0,$H$10=0,#REF!=0)=FALSE,H10,0)</f>
        <v>#REF!</v>
      </c>
      <c r="J10" s="54" t="str">
        <f t="shared" ref="J10" si="8">IF(E10="Yes","OK"," Pass")</f>
        <v>OK</v>
      </c>
      <c r="K10" s="54" t="str">
        <f>IF(J10="OK","10"," 0")</f>
        <v>10</v>
      </c>
      <c r="L10" s="167" t="s">
        <v>321</v>
      </c>
      <c r="M10" s="41"/>
      <c r="N10" s="41"/>
      <c r="O10" s="41"/>
    </row>
    <row r="11" spans="1:15" s="165" customFormat="1" ht="37.5" x14ac:dyDescent="0.25">
      <c r="A11" s="166"/>
      <c r="B11" s="66">
        <v>8</v>
      </c>
      <c r="C11" s="109" t="s">
        <v>55</v>
      </c>
      <c r="D11" s="68" t="s">
        <v>269</v>
      </c>
      <c r="E11" s="37" t="s">
        <v>24</v>
      </c>
      <c r="F11" s="114">
        <v>10</v>
      </c>
      <c r="G11" s="115" t="e">
        <f>+F11/#REF!</f>
        <v>#REF!</v>
      </c>
      <c r="H11" s="55">
        <f t="shared" si="0"/>
        <v>10</v>
      </c>
      <c r="I11" s="53">
        <f>IF(OR($H$11=0,$H$12=0,$H$13=0,$H$29=0)=FALSE,H11,0)</f>
        <v>10</v>
      </c>
      <c r="J11" s="54" t="str">
        <f t="shared" ref="J11" si="9">IF(E11="Yes","OK"," Pass")</f>
        <v>OK</v>
      </c>
      <c r="K11" s="54" t="str">
        <f>IF(J11="OK","6"," 0")</f>
        <v>6</v>
      </c>
      <c r="L11" s="112" t="s">
        <v>56</v>
      </c>
      <c r="M11" s="166"/>
      <c r="N11" s="166"/>
      <c r="O11" s="166"/>
    </row>
    <row r="12" spans="1:15" ht="65" x14ac:dyDescent="0.25">
      <c r="A12" s="120"/>
      <c r="B12" s="66">
        <v>9</v>
      </c>
      <c r="C12" s="109" t="s">
        <v>250</v>
      </c>
      <c r="D12" s="68" t="s">
        <v>57</v>
      </c>
      <c r="E12" s="37" t="s">
        <v>24</v>
      </c>
      <c r="F12" s="114">
        <v>11</v>
      </c>
      <c r="G12" s="115" t="e">
        <f>+F12/#REF!</f>
        <v>#REF!</v>
      </c>
      <c r="H12" s="55">
        <f t="shared" ref="H12" si="10">IF(E12="Yes",F12,0)</f>
        <v>11</v>
      </c>
      <c r="I12" s="53">
        <f>IF(OR($H$11=0,$H$12=0,$H$13=0,$H$29=0)=FALSE,H12,0)</f>
        <v>11</v>
      </c>
      <c r="J12" s="54" t="str">
        <f t="shared" ref="J12" si="11">IF(E12="Yes","OK"," Pass")</f>
        <v>OK</v>
      </c>
      <c r="K12" s="54" t="str">
        <f>IF(J12="OK","4"," 0")</f>
        <v>4</v>
      </c>
      <c r="L12" s="112" t="s">
        <v>56</v>
      </c>
      <c r="M12" s="41"/>
      <c r="N12" s="41"/>
      <c r="O12" s="41"/>
    </row>
    <row r="13" spans="1:15" ht="14" hidden="1" x14ac:dyDescent="0.25">
      <c r="A13" s="120"/>
      <c r="B13" s="66">
        <f t="shared" ref="B13:B16" si="12">+B12+1</f>
        <v>10</v>
      </c>
      <c r="C13" s="67" t="s">
        <v>58</v>
      </c>
      <c r="D13" s="68" t="s">
        <v>59</v>
      </c>
      <c r="E13" s="37" t="s">
        <v>24</v>
      </c>
      <c r="F13" s="114">
        <v>10</v>
      </c>
      <c r="G13" s="115" t="e">
        <f>+F13/#REF!</f>
        <v>#REF!</v>
      </c>
      <c r="H13" s="55">
        <f t="shared" si="0"/>
        <v>10</v>
      </c>
      <c r="I13" s="53" t="e">
        <f>IF(OR($H$7=0,$H$8=0,$H$10=0,#REF!=0)=FALSE,H13,0)</f>
        <v>#REF!</v>
      </c>
      <c r="J13" s="54" t="str">
        <f t="shared" si="1"/>
        <v>OK</v>
      </c>
      <c r="K13" s="54" t="str">
        <f t="shared" ref="K13:K16" si="13">IF(J13="OK","1"," 0")</f>
        <v>1</v>
      </c>
      <c r="L13" s="44"/>
      <c r="M13" s="41"/>
      <c r="N13" s="41"/>
      <c r="O13" s="41"/>
    </row>
    <row r="14" spans="1:15" ht="14" hidden="1" x14ac:dyDescent="0.25">
      <c r="A14" s="120"/>
      <c r="B14" s="66">
        <f t="shared" si="12"/>
        <v>11</v>
      </c>
      <c r="C14" s="67" t="s">
        <v>60</v>
      </c>
      <c r="D14" s="68" t="s">
        <v>61</v>
      </c>
      <c r="E14" s="37" t="s">
        <v>24</v>
      </c>
      <c r="F14" s="114">
        <v>10</v>
      </c>
      <c r="G14" s="115" t="e">
        <f>+F14/#REF!</f>
        <v>#REF!</v>
      </c>
      <c r="H14" s="55">
        <f t="shared" si="0"/>
        <v>10</v>
      </c>
      <c r="I14" s="53" t="e">
        <f>IF(OR($H$7=0,$H$8=0,$H$10=0,#REF!=0)=FALSE,H14,0)</f>
        <v>#REF!</v>
      </c>
      <c r="J14" s="54" t="str">
        <f t="shared" si="1"/>
        <v>OK</v>
      </c>
      <c r="K14" s="54" t="str">
        <f t="shared" si="13"/>
        <v>1</v>
      </c>
      <c r="L14" s="44"/>
      <c r="M14" s="41"/>
      <c r="N14" s="41"/>
      <c r="O14" s="41"/>
    </row>
    <row r="15" spans="1:15" ht="14" hidden="1" x14ac:dyDescent="0.25">
      <c r="A15" s="120"/>
      <c r="B15" s="66">
        <f t="shared" si="12"/>
        <v>12</v>
      </c>
      <c r="C15" s="67" t="s">
        <v>62</v>
      </c>
      <c r="D15" s="68" t="s">
        <v>63</v>
      </c>
      <c r="E15" s="37" t="s">
        <v>24</v>
      </c>
      <c r="F15" s="114">
        <v>10</v>
      </c>
      <c r="G15" s="115" t="e">
        <f>+F15/#REF!</f>
        <v>#REF!</v>
      </c>
      <c r="H15" s="55">
        <f t="shared" si="0"/>
        <v>10</v>
      </c>
      <c r="I15" s="53" t="e">
        <f>IF(OR($H$7=0,$H$8=0,$H$10=0,#REF!=0)=FALSE,H15,0)</f>
        <v>#REF!</v>
      </c>
      <c r="J15" s="54" t="str">
        <f t="shared" si="1"/>
        <v>OK</v>
      </c>
      <c r="K15" s="54" t="str">
        <f t="shared" si="13"/>
        <v>1</v>
      </c>
      <c r="L15" s="44"/>
      <c r="M15" s="41"/>
      <c r="N15" s="41"/>
      <c r="O15" s="41"/>
    </row>
    <row r="16" spans="1:15" ht="67.5" hidden="1" customHeight="1" x14ac:dyDescent="0.25">
      <c r="A16" s="120"/>
      <c r="B16" s="66">
        <f t="shared" si="12"/>
        <v>13</v>
      </c>
      <c r="C16" s="67" t="s">
        <v>64</v>
      </c>
      <c r="D16" s="68" t="s">
        <v>65</v>
      </c>
      <c r="E16" s="37" t="s">
        <v>24</v>
      </c>
      <c r="F16" s="114">
        <v>10</v>
      </c>
      <c r="G16" s="115" t="e">
        <f>+F16/#REF!</f>
        <v>#REF!</v>
      </c>
      <c r="H16" s="55">
        <f t="shared" si="0"/>
        <v>10</v>
      </c>
      <c r="I16" s="53" t="e">
        <f>IF(OR($H$7=0,$H$8=0,$H$10=0,#REF!=0)=FALSE,H16,0)</f>
        <v>#REF!</v>
      </c>
      <c r="J16" s="54" t="str">
        <f t="shared" si="1"/>
        <v>OK</v>
      </c>
      <c r="K16" s="54" t="str">
        <f t="shared" si="13"/>
        <v>1</v>
      </c>
      <c r="L16" s="44"/>
      <c r="M16" s="41"/>
      <c r="N16" s="41"/>
      <c r="O16" s="41"/>
    </row>
    <row r="17" spans="1:15" ht="15.5" x14ac:dyDescent="0.35">
      <c r="A17" s="41"/>
      <c r="B17" s="82"/>
      <c r="C17" s="41"/>
      <c r="D17" s="83" t="s">
        <v>52</v>
      </c>
      <c r="E17" s="41"/>
      <c r="F17" s="41"/>
      <c r="G17" s="41"/>
      <c r="H17" s="41"/>
      <c r="I17" s="41"/>
      <c r="J17" s="41"/>
      <c r="K17" s="84">
        <f>+K12+K11+K10+K9+K8+K7+K6+K5+K4</f>
        <v>100</v>
      </c>
      <c r="L17" s="41"/>
      <c r="M17" s="41"/>
      <c r="N17" s="41"/>
      <c r="O17" s="41"/>
    </row>
    <row r="18" spans="1:15" ht="27.75" hidden="1" customHeight="1" x14ac:dyDescent="0.25">
      <c r="A18" s="41"/>
      <c r="B18" s="66" t="s">
        <v>66</v>
      </c>
      <c r="C18" s="67" t="s">
        <v>67</v>
      </c>
      <c r="D18" s="41"/>
      <c r="E18" s="41"/>
      <c r="F18" s="41"/>
      <c r="G18" s="41"/>
      <c r="H18" s="41"/>
      <c r="I18" s="41"/>
      <c r="J18" s="41"/>
      <c r="K18" s="54"/>
      <c r="L18" s="41"/>
      <c r="M18" s="41"/>
      <c r="N18" s="41"/>
      <c r="O18" s="41"/>
    </row>
    <row r="19" spans="1:15" ht="28.5" hidden="1" customHeight="1" x14ac:dyDescent="0.25">
      <c r="A19" s="120"/>
      <c r="B19" s="85" t="s">
        <v>66</v>
      </c>
      <c r="C19" s="86" t="s">
        <v>68</v>
      </c>
      <c r="D19" s="123"/>
      <c r="E19" s="122"/>
      <c r="F19" s="124"/>
      <c r="G19" s="38"/>
      <c r="H19" s="122"/>
      <c r="I19" s="122"/>
      <c r="J19" s="122"/>
      <c r="K19" s="54"/>
      <c r="L19" s="122"/>
    </row>
    <row r="20" spans="1:15" ht="14" hidden="1" x14ac:dyDescent="0.25">
      <c r="A20" s="120"/>
      <c r="B20" s="87"/>
      <c r="C20" s="88"/>
      <c r="D20" s="123"/>
      <c r="E20" s="122"/>
      <c r="F20" s="124"/>
      <c r="G20" s="38"/>
      <c r="H20" s="122"/>
      <c r="I20" s="122"/>
      <c r="J20" s="122"/>
      <c r="K20" s="54"/>
      <c r="L20" s="122"/>
    </row>
    <row r="21" spans="1:15" ht="14" hidden="1" x14ac:dyDescent="0.25">
      <c r="A21" s="120"/>
      <c r="B21" s="87"/>
      <c r="C21" s="88"/>
      <c r="D21" s="123"/>
      <c r="E21" s="122"/>
      <c r="F21" s="124"/>
      <c r="G21" s="38"/>
      <c r="H21" s="125"/>
      <c r="I21" s="125"/>
      <c r="J21" s="38"/>
      <c r="K21" s="54"/>
      <c r="L21" s="122"/>
    </row>
    <row r="22" spans="1:15" ht="14" hidden="1" x14ac:dyDescent="0.25">
      <c r="A22" s="120"/>
      <c r="B22" s="87"/>
      <c r="C22" s="38" t="s">
        <v>69</v>
      </c>
      <c r="D22" s="126"/>
      <c r="E22" s="121"/>
      <c r="F22" s="127"/>
      <c r="G22" s="38"/>
      <c r="H22" s="125"/>
      <c r="I22" s="125"/>
      <c r="J22" s="38"/>
      <c r="K22" s="54"/>
      <c r="L22" s="121"/>
    </row>
    <row r="23" spans="1:15" ht="14" hidden="1" x14ac:dyDescent="0.25">
      <c r="A23" s="120"/>
      <c r="B23" s="87"/>
      <c r="C23" s="117" t="s">
        <v>70</v>
      </c>
      <c r="D23" s="118"/>
      <c r="E23" s="110"/>
      <c r="F23" s="69" t="e">
        <f>+#REF!</f>
        <v>#REF!</v>
      </c>
      <c r="G23" s="70">
        <f>I23/2*100</f>
        <v>2.5</v>
      </c>
      <c r="H23" s="71">
        <v>0.1</v>
      </c>
      <c r="I23" s="71">
        <v>0.05</v>
      </c>
      <c r="J23" s="72" t="s">
        <v>24</v>
      </c>
      <c r="K23" s="54"/>
      <c r="L23" s="119" t="e">
        <f>F23/$F$31</f>
        <v>#REF!</v>
      </c>
    </row>
    <row r="24" spans="1:15" ht="14" hidden="1" x14ac:dyDescent="0.25">
      <c r="A24" s="120"/>
      <c r="B24" s="87"/>
      <c r="C24" s="117" t="e">
        <f>+#REF!</f>
        <v>#REF!</v>
      </c>
      <c r="D24" s="118"/>
      <c r="E24" s="110"/>
      <c r="F24" s="69" t="e">
        <f>+#REF!</f>
        <v>#REF!</v>
      </c>
      <c r="G24" s="70">
        <f t="shared" ref="G24:G30" si="14">I24/2*100</f>
        <v>2.5</v>
      </c>
      <c r="H24" s="71">
        <v>0.1</v>
      </c>
      <c r="I24" s="71">
        <v>0.05</v>
      </c>
      <c r="J24" s="72" t="s">
        <v>26</v>
      </c>
      <c r="K24" s="54"/>
      <c r="L24" s="119" t="e">
        <f t="shared" ref="L24:L30" si="15">F24/$F$31</f>
        <v>#REF!</v>
      </c>
    </row>
    <row r="25" spans="1:15" ht="14" hidden="1" x14ac:dyDescent="0.25">
      <c r="A25" s="120"/>
      <c r="B25" s="87"/>
      <c r="C25" s="117" t="e">
        <f>+#REF!</f>
        <v>#REF!</v>
      </c>
      <c r="D25" s="118"/>
      <c r="E25" s="110"/>
      <c r="F25" s="69" t="e">
        <f>+#REF!</f>
        <v>#REF!</v>
      </c>
      <c r="G25" s="70">
        <f t="shared" si="14"/>
        <v>25</v>
      </c>
      <c r="H25" s="71">
        <v>0.2</v>
      </c>
      <c r="I25" s="71">
        <v>0.5</v>
      </c>
      <c r="J25" s="72"/>
      <c r="K25" s="54"/>
      <c r="L25" s="119" t="e">
        <f t="shared" si="15"/>
        <v>#REF!</v>
      </c>
    </row>
    <row r="26" spans="1:15" ht="14" hidden="1" x14ac:dyDescent="0.25">
      <c r="A26" s="120"/>
      <c r="B26" s="87"/>
      <c r="C26" s="117" t="e">
        <f>+#REF!</f>
        <v>#REF!</v>
      </c>
      <c r="D26" s="118"/>
      <c r="E26" s="110"/>
      <c r="F26" s="69" t="e">
        <f>+#REF!</f>
        <v>#REF!</v>
      </c>
      <c r="G26" s="70">
        <f t="shared" si="14"/>
        <v>2.5</v>
      </c>
      <c r="H26" s="71">
        <v>0.1</v>
      </c>
      <c r="I26" s="71">
        <v>0.05</v>
      </c>
      <c r="J26" s="72"/>
      <c r="K26" s="54"/>
      <c r="L26" s="119" t="e">
        <f t="shared" si="15"/>
        <v>#REF!</v>
      </c>
    </row>
    <row r="27" spans="1:15" ht="14" hidden="1" x14ac:dyDescent="0.25">
      <c r="A27" s="120"/>
      <c r="B27" s="87"/>
      <c r="C27" s="117" t="e">
        <f>+#REF!</f>
        <v>#REF!</v>
      </c>
      <c r="D27" s="118"/>
      <c r="E27" s="110"/>
      <c r="F27" s="69" t="e">
        <f>+#REF!</f>
        <v>#REF!</v>
      </c>
      <c r="G27" s="70">
        <f t="shared" si="14"/>
        <v>5</v>
      </c>
      <c r="H27" s="71">
        <v>0.1</v>
      </c>
      <c r="I27" s="71">
        <v>0.1</v>
      </c>
      <c r="J27" s="72"/>
      <c r="K27" s="54"/>
      <c r="L27" s="119" t="e">
        <f t="shared" si="15"/>
        <v>#REF!</v>
      </c>
    </row>
    <row r="28" spans="1:15" ht="14" hidden="1" x14ac:dyDescent="0.25">
      <c r="A28" s="120"/>
      <c r="B28" s="87"/>
      <c r="C28" s="117" t="e">
        <f>+#REF!</f>
        <v>#REF!</v>
      </c>
      <c r="D28" s="118"/>
      <c r="E28" s="110"/>
      <c r="F28" s="69" t="e">
        <f>+#REF!</f>
        <v>#REF!</v>
      </c>
      <c r="G28" s="70">
        <f t="shared" si="14"/>
        <v>10</v>
      </c>
      <c r="H28" s="71">
        <v>0.35</v>
      </c>
      <c r="I28" s="71">
        <v>0.2</v>
      </c>
      <c r="J28" s="72"/>
      <c r="K28" s="54"/>
      <c r="L28" s="119" t="e">
        <f t="shared" si="15"/>
        <v>#REF!</v>
      </c>
    </row>
    <row r="29" spans="1:15" ht="14" hidden="1" x14ac:dyDescent="0.25">
      <c r="A29" s="120"/>
      <c r="B29" s="87"/>
      <c r="C29" s="117" t="e">
        <f>+#REF!</f>
        <v>#REF!</v>
      </c>
      <c r="D29" s="118"/>
      <c r="E29" s="110"/>
      <c r="F29" s="69" t="e">
        <f>+#REF!</f>
        <v>#REF!</v>
      </c>
      <c r="G29" s="70">
        <f t="shared" si="14"/>
        <v>1</v>
      </c>
      <c r="H29" s="71">
        <v>0.02</v>
      </c>
      <c r="I29" s="71">
        <v>0.02</v>
      </c>
      <c r="J29" s="72"/>
      <c r="K29" s="54"/>
      <c r="L29" s="119" t="e">
        <f t="shared" si="15"/>
        <v>#REF!</v>
      </c>
    </row>
    <row r="30" spans="1:15" ht="14" hidden="1" x14ac:dyDescent="0.25">
      <c r="A30" s="120"/>
      <c r="B30" s="87"/>
      <c r="C30" s="117" t="e">
        <f>+#REF!</f>
        <v>#REF!</v>
      </c>
      <c r="D30" s="118"/>
      <c r="E30" s="110"/>
      <c r="F30" s="69" t="e">
        <f>+#REF!</f>
        <v>#REF!</v>
      </c>
      <c r="G30" s="70">
        <f t="shared" si="14"/>
        <v>1.5</v>
      </c>
      <c r="H30" s="71">
        <v>0.03</v>
      </c>
      <c r="I30" s="71">
        <v>0.03</v>
      </c>
      <c r="J30" s="72"/>
      <c r="K30" s="54"/>
      <c r="L30" s="119" t="e">
        <f t="shared" si="15"/>
        <v>#REF!</v>
      </c>
    </row>
    <row r="31" spans="1:15" s="2" customFormat="1" ht="14" hidden="1" x14ac:dyDescent="0.25">
      <c r="A31" s="120"/>
      <c r="B31" s="87"/>
      <c r="C31" s="128" t="s">
        <v>49</v>
      </c>
      <c r="D31" s="129"/>
      <c r="E31" s="130"/>
      <c r="F31" s="73" t="e">
        <f>SUBTOTAL(9,F23:F30)</f>
        <v>#REF!</v>
      </c>
      <c r="G31" s="74">
        <f>SUM(G23:G30)</f>
        <v>50</v>
      </c>
      <c r="H31" s="71">
        <f>SUM(H23:H30)</f>
        <v>1</v>
      </c>
      <c r="I31" s="71">
        <f>SUM(I23:I30)</f>
        <v>1</v>
      </c>
      <c r="J31" s="72"/>
      <c r="K31" s="54"/>
      <c r="L31" s="130"/>
    </row>
    <row r="32" spans="1:15" hidden="1" x14ac:dyDescent="0.25">
      <c r="A32" s="120"/>
      <c r="B32" s="87"/>
      <c r="C32" s="88"/>
      <c r="D32" s="123"/>
      <c r="E32" s="122"/>
      <c r="F32" s="124"/>
      <c r="G32" s="38"/>
      <c r="H32" s="125"/>
      <c r="I32" s="125"/>
      <c r="J32" s="38"/>
      <c r="K32" s="38"/>
      <c r="L32" s="122"/>
    </row>
    <row r="33" spans="1:12" x14ac:dyDescent="0.25">
      <c r="A33" s="120"/>
      <c r="B33" s="87"/>
      <c r="C33" s="88"/>
      <c r="D33" s="123"/>
      <c r="E33" s="122"/>
      <c r="F33" s="124"/>
      <c r="G33" s="38"/>
      <c r="H33" s="125"/>
      <c r="I33" s="125"/>
      <c r="J33" s="38"/>
      <c r="K33" s="38"/>
      <c r="L33" s="122"/>
    </row>
    <row r="34" spans="1:12" ht="15.5" x14ac:dyDescent="0.35">
      <c r="A34" s="120"/>
      <c r="B34" s="87"/>
      <c r="C34" s="88"/>
      <c r="D34" s="83" t="s">
        <v>262</v>
      </c>
      <c r="E34" s="41"/>
      <c r="F34" s="41"/>
      <c r="G34" s="41"/>
      <c r="H34" s="41"/>
      <c r="I34" s="41"/>
      <c r="J34" s="41"/>
      <c r="K34" s="54">
        <f>COUNTIF(J4:J12,"Did not pass")</f>
        <v>0</v>
      </c>
      <c r="L34" s="122"/>
    </row>
    <row r="35" spans="1:12" x14ac:dyDescent="0.25">
      <c r="F35" s="124"/>
      <c r="G35" s="38"/>
      <c r="H35" s="125"/>
      <c r="I35" s="125"/>
    </row>
    <row r="36" spans="1:12" x14ac:dyDescent="0.25">
      <c r="F36" s="124"/>
      <c r="G36" s="38"/>
      <c r="H36" s="125"/>
      <c r="I36" s="125"/>
    </row>
    <row r="37" spans="1:12" x14ac:dyDescent="0.25">
      <c r="F37" s="124"/>
      <c r="G37" s="38"/>
      <c r="H37" s="125"/>
      <c r="I37" s="125"/>
    </row>
    <row r="38" spans="1:12" x14ac:dyDescent="0.25">
      <c r="F38" s="124"/>
      <c r="G38" s="38"/>
      <c r="H38" s="125"/>
      <c r="I38" s="125"/>
    </row>
    <row r="39" spans="1:12" x14ac:dyDescent="0.25">
      <c r="F39" s="124"/>
      <c r="G39" s="38"/>
      <c r="H39" s="125"/>
      <c r="I39" s="125"/>
    </row>
    <row r="40" spans="1:12" x14ac:dyDescent="0.25">
      <c r="F40" s="124"/>
      <c r="G40" s="38"/>
      <c r="H40" s="125"/>
      <c r="I40" s="125"/>
    </row>
    <row r="41" spans="1:12" x14ac:dyDescent="0.25">
      <c r="F41" s="124"/>
      <c r="G41" s="38"/>
      <c r="H41" s="125"/>
      <c r="I41" s="125"/>
    </row>
    <row r="42" spans="1:12" x14ac:dyDescent="0.25">
      <c r="F42" s="124"/>
      <c r="G42" s="38"/>
      <c r="H42" s="125"/>
      <c r="I42" s="125"/>
    </row>
    <row r="43" spans="1:12" x14ac:dyDescent="0.25">
      <c r="F43" s="124"/>
      <c r="G43" s="38"/>
      <c r="H43" s="125"/>
      <c r="I43" s="125"/>
    </row>
    <row r="44" spans="1:12" x14ac:dyDescent="0.25">
      <c r="F44" s="124"/>
      <c r="G44" s="38"/>
      <c r="H44" s="125"/>
      <c r="I44" s="125"/>
    </row>
    <row r="45" spans="1:12" x14ac:dyDescent="0.25">
      <c r="F45" s="124"/>
      <c r="G45" s="38"/>
      <c r="H45" s="125"/>
      <c r="I45" s="125"/>
    </row>
    <row r="46" spans="1:12" x14ac:dyDescent="0.25">
      <c r="F46" s="124"/>
      <c r="G46" s="38"/>
      <c r="H46" s="125"/>
      <c r="I46" s="125"/>
    </row>
    <row r="47" spans="1:12" x14ac:dyDescent="0.25">
      <c r="F47" s="124"/>
      <c r="G47" s="38"/>
      <c r="H47" s="125"/>
      <c r="I47" s="125"/>
    </row>
    <row r="48" spans="1:12" x14ac:dyDescent="0.25">
      <c r="F48" s="124"/>
      <c r="G48" s="38"/>
      <c r="H48" s="125"/>
      <c r="I48" s="125"/>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row r="60" spans="6:9" x14ac:dyDescent="0.25">
      <c r="F60" s="124"/>
      <c r="G60" s="38"/>
      <c r="H60" s="125"/>
      <c r="I60" s="125"/>
    </row>
    <row r="61" spans="6:9" x14ac:dyDescent="0.25">
      <c r="F61" s="124"/>
      <c r="G61" s="38"/>
      <c r="H61" s="125"/>
      <c r="I61" s="125"/>
    </row>
    <row r="62" spans="6:9" x14ac:dyDescent="0.25">
      <c r="F62" s="124"/>
      <c r="G62" s="38"/>
      <c r="H62" s="125"/>
      <c r="I62" s="125"/>
    </row>
    <row r="63" spans="6:9" x14ac:dyDescent="0.25">
      <c r="F63" s="124"/>
      <c r="G63" s="38"/>
      <c r="H63" s="125"/>
      <c r="I63" s="125"/>
    </row>
    <row r="64" spans="6:9" x14ac:dyDescent="0.25">
      <c r="F64" s="124"/>
      <c r="G64" s="38"/>
      <c r="H64" s="125"/>
      <c r="I64" s="125"/>
    </row>
    <row r="65" spans="6:9" x14ac:dyDescent="0.25">
      <c r="F65" s="124"/>
      <c r="G65" s="38"/>
      <c r="H65" s="125"/>
      <c r="I65" s="125"/>
    </row>
    <row r="66" spans="6:9" x14ac:dyDescent="0.25">
      <c r="F66" s="124"/>
      <c r="G66" s="38"/>
      <c r="H66" s="125"/>
      <c r="I66" s="125"/>
    </row>
    <row r="67" spans="6:9" x14ac:dyDescent="0.25">
      <c r="F67" s="124"/>
      <c r="G67" s="38"/>
      <c r="H67" s="125"/>
      <c r="I67" s="125"/>
    </row>
  </sheetData>
  <sheetProtection algorithmName="SHA-512" hashValue="P97Fx1CB+fAi16jeJgbRo+sb5yDRFi5bt6eL1ZhYIGmpyJvDyjqUjJ7dpUPdB+LTTvUzLPmE+6q0pwbF16Ra4g==" saltValue="KJLSWP/qpV4H2UwTQogo2Q==" spinCount="100000" sheet="1" insertHyperlinks="0"/>
  <protectedRanges>
    <protectedRange sqref="H18:J18 L17:L18 E4:E18" name="Rango1"/>
    <protectedRange sqref="L10:L16" name="Rango1_1"/>
    <protectedRange sqref="L4:L9" name="Rango1_1_1"/>
    <protectedRange sqref="E34" name="Rango1_2_1"/>
  </protectedRanges>
  <mergeCells count="4">
    <mergeCell ref="F2:G2"/>
    <mergeCell ref="I2:J2"/>
    <mergeCell ref="B1:C1"/>
    <mergeCell ref="B2:C2"/>
  </mergeCells>
  <conditionalFormatting sqref="J11:J12">
    <cfRule type="dataBar" priority="17">
      <dataBar>
        <cfvo type="min"/>
        <cfvo type="max"/>
        <color rgb="FFFF0000"/>
      </dataBar>
      <extLst>
        <ext xmlns:x14="http://schemas.microsoft.com/office/spreadsheetml/2009/9/main" uri="{B025F937-C7B1-47D3-B67F-A62EFF666E3E}">
          <x14:id>{C9B60B3E-80BB-4831-92DD-0DA042E6672B}</x14:id>
        </ext>
      </extLst>
    </cfRule>
    <cfRule type="colorScale" priority="18">
      <colorScale>
        <cfvo type="min"/>
        <cfvo type="percentile" val="50"/>
        <cfvo type="max"/>
        <color rgb="FF63BE7B"/>
        <color rgb="FFFFEB84"/>
        <color rgb="FFF8696B"/>
      </colorScale>
    </cfRule>
  </conditionalFormatting>
  <conditionalFormatting sqref="J13">
    <cfRule type="dataBar" priority="38">
      <dataBar>
        <cfvo type="min"/>
        <cfvo type="max"/>
        <color rgb="FFFF0000"/>
      </dataBar>
      <extLst>
        <ext xmlns:x14="http://schemas.microsoft.com/office/spreadsheetml/2009/9/main" uri="{B025F937-C7B1-47D3-B67F-A62EFF666E3E}">
          <x14:id>{ED9E7E2E-A264-4D4D-9E4F-806C744E69D7}</x14:id>
        </ext>
      </extLst>
    </cfRule>
    <cfRule type="colorScale" priority="39">
      <colorScale>
        <cfvo type="min"/>
        <cfvo type="percentile" val="50"/>
        <cfvo type="max"/>
        <color rgb="FF63BE7B"/>
        <color rgb="FFFFEB84"/>
        <color rgb="FFF8696B"/>
      </colorScale>
    </cfRule>
  </conditionalFormatting>
  <conditionalFormatting sqref="J14">
    <cfRule type="dataBar" priority="35">
      <dataBar>
        <cfvo type="min"/>
        <cfvo type="max"/>
        <color rgb="FFFF0000"/>
      </dataBar>
      <extLst>
        <ext xmlns:x14="http://schemas.microsoft.com/office/spreadsheetml/2009/9/main" uri="{B025F937-C7B1-47D3-B67F-A62EFF666E3E}">
          <x14:id>{D2E1352C-F6F9-4A74-B695-446921360892}</x14:id>
        </ext>
      </extLst>
    </cfRule>
    <cfRule type="colorScale" priority="36">
      <colorScale>
        <cfvo type="min"/>
        <cfvo type="percentile" val="50"/>
        <cfvo type="max"/>
        <color rgb="FF63BE7B"/>
        <color rgb="FFFFEB84"/>
        <color rgb="FFF8696B"/>
      </colorScale>
    </cfRule>
  </conditionalFormatting>
  <conditionalFormatting sqref="J15">
    <cfRule type="dataBar" priority="32">
      <dataBar>
        <cfvo type="min"/>
        <cfvo type="max"/>
        <color rgb="FFFF0000"/>
      </dataBar>
      <extLst>
        <ext xmlns:x14="http://schemas.microsoft.com/office/spreadsheetml/2009/9/main" uri="{B025F937-C7B1-47D3-B67F-A62EFF666E3E}">
          <x14:id>{F9567C7A-6011-4D3C-AAFE-E5E137AE9FD7}</x14:id>
        </ext>
      </extLst>
    </cfRule>
    <cfRule type="colorScale" priority="33">
      <colorScale>
        <cfvo type="min"/>
        <cfvo type="percentile" val="50"/>
        <cfvo type="max"/>
        <color rgb="FF63BE7B"/>
        <color rgb="FFFFEB84"/>
        <color rgb="FFF8696B"/>
      </colorScale>
    </cfRule>
  </conditionalFormatting>
  <conditionalFormatting sqref="J16">
    <cfRule type="dataBar" priority="29">
      <dataBar>
        <cfvo type="min"/>
        <cfvo type="max"/>
        <color rgb="FFFF0000"/>
      </dataBar>
      <extLst>
        <ext xmlns:x14="http://schemas.microsoft.com/office/spreadsheetml/2009/9/main" uri="{B025F937-C7B1-47D3-B67F-A62EFF666E3E}">
          <x14:id>{4CA22F8B-E9AB-4104-8899-281A3AB7A2BB}</x14:id>
        </ext>
      </extLst>
    </cfRule>
    <cfRule type="colorScale" priority="30">
      <colorScale>
        <cfvo type="min"/>
        <cfvo type="percentile" val="50"/>
        <cfvo type="max"/>
        <color rgb="FF63BE7B"/>
        <color rgb="FFFFEB84"/>
        <color rgb="FFF8696B"/>
      </colorScale>
    </cfRule>
  </conditionalFormatting>
  <conditionalFormatting sqref="J4:K16">
    <cfRule type="expression" dxfId="41" priority="4" stopIfTrue="1">
      <formula>E4="No"</formula>
    </cfRule>
  </conditionalFormatting>
  <conditionalFormatting sqref="K11:K12">
    <cfRule type="dataBar" priority="20">
      <dataBar>
        <cfvo type="min"/>
        <cfvo type="max"/>
        <color rgb="FFFF0000"/>
      </dataBar>
      <extLst>
        <ext xmlns:x14="http://schemas.microsoft.com/office/spreadsheetml/2009/9/main" uri="{B025F937-C7B1-47D3-B67F-A62EFF666E3E}">
          <x14:id>{DEE9815F-DA5A-4878-8AD7-5BD6F0D7DF12}</x14:id>
        </ext>
      </extLst>
    </cfRule>
    <cfRule type="colorScale" priority="21">
      <colorScale>
        <cfvo type="min"/>
        <cfvo type="percentile" val="50"/>
        <cfvo type="max"/>
        <color rgb="FF63BE7B"/>
        <color rgb="FFFFEB84"/>
        <color rgb="FFF8696B"/>
      </colorScale>
    </cfRule>
  </conditionalFormatting>
  <conditionalFormatting sqref="K13:K16">
    <cfRule type="dataBar" priority="26">
      <dataBar>
        <cfvo type="min"/>
        <cfvo type="max"/>
        <color rgb="FFFF0000"/>
      </dataBar>
      <extLst>
        <ext xmlns:x14="http://schemas.microsoft.com/office/spreadsheetml/2009/9/main" uri="{B025F937-C7B1-47D3-B67F-A62EFF666E3E}">
          <x14:id>{54FD2E27-DA7A-4C85-8B5A-F9E792B17228}</x14:id>
        </ext>
      </extLst>
    </cfRule>
    <cfRule type="colorScale" priority="27">
      <colorScale>
        <cfvo type="min"/>
        <cfvo type="percentile" val="50"/>
        <cfvo type="max"/>
        <color rgb="FF63BE7B"/>
        <color rgb="FFFFEB84"/>
        <color rgb="FFF8696B"/>
      </colorScale>
    </cfRule>
  </conditionalFormatting>
  <conditionalFormatting sqref="K18:K31 J4:K10">
    <cfRule type="dataBar" priority="172">
      <dataBar>
        <cfvo type="min"/>
        <cfvo type="max"/>
        <color rgb="FFFF0000"/>
      </dataBar>
      <extLst>
        <ext xmlns:x14="http://schemas.microsoft.com/office/spreadsheetml/2009/9/main" uri="{B025F937-C7B1-47D3-B67F-A62EFF666E3E}">
          <x14:id>{803DFD44-A973-4838-9503-D6BD042A8E24}</x14:id>
        </ext>
      </extLst>
    </cfRule>
    <cfRule type="colorScale" priority="173">
      <colorScale>
        <cfvo type="min"/>
        <cfvo type="percentile" val="50"/>
        <cfvo type="max"/>
        <color rgb="FF63BE7B"/>
        <color rgb="FFFFEB84"/>
        <color rgb="FFF8696B"/>
      </colorScale>
    </cfRule>
  </conditionalFormatting>
  <conditionalFormatting sqref="K18:K31">
    <cfRule type="expression" dxfId="40" priority="171" stopIfTrue="1">
      <formula>F18="No"</formula>
    </cfRule>
  </conditionalFormatting>
  <conditionalFormatting sqref="K34">
    <cfRule type="dataBar" priority="1">
      <dataBar>
        <cfvo type="min"/>
        <cfvo type="max"/>
        <color rgb="FFFF0000"/>
      </dataBar>
      <extLst>
        <ext xmlns:x14="http://schemas.microsoft.com/office/spreadsheetml/2009/9/main" uri="{B025F937-C7B1-47D3-B67F-A62EFF666E3E}">
          <x14:id>{4F681822-FA5B-4686-AA83-F237AB25D300}</x14:id>
        </ext>
      </extLst>
    </cfRule>
    <cfRule type="colorScale" priority="2">
      <colorScale>
        <cfvo type="min"/>
        <cfvo type="percentile" val="50"/>
        <cfvo type="max"/>
        <color rgb="FF63BE7B"/>
        <color rgb="FFFFEB84"/>
        <color rgb="FFF8696B"/>
      </colorScale>
    </cfRule>
    <cfRule type="expression" dxfId="39" priority="3" stopIfTrue="1">
      <formula>F34="No"</formula>
    </cfRule>
  </conditionalFormatting>
  <dataValidations count="1">
    <dataValidation type="list" allowBlank="1" showInputMessage="1" showErrorMessage="1" sqref="E4:E16" xr:uid="{00000000-0002-0000-0100-000000000000}">
      <formula1>$J$23:$J$24</formula1>
    </dataValidation>
  </dataValidations>
  <pageMargins left="0.27559055118110237" right="0.15748031496062992" top="0.59055118110236227" bottom="0.39370078740157483" header="0.19685039370078741" footer="0.19685039370078741"/>
  <pageSetup scale="64" fitToHeight="8" orientation="landscape" r:id="rId1"/>
  <headerFooter alignWithMargins="0">
    <oddHeader>&amp;C&amp;"Arial,Negrita"&amp;F / &amp;A</oddHeader>
    <oddFooter>Página &amp;P de &amp;N</oddFooter>
  </headerFooter>
  <ignoredErrors>
    <ignoredError sqref="D1:D2"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C9B60B3E-80BB-4831-92DD-0DA042E6672B}">
            <x14:dataBar minLength="0" maxLength="100" negativeBarColorSameAsPositive="1" axisPosition="none">
              <x14:cfvo type="min"/>
              <x14:cfvo type="max"/>
            </x14:dataBar>
          </x14:cfRule>
          <xm:sqref>J11:J12</xm:sqref>
        </x14:conditionalFormatting>
        <x14:conditionalFormatting xmlns:xm="http://schemas.microsoft.com/office/excel/2006/main">
          <x14:cfRule type="dataBar" id="{ED9E7E2E-A264-4D4D-9E4F-806C744E69D7}">
            <x14:dataBar minLength="0" maxLength="100" negativeBarColorSameAsPositive="1" axisPosition="none">
              <x14:cfvo type="min"/>
              <x14:cfvo type="max"/>
            </x14:dataBar>
          </x14:cfRule>
          <xm:sqref>J13</xm:sqref>
        </x14:conditionalFormatting>
        <x14:conditionalFormatting xmlns:xm="http://schemas.microsoft.com/office/excel/2006/main">
          <x14:cfRule type="dataBar" id="{D2E1352C-F6F9-4A74-B695-446921360892}">
            <x14:dataBar minLength="0" maxLength="100" negativeBarColorSameAsPositive="1" axisPosition="none">
              <x14:cfvo type="min"/>
              <x14:cfvo type="max"/>
            </x14:dataBar>
          </x14:cfRule>
          <xm:sqref>J14</xm:sqref>
        </x14:conditionalFormatting>
        <x14:conditionalFormatting xmlns:xm="http://schemas.microsoft.com/office/excel/2006/main">
          <x14:cfRule type="dataBar" id="{F9567C7A-6011-4D3C-AAFE-E5E137AE9FD7}">
            <x14:dataBar minLength="0" maxLength="100" negativeBarColorSameAsPositive="1" axisPosition="none">
              <x14:cfvo type="min"/>
              <x14:cfvo type="max"/>
            </x14:dataBar>
          </x14:cfRule>
          <xm:sqref>J15</xm:sqref>
        </x14:conditionalFormatting>
        <x14:conditionalFormatting xmlns:xm="http://schemas.microsoft.com/office/excel/2006/main">
          <x14:cfRule type="dataBar" id="{4CA22F8B-E9AB-4104-8899-281A3AB7A2BB}">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DEE9815F-DA5A-4878-8AD7-5BD6F0D7DF12}">
            <x14:dataBar minLength="0" maxLength="100" negativeBarColorSameAsPositive="1" axisPosition="none">
              <x14:cfvo type="min"/>
              <x14:cfvo type="max"/>
            </x14:dataBar>
          </x14:cfRule>
          <xm:sqref>K11:K12</xm:sqref>
        </x14:conditionalFormatting>
        <x14:conditionalFormatting xmlns:xm="http://schemas.microsoft.com/office/excel/2006/main">
          <x14:cfRule type="dataBar" id="{54FD2E27-DA7A-4C85-8B5A-F9E792B17228}">
            <x14:dataBar minLength="0" maxLength="100" negativeBarColorSameAsPositive="1" axisPosition="none">
              <x14:cfvo type="min"/>
              <x14:cfvo type="max"/>
            </x14:dataBar>
          </x14:cfRule>
          <xm:sqref>K13:K16</xm:sqref>
        </x14:conditionalFormatting>
        <x14:conditionalFormatting xmlns:xm="http://schemas.microsoft.com/office/excel/2006/main">
          <x14:cfRule type="dataBar" id="{803DFD44-A973-4838-9503-D6BD042A8E24}">
            <x14:dataBar minLength="0" maxLength="100" negativeBarColorSameAsPositive="1" axisPosition="none">
              <x14:cfvo type="min"/>
              <x14:cfvo type="max"/>
            </x14:dataBar>
          </x14:cfRule>
          <xm:sqref>K18:K31 J4:K10</xm:sqref>
        </x14:conditionalFormatting>
        <x14:conditionalFormatting xmlns:xm="http://schemas.microsoft.com/office/excel/2006/main">
          <x14:cfRule type="dataBar" id="{4F681822-FA5B-4686-AA83-F237AB25D300}">
            <x14:dataBar minLength="0" maxLength="100" negativeBarColorSameAsPositive="1" axisPosition="none">
              <x14:cfvo type="min"/>
              <x14:cfvo type="max"/>
            </x14:dataBar>
          </x14:cfRule>
          <xm:sqref>K34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7"/>
  <sheetViews>
    <sheetView view="pageBreakPreview" zoomScaleNormal="90" zoomScaleSheetLayoutView="100" workbookViewId="0">
      <pane ySplit="3" topLeftCell="A4" activePane="bottomLeft" state="frozenSplit"/>
      <selection pane="bottomLeft" activeCell="K4" sqref="K4"/>
    </sheetView>
  </sheetViews>
  <sheetFormatPr baseColWidth="10" defaultColWidth="9.1796875" defaultRowHeight="12.5" x14ac:dyDescent="0.25"/>
  <cols>
    <col min="1" max="1" width="4" style="1" customWidth="1"/>
    <col min="2" max="2" width="9" style="4" customWidth="1"/>
    <col min="3" max="3" width="31.7265625" style="6" customWidth="1"/>
    <col min="4" max="4" width="68.81640625" style="11" customWidth="1"/>
    <col min="5" max="5" width="17" style="9" customWidth="1"/>
    <col min="6" max="6" width="15.453125" style="7" hidden="1" customWidth="1"/>
    <col min="7" max="7" width="15.54296875" style="8" hidden="1" customWidth="1"/>
    <col min="8" max="9" width="15.54296875" style="13" hidden="1" customWidth="1"/>
    <col min="10" max="10" width="23.54296875" style="8" customWidth="1"/>
    <col min="11" max="11" width="11.54296875" style="8" customWidth="1"/>
    <col min="12" max="12" width="52.7265625" style="9" customWidth="1"/>
    <col min="13" max="16384" width="9.1796875" style="3"/>
  </cols>
  <sheetData>
    <row r="1" spans="2:12" ht="18" x14ac:dyDescent="0.25">
      <c r="B1" s="243" t="s">
        <v>75</v>
      </c>
      <c r="C1" s="244"/>
      <c r="D1" s="62">
        <f>+'2.Fluidos D&amp;C'!$D$1</f>
        <v>0</v>
      </c>
      <c r="E1" s="122"/>
      <c r="F1" s="124"/>
      <c r="G1" s="38"/>
      <c r="H1" s="125"/>
      <c r="I1" s="125"/>
      <c r="J1" s="38"/>
      <c r="K1" s="38"/>
      <c r="L1" s="122"/>
    </row>
    <row r="2" spans="2:12" ht="16.5" customHeight="1" x14ac:dyDescent="0.45">
      <c r="B2" s="245" t="s">
        <v>76</v>
      </c>
      <c r="C2" s="245"/>
      <c r="D2" s="60">
        <f>+'2.Fluidos D&amp;C'!$D$2</f>
        <v>0</v>
      </c>
      <c r="E2" s="113"/>
      <c r="F2" s="246" t="s">
        <v>9</v>
      </c>
      <c r="G2" s="247"/>
      <c r="H2" s="56" t="s">
        <v>10</v>
      </c>
      <c r="I2" s="248" t="s">
        <v>53</v>
      </c>
      <c r="J2" s="249"/>
      <c r="K2" s="48"/>
      <c r="L2" s="41"/>
    </row>
    <row r="3" spans="2:12" ht="74.25" customHeight="1" x14ac:dyDescent="0.25">
      <c r="B3" s="64" t="s">
        <v>12</v>
      </c>
      <c r="C3" s="64" t="s">
        <v>77</v>
      </c>
      <c r="D3" s="65" t="s">
        <v>78</v>
      </c>
      <c r="E3" s="34" t="s">
        <v>79</v>
      </c>
      <c r="F3" s="33" t="s">
        <v>16</v>
      </c>
      <c r="G3" s="33" t="s">
        <v>17</v>
      </c>
      <c r="H3" s="34" t="s">
        <v>18</v>
      </c>
      <c r="I3" s="34" t="s">
        <v>19</v>
      </c>
      <c r="J3" s="35" t="s">
        <v>80</v>
      </c>
      <c r="K3" s="59" t="s">
        <v>81</v>
      </c>
      <c r="L3" s="15" t="s">
        <v>82</v>
      </c>
    </row>
    <row r="4" spans="2:12" ht="83.25" customHeight="1" x14ac:dyDescent="0.25">
      <c r="B4" s="66" t="e">
        <f>#REF!+1</f>
        <v>#REF!</v>
      </c>
      <c r="C4" s="67" t="s">
        <v>83</v>
      </c>
      <c r="D4" s="108" t="s">
        <v>84</v>
      </c>
      <c r="E4" s="37" t="s">
        <v>24</v>
      </c>
      <c r="F4" s="114">
        <v>10</v>
      </c>
      <c r="G4" s="115" t="e">
        <f>+F4/#REF!</f>
        <v>#REF!</v>
      </c>
      <c r="H4" s="55">
        <f>IF(E4="Yes",F4,0)</f>
        <v>10</v>
      </c>
      <c r="I4" s="53" t="e">
        <f>IF(OR(#REF!=0,$H$6=0,$H$7=0,#REF!=0)=FALSE,H4,0)</f>
        <v>#REF!</v>
      </c>
      <c r="J4" s="54" t="str">
        <f>IF(E4="Yes","OK","Did not pass")</f>
        <v>OK</v>
      </c>
      <c r="K4" s="36" t="s">
        <v>85</v>
      </c>
      <c r="L4" s="44"/>
    </row>
    <row r="5" spans="2:12" ht="64.5" customHeight="1" x14ac:dyDescent="0.25">
      <c r="B5" s="66" t="e">
        <f t="shared" ref="B5:B16" si="0">+B4+1</f>
        <v>#REF!</v>
      </c>
      <c r="C5" s="67" t="s">
        <v>86</v>
      </c>
      <c r="D5" s="108" t="s">
        <v>87</v>
      </c>
      <c r="E5" s="37" t="s">
        <v>24</v>
      </c>
      <c r="F5" s="114">
        <v>10</v>
      </c>
      <c r="G5" s="115" t="e">
        <f>+F5/#REF!</f>
        <v>#REF!</v>
      </c>
      <c r="H5" s="55">
        <f>IF(E5="Yes",F5,0)</f>
        <v>10</v>
      </c>
      <c r="I5" s="53" t="e">
        <f>IF(OR(#REF!=0,$H$6=0,$H$7=0,#REF!=0)=FALSE,H5,0)</f>
        <v>#REF!</v>
      </c>
      <c r="J5" s="54" t="str">
        <f>IF(E5="Yes","OK","Did not pass")</f>
        <v>OK</v>
      </c>
      <c r="K5" s="36" t="s">
        <v>85</v>
      </c>
      <c r="L5" s="44"/>
    </row>
    <row r="6" spans="2:12" ht="18.5" x14ac:dyDescent="0.25">
      <c r="B6" s="66" t="e">
        <f t="shared" si="0"/>
        <v>#REF!</v>
      </c>
      <c r="C6" s="67" t="s">
        <v>88</v>
      </c>
      <c r="D6" s="68" t="s">
        <v>89</v>
      </c>
      <c r="E6" s="37" t="s">
        <v>24</v>
      </c>
      <c r="F6" s="114">
        <v>10</v>
      </c>
      <c r="G6" s="115" t="e">
        <f>+F6/#REF!</f>
        <v>#REF!</v>
      </c>
      <c r="H6" s="55">
        <f t="shared" ref="H6:H15" si="1">IF(E6="Yes",F6,0)</f>
        <v>10</v>
      </c>
      <c r="I6" s="53" t="e">
        <f>IF(OR(#REF!=0,$H$6=0,$H$7=0,#REF!=0)=FALSE,H6,0)</f>
        <v>#REF!</v>
      </c>
      <c r="J6" s="54" t="str">
        <f t="shared" ref="J6:J15" si="2">IF(E6="Yes","OK","Did not pass")</f>
        <v>OK</v>
      </c>
      <c r="K6" s="36" t="s">
        <v>85</v>
      </c>
      <c r="L6" s="44"/>
    </row>
    <row r="7" spans="2:12" ht="18.5" x14ac:dyDescent="0.25">
      <c r="B7" s="66" t="e">
        <f t="shared" si="0"/>
        <v>#REF!</v>
      </c>
      <c r="C7" s="67" t="s">
        <v>90</v>
      </c>
      <c r="D7" s="68" t="s">
        <v>91</v>
      </c>
      <c r="E7" s="37" t="s">
        <v>24</v>
      </c>
      <c r="F7" s="114">
        <v>10</v>
      </c>
      <c r="G7" s="115" t="e">
        <f>+F7/#REF!</f>
        <v>#REF!</v>
      </c>
      <c r="H7" s="55">
        <f t="shared" si="1"/>
        <v>10</v>
      </c>
      <c r="I7" s="53" t="e">
        <f>IF(OR(#REF!=0,$H$6=0,$H$7=0,#REF!=0)=FALSE,H7,0)</f>
        <v>#REF!</v>
      </c>
      <c r="J7" s="54" t="str">
        <f t="shared" si="2"/>
        <v>OK</v>
      </c>
      <c r="K7" s="36" t="s">
        <v>85</v>
      </c>
      <c r="L7" s="44"/>
    </row>
    <row r="8" spans="2:12" ht="35.25" customHeight="1" x14ac:dyDescent="0.25">
      <c r="B8" s="66" t="e">
        <f t="shared" si="0"/>
        <v>#REF!</v>
      </c>
      <c r="C8" s="67" t="s">
        <v>92</v>
      </c>
      <c r="D8" s="68" t="s">
        <v>93</v>
      </c>
      <c r="E8" s="37" t="s">
        <v>24</v>
      </c>
      <c r="F8" s="114">
        <v>10</v>
      </c>
      <c r="G8" s="115" t="e">
        <f>+F8/#REF!</f>
        <v>#REF!</v>
      </c>
      <c r="H8" s="55">
        <f t="shared" si="1"/>
        <v>10</v>
      </c>
      <c r="I8" s="53" t="e">
        <f>IF(OR(#REF!=0,$H$6=0,$H$7=0,#REF!=0)=FALSE,H8,0)</f>
        <v>#REF!</v>
      </c>
      <c r="J8" s="54" t="str">
        <f t="shared" si="2"/>
        <v>OK</v>
      </c>
      <c r="K8" s="36" t="s">
        <v>85</v>
      </c>
      <c r="L8" s="44"/>
    </row>
    <row r="9" spans="2:12" ht="33" customHeight="1" x14ac:dyDescent="0.25">
      <c r="B9" s="66" t="e">
        <f t="shared" si="0"/>
        <v>#REF!</v>
      </c>
      <c r="C9" s="67" t="s">
        <v>94</v>
      </c>
      <c r="D9" s="68" t="s">
        <v>95</v>
      </c>
      <c r="E9" s="37" t="s">
        <v>24</v>
      </c>
      <c r="F9" s="114">
        <v>10</v>
      </c>
      <c r="G9" s="115" t="e">
        <f>+F9/#REF!</f>
        <v>#REF!</v>
      </c>
      <c r="H9" s="55">
        <f t="shared" si="1"/>
        <v>10</v>
      </c>
      <c r="I9" s="53" t="e">
        <f>IF(OR(#REF!=0,$H$6=0,$H$7=0,#REF!=0)=FALSE,H9,0)</f>
        <v>#REF!</v>
      </c>
      <c r="J9" s="54" t="str">
        <f t="shared" si="2"/>
        <v>OK</v>
      </c>
      <c r="K9" s="36" t="s">
        <v>85</v>
      </c>
      <c r="L9" s="44"/>
    </row>
    <row r="10" spans="2:12" ht="26.25" customHeight="1" x14ac:dyDescent="0.25">
      <c r="B10" s="66" t="e">
        <f t="shared" si="0"/>
        <v>#REF!</v>
      </c>
      <c r="C10" s="67" t="s">
        <v>96</v>
      </c>
      <c r="D10" s="68" t="s">
        <v>95</v>
      </c>
      <c r="E10" s="37" t="s">
        <v>24</v>
      </c>
      <c r="F10" s="114">
        <v>10</v>
      </c>
      <c r="G10" s="115" t="e">
        <f>+F10/#REF!</f>
        <v>#REF!</v>
      </c>
      <c r="H10" s="55">
        <f>IF(E10="Yes",F10,0)</f>
        <v>10</v>
      </c>
      <c r="I10" s="53" t="e">
        <f>IF(OR(#REF!=0,$H$6=0,$H$7=0,#REF!=0)=FALSE,H10,0)</f>
        <v>#REF!</v>
      </c>
      <c r="J10" s="54" t="str">
        <f>IF(E10="Yes","OK","Did not pass")</f>
        <v>OK</v>
      </c>
      <c r="K10" s="36" t="s">
        <v>85</v>
      </c>
      <c r="L10" s="44"/>
    </row>
    <row r="11" spans="2:12" ht="47.25" customHeight="1" x14ac:dyDescent="0.25">
      <c r="B11" s="66" t="e">
        <f>+B10+1</f>
        <v>#REF!</v>
      </c>
      <c r="C11" s="109" t="s">
        <v>97</v>
      </c>
      <c r="D11" s="108" t="s">
        <v>98</v>
      </c>
      <c r="E11" s="37" t="s">
        <v>24</v>
      </c>
      <c r="F11" s="114">
        <v>11</v>
      </c>
      <c r="G11" s="115" t="e">
        <f>+F11/#REF!</f>
        <v>#REF!</v>
      </c>
      <c r="H11" s="55">
        <f>IF(E11="Yes",F11,0)</f>
        <v>11</v>
      </c>
      <c r="I11" s="53" t="e">
        <f>IF(OR(#REF!=0,$H$6=0,$H$7=0,#REF!=0)=FALSE,H11,0)</f>
        <v>#REF!</v>
      </c>
      <c r="J11" s="54" t="str">
        <f>IF(E11="Yes","OK","Did not pass")</f>
        <v>OK</v>
      </c>
      <c r="K11" s="36" t="s">
        <v>85</v>
      </c>
      <c r="L11" s="44"/>
    </row>
    <row r="12" spans="2:12" ht="42.75" customHeight="1" x14ac:dyDescent="0.25">
      <c r="B12" s="66" t="e">
        <f t="shared" si="0"/>
        <v>#REF!</v>
      </c>
      <c r="C12" s="109" t="s">
        <v>99</v>
      </c>
      <c r="D12" s="108" t="s">
        <v>100</v>
      </c>
      <c r="E12" s="37" t="s">
        <v>24</v>
      </c>
      <c r="F12" s="114">
        <v>10</v>
      </c>
      <c r="G12" s="115" t="e">
        <f>+F12/#REF!</f>
        <v>#REF!</v>
      </c>
      <c r="H12" s="55">
        <f>IF(E12="Yes",F12,0)</f>
        <v>10</v>
      </c>
      <c r="I12" s="53" t="e">
        <f>IF(OR(#REF!=0,$H$6=0,$H$7=0,#REF!=0)=FALSE,H12,0)</f>
        <v>#REF!</v>
      </c>
      <c r="J12" s="54" t="str">
        <f>IF(E12="Yes","OK","Did not pass")</f>
        <v>OK</v>
      </c>
      <c r="K12" s="36" t="s">
        <v>85</v>
      </c>
      <c r="L12" s="44"/>
    </row>
    <row r="13" spans="2:12" ht="33.65" customHeight="1" x14ac:dyDescent="0.25">
      <c r="B13" s="66" t="e">
        <f t="shared" si="0"/>
        <v>#REF!</v>
      </c>
      <c r="C13" s="67" t="s">
        <v>101</v>
      </c>
      <c r="D13" s="68" t="s">
        <v>102</v>
      </c>
      <c r="E13" s="37" t="s">
        <v>24</v>
      </c>
      <c r="F13" s="114">
        <v>10</v>
      </c>
      <c r="G13" s="115" t="e">
        <f>+F13/#REF!</f>
        <v>#REF!</v>
      </c>
      <c r="H13" s="55">
        <f t="shared" si="1"/>
        <v>10</v>
      </c>
      <c r="I13" s="53" t="e">
        <f>IF(OR(#REF!=0,$H$6=0,$H$7=0,#REF!=0)=FALSE,H13,0)</f>
        <v>#REF!</v>
      </c>
      <c r="J13" s="54" t="str">
        <f t="shared" si="2"/>
        <v>OK</v>
      </c>
      <c r="K13" s="36" t="s">
        <v>85</v>
      </c>
      <c r="L13" s="44"/>
    </row>
    <row r="14" spans="2:12" ht="37.5" x14ac:dyDescent="0.25">
      <c r="B14" s="66" t="e">
        <f t="shared" si="0"/>
        <v>#REF!</v>
      </c>
      <c r="C14" s="67" t="s">
        <v>103</v>
      </c>
      <c r="D14" s="68" t="s">
        <v>104</v>
      </c>
      <c r="E14" s="37" t="s">
        <v>24</v>
      </c>
      <c r="F14" s="114">
        <v>10</v>
      </c>
      <c r="G14" s="115" t="e">
        <f>+F14/#REF!</f>
        <v>#REF!</v>
      </c>
      <c r="H14" s="55">
        <f t="shared" si="1"/>
        <v>10</v>
      </c>
      <c r="I14" s="53" t="e">
        <f>IF(OR(#REF!=0,$H$6=0,$H$7=0,#REF!=0)=FALSE,H14,0)</f>
        <v>#REF!</v>
      </c>
      <c r="J14" s="54" t="str">
        <f t="shared" si="2"/>
        <v>OK</v>
      </c>
      <c r="K14" s="36" t="s">
        <v>85</v>
      </c>
      <c r="L14" s="44"/>
    </row>
    <row r="15" spans="2:12" ht="32.25" customHeight="1" x14ac:dyDescent="0.25">
      <c r="B15" s="66" t="e">
        <f t="shared" si="0"/>
        <v>#REF!</v>
      </c>
      <c r="C15" s="67" t="s">
        <v>105</v>
      </c>
      <c r="D15" s="68" t="s">
        <v>106</v>
      </c>
      <c r="E15" s="37" t="s">
        <v>24</v>
      </c>
      <c r="F15" s="114">
        <v>10</v>
      </c>
      <c r="G15" s="115" t="e">
        <f>+F15/#REF!</f>
        <v>#REF!</v>
      </c>
      <c r="H15" s="55">
        <f t="shared" si="1"/>
        <v>10</v>
      </c>
      <c r="I15" s="53" t="e">
        <f>IF(OR(#REF!=0,$H$6=0,$H$7=0,#REF!=0)=FALSE,H15,0)</f>
        <v>#REF!</v>
      </c>
      <c r="J15" s="54" t="str">
        <f t="shared" si="2"/>
        <v>OK</v>
      </c>
      <c r="K15" s="36" t="s">
        <v>85</v>
      </c>
      <c r="L15" s="44"/>
    </row>
    <row r="16" spans="2:12" ht="29.15" customHeight="1" x14ac:dyDescent="0.25">
      <c r="B16" s="66" t="e">
        <f t="shared" si="0"/>
        <v>#REF!</v>
      </c>
      <c r="C16" s="67" t="s">
        <v>107</v>
      </c>
      <c r="D16" s="68" t="s">
        <v>108</v>
      </c>
      <c r="E16" s="37" t="s">
        <v>24</v>
      </c>
      <c r="F16" s="114">
        <v>10</v>
      </c>
      <c r="G16" s="115" t="e">
        <f>+F16/#REF!</f>
        <v>#REF!</v>
      </c>
      <c r="H16" s="55">
        <f t="shared" ref="H16" si="3">IF(E16="Yes",F16,0)</f>
        <v>10</v>
      </c>
      <c r="I16" s="53" t="e">
        <f>IF(OR(#REF!=0,$H$6=0,$H$7=0,#REF!=0)=FALSE,H16,0)</f>
        <v>#REF!</v>
      </c>
      <c r="J16" s="54" t="str">
        <f t="shared" ref="J16" si="4">IF(E16="Yes","OK","Did not pass")</f>
        <v>OK</v>
      </c>
      <c r="K16" s="36" t="s">
        <v>85</v>
      </c>
      <c r="L16" s="44"/>
    </row>
    <row r="17" spans="1:12" hidden="1" x14ac:dyDescent="0.25">
      <c r="A17" s="41"/>
      <c r="B17" s="41"/>
      <c r="C17" s="41"/>
      <c r="D17" s="41"/>
      <c r="E17" s="41"/>
      <c r="F17" s="41"/>
      <c r="G17" s="41"/>
      <c r="H17" s="41"/>
      <c r="I17" s="41"/>
      <c r="J17" s="41"/>
      <c r="K17" s="41"/>
      <c r="L17" s="41"/>
    </row>
    <row r="18" spans="1:12" ht="13" hidden="1" x14ac:dyDescent="0.3">
      <c r="A18" s="41"/>
      <c r="B18" s="82" t="s">
        <v>109</v>
      </c>
      <c r="C18" s="41"/>
      <c r="D18" s="41"/>
      <c r="E18" s="41"/>
      <c r="F18" s="41"/>
      <c r="G18" s="41"/>
      <c r="H18" s="41"/>
      <c r="I18" s="41"/>
      <c r="J18" s="41"/>
      <c r="K18" s="41">
        <f>SUM(K4:K16)</f>
        <v>0</v>
      </c>
      <c r="L18" s="41"/>
    </row>
    <row r="19" spans="1:12" ht="27.75" hidden="1" customHeight="1" x14ac:dyDescent="0.25">
      <c r="A19" s="41"/>
      <c r="B19" s="66" t="s">
        <v>66</v>
      </c>
      <c r="C19" s="67" t="s">
        <v>67</v>
      </c>
      <c r="D19" s="41"/>
      <c r="E19" s="41"/>
      <c r="F19" s="41"/>
      <c r="G19" s="41"/>
      <c r="H19" s="41"/>
      <c r="I19" s="32" t="s">
        <v>73</v>
      </c>
      <c r="J19" s="49" t="str">
        <f>IF(K18&gt;0,"FAILED","Accepted")</f>
        <v>Accepted</v>
      </c>
      <c r="K19" s="41"/>
      <c r="L19" s="41"/>
    </row>
    <row r="20" spans="1:12" ht="28.5" hidden="1" customHeight="1" x14ac:dyDescent="0.25">
      <c r="A20" s="120"/>
      <c r="B20" s="85" t="s">
        <v>66</v>
      </c>
      <c r="C20" s="86" t="s">
        <v>68</v>
      </c>
      <c r="D20" s="123"/>
      <c r="E20" s="122"/>
      <c r="F20" s="124"/>
      <c r="G20" s="38"/>
      <c r="H20" s="90" t="s">
        <v>74</v>
      </c>
      <c r="I20" s="32" t="s">
        <v>74</v>
      </c>
      <c r="J20" s="91">
        <f>IF(J19="FAILED",0,SUM(J4:J16))</f>
        <v>0</v>
      </c>
      <c r="K20" s="41"/>
      <c r="L20" s="122"/>
    </row>
    <row r="21" spans="1:12" hidden="1" x14ac:dyDescent="0.25">
      <c r="A21" s="120"/>
      <c r="B21" s="87"/>
      <c r="C21" s="88"/>
      <c r="D21" s="123"/>
      <c r="E21" s="122"/>
      <c r="F21" s="124"/>
      <c r="G21" s="38"/>
      <c r="H21" s="125"/>
      <c r="I21" s="125"/>
      <c r="J21" s="38"/>
      <c r="K21" s="38"/>
      <c r="L21" s="122"/>
    </row>
    <row r="22" spans="1:12" hidden="1" x14ac:dyDescent="0.25">
      <c r="A22" s="120"/>
      <c r="B22" s="87"/>
      <c r="C22" s="88"/>
      <c r="D22" s="123"/>
      <c r="E22" s="122"/>
      <c r="F22" s="124"/>
      <c r="G22" s="38"/>
      <c r="H22" s="125"/>
      <c r="I22" s="125"/>
      <c r="J22" s="38"/>
      <c r="K22" s="38"/>
      <c r="L22" s="122"/>
    </row>
    <row r="23" spans="1:12" hidden="1" x14ac:dyDescent="0.25">
      <c r="A23" s="120"/>
      <c r="B23" s="87"/>
      <c r="C23" s="38" t="s">
        <v>69</v>
      </c>
      <c r="D23" s="126"/>
      <c r="E23" s="121"/>
      <c r="F23" s="127"/>
      <c r="G23" s="38"/>
      <c r="H23" s="125"/>
      <c r="I23" s="125"/>
      <c r="J23" s="38"/>
      <c r="K23" s="38"/>
      <c r="L23" s="121"/>
    </row>
    <row r="24" spans="1:12" ht="13" hidden="1" x14ac:dyDescent="0.25">
      <c r="A24" s="120"/>
      <c r="B24" s="87"/>
      <c r="C24" s="117" t="s">
        <v>70</v>
      </c>
      <c r="D24" s="118"/>
      <c r="E24" s="110"/>
      <c r="F24" s="69" t="e">
        <f>+#REF!</f>
        <v>#REF!</v>
      </c>
      <c r="G24" s="70">
        <f>I24/2*100</f>
        <v>2.5</v>
      </c>
      <c r="H24" s="71">
        <v>0.1</v>
      </c>
      <c r="I24" s="71">
        <v>0.05</v>
      </c>
      <c r="J24" s="72" t="s">
        <v>24</v>
      </c>
      <c r="K24" s="72"/>
      <c r="L24" s="119" t="e">
        <f>F24/$F$32</f>
        <v>#REF!</v>
      </c>
    </row>
    <row r="25" spans="1:12" ht="13" hidden="1" x14ac:dyDescent="0.25">
      <c r="A25" s="120"/>
      <c r="B25" s="87"/>
      <c r="C25" s="117" t="e">
        <f>+#REF!</f>
        <v>#REF!</v>
      </c>
      <c r="D25" s="118"/>
      <c r="E25" s="110"/>
      <c r="F25" s="69" t="e">
        <f>+#REF!</f>
        <v>#REF!</v>
      </c>
      <c r="G25" s="70">
        <f t="shared" ref="G25:G31" si="5">I25/2*100</f>
        <v>2.5</v>
      </c>
      <c r="H25" s="71">
        <v>0.1</v>
      </c>
      <c r="I25" s="71">
        <v>0.05</v>
      </c>
      <c r="J25" s="72" t="s">
        <v>26</v>
      </c>
      <c r="K25" s="72"/>
      <c r="L25" s="119" t="e">
        <f t="shared" ref="L25:L31" si="6">F25/$F$32</f>
        <v>#REF!</v>
      </c>
    </row>
    <row r="26" spans="1:12" ht="13" hidden="1" x14ac:dyDescent="0.25">
      <c r="A26" s="120"/>
      <c r="B26" s="87"/>
      <c r="C26" s="117" t="e">
        <f>+#REF!</f>
        <v>#REF!</v>
      </c>
      <c r="D26" s="118"/>
      <c r="E26" s="110"/>
      <c r="F26" s="69" t="e">
        <f>+#REF!</f>
        <v>#REF!</v>
      </c>
      <c r="G26" s="70">
        <f t="shared" si="5"/>
        <v>25</v>
      </c>
      <c r="H26" s="71">
        <v>0.2</v>
      </c>
      <c r="I26" s="71">
        <v>0.5</v>
      </c>
      <c r="J26" s="72"/>
      <c r="K26" s="72"/>
      <c r="L26" s="119" t="e">
        <f t="shared" si="6"/>
        <v>#REF!</v>
      </c>
    </row>
    <row r="27" spans="1:12" ht="13" hidden="1" x14ac:dyDescent="0.25">
      <c r="A27" s="120"/>
      <c r="B27" s="87"/>
      <c r="C27" s="117" t="e">
        <f>+#REF!</f>
        <v>#REF!</v>
      </c>
      <c r="D27" s="118"/>
      <c r="E27" s="110"/>
      <c r="F27" s="69" t="e">
        <f>+#REF!</f>
        <v>#REF!</v>
      </c>
      <c r="G27" s="70">
        <f t="shared" si="5"/>
        <v>2.5</v>
      </c>
      <c r="H27" s="71">
        <v>0.1</v>
      </c>
      <c r="I27" s="71">
        <v>0.05</v>
      </c>
      <c r="J27" s="72"/>
      <c r="K27" s="72"/>
      <c r="L27" s="119" t="e">
        <f t="shared" si="6"/>
        <v>#REF!</v>
      </c>
    </row>
    <row r="28" spans="1:12" ht="13" hidden="1" x14ac:dyDescent="0.25">
      <c r="A28" s="120"/>
      <c r="B28" s="87"/>
      <c r="C28" s="117" t="e">
        <f>+#REF!</f>
        <v>#REF!</v>
      </c>
      <c r="D28" s="118"/>
      <c r="E28" s="110"/>
      <c r="F28" s="69" t="e">
        <f>+#REF!</f>
        <v>#REF!</v>
      </c>
      <c r="G28" s="70">
        <f t="shared" si="5"/>
        <v>5</v>
      </c>
      <c r="H28" s="71">
        <v>0.1</v>
      </c>
      <c r="I28" s="71">
        <v>0.1</v>
      </c>
      <c r="J28" s="72"/>
      <c r="K28" s="72"/>
      <c r="L28" s="119" t="e">
        <f t="shared" si="6"/>
        <v>#REF!</v>
      </c>
    </row>
    <row r="29" spans="1:12" ht="13" hidden="1" x14ac:dyDescent="0.25">
      <c r="A29" s="120"/>
      <c r="B29" s="87"/>
      <c r="C29" s="117" t="e">
        <f>+#REF!</f>
        <v>#REF!</v>
      </c>
      <c r="D29" s="118"/>
      <c r="E29" s="110"/>
      <c r="F29" s="69" t="e">
        <f>+#REF!</f>
        <v>#REF!</v>
      </c>
      <c r="G29" s="70">
        <f t="shared" si="5"/>
        <v>10</v>
      </c>
      <c r="H29" s="71">
        <v>0.35</v>
      </c>
      <c r="I29" s="71">
        <v>0.2</v>
      </c>
      <c r="J29" s="72"/>
      <c r="K29" s="72"/>
      <c r="L29" s="119" t="e">
        <f t="shared" si="6"/>
        <v>#REF!</v>
      </c>
    </row>
    <row r="30" spans="1:12" ht="13" hidden="1" x14ac:dyDescent="0.25">
      <c r="A30" s="120"/>
      <c r="B30" s="87"/>
      <c r="C30" s="117" t="e">
        <f>+#REF!</f>
        <v>#REF!</v>
      </c>
      <c r="D30" s="118"/>
      <c r="E30" s="110"/>
      <c r="F30" s="69" t="e">
        <f>+#REF!</f>
        <v>#REF!</v>
      </c>
      <c r="G30" s="70">
        <f t="shared" si="5"/>
        <v>1</v>
      </c>
      <c r="H30" s="71">
        <v>0.02</v>
      </c>
      <c r="I30" s="71">
        <v>0.02</v>
      </c>
      <c r="J30" s="72"/>
      <c r="K30" s="72"/>
      <c r="L30" s="119" t="e">
        <f t="shared" si="6"/>
        <v>#REF!</v>
      </c>
    </row>
    <row r="31" spans="1:12" ht="13" hidden="1" x14ac:dyDescent="0.25">
      <c r="A31" s="120"/>
      <c r="B31" s="87"/>
      <c r="C31" s="117" t="e">
        <f>+#REF!</f>
        <v>#REF!</v>
      </c>
      <c r="D31" s="118"/>
      <c r="E31" s="110"/>
      <c r="F31" s="69" t="e">
        <f>+#REF!</f>
        <v>#REF!</v>
      </c>
      <c r="G31" s="70">
        <f t="shared" si="5"/>
        <v>1.5</v>
      </c>
      <c r="H31" s="71">
        <v>0.03</v>
      </c>
      <c r="I31" s="71">
        <v>0.03</v>
      </c>
      <c r="J31" s="72"/>
      <c r="K31" s="72"/>
      <c r="L31" s="119" t="e">
        <f t="shared" si="6"/>
        <v>#REF!</v>
      </c>
    </row>
    <row r="32" spans="1:12" s="2" customFormat="1" ht="13" hidden="1" x14ac:dyDescent="0.25">
      <c r="A32" s="120"/>
      <c r="B32" s="87"/>
      <c r="C32" s="128" t="s">
        <v>49</v>
      </c>
      <c r="D32" s="129"/>
      <c r="E32" s="130"/>
      <c r="F32" s="73" t="e">
        <f>SUBTOTAL(9,F24:F31)</f>
        <v>#REF!</v>
      </c>
      <c r="G32" s="74">
        <f>SUM(G24:G31)</f>
        <v>50</v>
      </c>
      <c r="H32" s="71">
        <f>SUM(H24:H31)</f>
        <v>1</v>
      </c>
      <c r="I32" s="71">
        <f>SUM(I24:I31)</f>
        <v>1</v>
      </c>
      <c r="J32" s="72"/>
      <c r="K32" s="72"/>
      <c r="L32" s="130"/>
    </row>
    <row r="33" spans="4:12" ht="13" hidden="1" x14ac:dyDescent="0.3">
      <c r="D33" s="12"/>
      <c r="E33" s="10"/>
      <c r="F33" s="124"/>
      <c r="G33" s="38"/>
      <c r="H33" s="125"/>
      <c r="I33" s="125"/>
      <c r="J33" s="72"/>
      <c r="K33" s="72"/>
      <c r="L33" s="10"/>
    </row>
    <row r="34" spans="4:12" hidden="1" x14ac:dyDescent="0.25">
      <c r="D34" s="123"/>
      <c r="E34" s="122"/>
      <c r="F34" s="124"/>
      <c r="G34" s="38"/>
      <c r="H34" s="125"/>
      <c r="I34" s="125"/>
      <c r="J34" s="38"/>
      <c r="K34" s="38"/>
      <c r="L34" s="122"/>
    </row>
    <row r="35" spans="4:12" hidden="1" x14ac:dyDescent="0.25">
      <c r="D35" s="123"/>
      <c r="E35" s="122"/>
      <c r="F35" s="124"/>
      <c r="G35" s="38"/>
      <c r="H35" s="125"/>
      <c r="I35" s="125"/>
      <c r="J35" s="38"/>
      <c r="K35" s="38"/>
      <c r="L35" s="122"/>
    </row>
    <row r="36" spans="4:12" x14ac:dyDescent="0.25">
      <c r="D36" s="123"/>
      <c r="E36" s="122"/>
      <c r="F36" s="124"/>
      <c r="G36" s="38"/>
      <c r="H36" s="125"/>
      <c r="I36" s="125"/>
      <c r="J36" s="38"/>
      <c r="K36" s="38"/>
      <c r="L36" s="122"/>
    </row>
    <row r="37" spans="4:12" x14ac:dyDescent="0.25">
      <c r="D37" s="123"/>
      <c r="E37" s="122"/>
      <c r="F37" s="124"/>
      <c r="G37" s="38"/>
      <c r="H37" s="125"/>
      <c r="I37" s="125"/>
      <c r="J37" s="38"/>
      <c r="K37" s="38"/>
      <c r="L37" s="122"/>
    </row>
    <row r="38" spans="4:12" x14ac:dyDescent="0.25">
      <c r="D38" s="123"/>
      <c r="E38" s="122"/>
      <c r="F38" s="124"/>
      <c r="G38" s="38"/>
      <c r="H38" s="125"/>
      <c r="I38" s="125"/>
      <c r="J38" s="38"/>
      <c r="K38" s="38"/>
      <c r="L38" s="122"/>
    </row>
    <row r="39" spans="4:12" x14ac:dyDescent="0.25">
      <c r="D39" s="123"/>
      <c r="E39" s="122"/>
      <c r="F39" s="124"/>
      <c r="G39" s="38"/>
      <c r="H39" s="125"/>
      <c r="I39" s="125"/>
      <c r="J39" s="38"/>
      <c r="K39" s="38"/>
      <c r="L39" s="122"/>
    </row>
    <row r="40" spans="4:12" x14ac:dyDescent="0.25">
      <c r="D40" s="123"/>
      <c r="E40" s="122"/>
      <c r="F40" s="124"/>
      <c r="G40" s="38"/>
      <c r="H40" s="125"/>
      <c r="I40" s="125"/>
      <c r="J40" s="38"/>
      <c r="K40" s="38"/>
      <c r="L40" s="122"/>
    </row>
    <row r="41" spans="4:12" x14ac:dyDescent="0.25">
      <c r="D41" s="123"/>
      <c r="E41" s="122"/>
      <c r="F41" s="124"/>
      <c r="G41" s="38"/>
      <c r="H41" s="125"/>
      <c r="I41" s="125"/>
      <c r="J41" s="38"/>
      <c r="K41" s="38"/>
      <c r="L41" s="122"/>
    </row>
    <row r="42" spans="4:12" x14ac:dyDescent="0.25">
      <c r="D42" s="123"/>
      <c r="E42" s="122"/>
      <c r="F42" s="124"/>
      <c r="G42" s="38"/>
      <c r="H42" s="125"/>
      <c r="I42" s="125"/>
      <c r="J42" s="38"/>
      <c r="K42" s="38"/>
      <c r="L42" s="122"/>
    </row>
    <row r="43" spans="4:12" x14ac:dyDescent="0.25">
      <c r="D43" s="123"/>
      <c r="E43" s="122"/>
      <c r="F43" s="124"/>
      <c r="G43" s="38"/>
      <c r="H43" s="125"/>
      <c r="I43" s="125"/>
      <c r="J43" s="38"/>
      <c r="K43" s="38"/>
      <c r="L43" s="122"/>
    </row>
    <row r="44" spans="4:12" x14ac:dyDescent="0.25">
      <c r="D44" s="123"/>
      <c r="E44" s="122"/>
      <c r="F44" s="124"/>
      <c r="G44" s="38"/>
      <c r="H44" s="125"/>
      <c r="I44" s="125"/>
      <c r="J44" s="38"/>
      <c r="K44" s="38"/>
      <c r="L44" s="122"/>
    </row>
    <row r="45" spans="4:12" x14ac:dyDescent="0.25">
      <c r="D45" s="123"/>
      <c r="E45" s="122"/>
      <c r="F45" s="124"/>
      <c r="G45" s="38"/>
      <c r="H45" s="125"/>
      <c r="I45" s="125"/>
      <c r="J45" s="38"/>
      <c r="K45" s="38"/>
      <c r="L45" s="122"/>
    </row>
    <row r="46" spans="4:12" x14ac:dyDescent="0.25">
      <c r="D46" s="123"/>
      <c r="E46" s="122"/>
      <c r="F46" s="124"/>
      <c r="G46" s="38"/>
      <c r="H46" s="125"/>
      <c r="I46" s="125"/>
      <c r="J46" s="38"/>
      <c r="K46" s="38"/>
      <c r="L46" s="122"/>
    </row>
    <row r="47" spans="4:12" x14ac:dyDescent="0.25">
      <c r="D47" s="123"/>
      <c r="E47" s="122"/>
      <c r="F47" s="124"/>
      <c r="G47" s="38"/>
      <c r="H47" s="125"/>
      <c r="I47" s="125"/>
      <c r="J47" s="38"/>
      <c r="K47" s="38"/>
      <c r="L47" s="122"/>
    </row>
    <row r="48" spans="4:12" x14ac:dyDescent="0.25">
      <c r="D48" s="123"/>
      <c r="E48" s="122"/>
      <c r="F48" s="124"/>
      <c r="G48" s="38"/>
      <c r="H48" s="125"/>
      <c r="I48" s="125"/>
      <c r="J48" s="38"/>
      <c r="K48" s="38"/>
      <c r="L48" s="122"/>
    </row>
    <row r="49" spans="6:9" x14ac:dyDescent="0.25">
      <c r="F49" s="124"/>
      <c r="G49" s="38"/>
      <c r="H49" s="125"/>
      <c r="I49" s="125"/>
    </row>
    <row r="50" spans="6:9" x14ac:dyDescent="0.25">
      <c r="F50" s="124"/>
      <c r="G50" s="38"/>
      <c r="H50" s="125"/>
      <c r="I50" s="125"/>
    </row>
    <row r="51" spans="6:9" x14ac:dyDescent="0.25">
      <c r="F51" s="124"/>
      <c r="G51" s="38"/>
      <c r="H51" s="125"/>
      <c r="I51" s="125"/>
    </row>
    <row r="52" spans="6:9" x14ac:dyDescent="0.25">
      <c r="F52" s="124"/>
      <c r="G52" s="38"/>
      <c r="H52" s="125"/>
      <c r="I52" s="125"/>
    </row>
    <row r="53" spans="6:9" x14ac:dyDescent="0.25">
      <c r="F53" s="124"/>
      <c r="G53" s="38"/>
      <c r="H53" s="125"/>
      <c r="I53" s="125"/>
    </row>
    <row r="54" spans="6:9" x14ac:dyDescent="0.25">
      <c r="F54" s="124"/>
      <c r="G54" s="38"/>
      <c r="H54" s="125"/>
      <c r="I54" s="125"/>
    </row>
    <row r="55" spans="6:9" x14ac:dyDescent="0.25">
      <c r="F55" s="124"/>
      <c r="G55" s="38"/>
      <c r="H55" s="125"/>
      <c r="I55" s="125"/>
    </row>
    <row r="56" spans="6:9" x14ac:dyDescent="0.25">
      <c r="F56" s="124"/>
      <c r="G56" s="38"/>
      <c r="H56" s="125"/>
      <c r="I56" s="125"/>
    </row>
    <row r="57" spans="6:9" x14ac:dyDescent="0.25">
      <c r="F57" s="124"/>
      <c r="G57" s="38"/>
      <c r="H57" s="125"/>
      <c r="I57" s="125"/>
    </row>
    <row r="58" spans="6:9" x14ac:dyDescent="0.25">
      <c r="F58" s="124"/>
      <c r="G58" s="38"/>
      <c r="H58" s="125"/>
      <c r="I58" s="125"/>
    </row>
    <row r="59" spans="6:9" x14ac:dyDescent="0.25">
      <c r="F59" s="124"/>
      <c r="G59" s="38"/>
      <c r="H59" s="125"/>
      <c r="I59" s="125"/>
    </row>
    <row r="60" spans="6:9" x14ac:dyDescent="0.25">
      <c r="F60" s="124"/>
      <c r="G60" s="38"/>
      <c r="H60" s="125"/>
      <c r="I60" s="125"/>
    </row>
    <row r="61" spans="6:9" x14ac:dyDescent="0.25">
      <c r="F61" s="124"/>
      <c r="G61" s="38"/>
      <c r="H61" s="125"/>
      <c r="I61" s="125"/>
    </row>
    <row r="62" spans="6:9" x14ac:dyDescent="0.25">
      <c r="F62" s="124"/>
      <c r="G62" s="38"/>
      <c r="H62" s="125"/>
      <c r="I62" s="125"/>
    </row>
    <row r="63" spans="6:9" x14ac:dyDescent="0.25">
      <c r="F63" s="124"/>
      <c r="G63" s="38"/>
      <c r="H63" s="125"/>
      <c r="I63" s="125"/>
    </row>
    <row r="64" spans="6:9" x14ac:dyDescent="0.25">
      <c r="F64" s="124"/>
      <c r="G64" s="38"/>
      <c r="H64" s="125"/>
      <c r="I64" s="125"/>
    </row>
    <row r="65" spans="6:9" x14ac:dyDescent="0.25">
      <c r="F65" s="124"/>
      <c r="G65" s="38"/>
      <c r="H65" s="125"/>
      <c r="I65" s="125"/>
    </row>
    <row r="66" spans="6:9" x14ac:dyDescent="0.25">
      <c r="F66" s="124"/>
      <c r="G66" s="38"/>
      <c r="H66" s="125"/>
      <c r="I66" s="125"/>
    </row>
    <row r="67" spans="6:9" x14ac:dyDescent="0.25">
      <c r="F67" s="124"/>
      <c r="G67" s="38"/>
      <c r="H67" s="125"/>
      <c r="I67" s="125"/>
    </row>
  </sheetData>
  <sheetProtection algorithmName="SHA-512" hashValue="QhkenDwv6FS9FMzA0JfCmk3UjwNQFSLKiv5GKCi436AlcM9Hj8WLG+VybudP898ciYmSONxShDxBbABwh+fEPw==" saltValue="kWDq8To+OALwLMWmBK/WSA==" spinCount="100000" sheet="1" objects="1" scenarios="1"/>
  <protectedRanges>
    <protectedRange sqref="L17:L19 E4:E19" name="Rango1"/>
    <protectedRange sqref="L11:L12 L4:L9" name="Rango1_1_1"/>
    <protectedRange sqref="L10 L13:L16" name="Rango1_2_1"/>
  </protectedRanges>
  <mergeCells count="4">
    <mergeCell ref="B1:C1"/>
    <mergeCell ref="F2:G2"/>
    <mergeCell ref="I2:J2"/>
    <mergeCell ref="B2:C2"/>
  </mergeCells>
  <conditionalFormatting sqref="J4">
    <cfRule type="dataBar" priority="6">
      <dataBar>
        <cfvo type="min"/>
        <cfvo type="max"/>
        <color rgb="FFFF0000"/>
      </dataBar>
      <extLst>
        <ext xmlns:x14="http://schemas.microsoft.com/office/spreadsheetml/2009/9/main" uri="{B025F937-C7B1-47D3-B67F-A62EFF666E3E}">
          <x14:id>{822291A7-110A-42D1-BEA9-507FAD4F3C2E}</x14:id>
        </ext>
      </extLst>
    </cfRule>
    <cfRule type="colorScale" priority="7">
      <colorScale>
        <cfvo type="min"/>
        <cfvo type="percentile" val="50"/>
        <cfvo type="max"/>
        <color rgb="FF63BE7B"/>
        <color rgb="FFFFEB84"/>
        <color rgb="FFF8696B"/>
      </colorScale>
    </cfRule>
  </conditionalFormatting>
  <conditionalFormatting sqref="J4:J16">
    <cfRule type="expression" dxfId="38" priority="5" stopIfTrue="1">
      <formula>E4="No"</formula>
    </cfRule>
  </conditionalFormatting>
  <conditionalFormatting sqref="J5:J15">
    <cfRule type="dataBar" priority="438">
      <dataBar>
        <cfvo type="min"/>
        <cfvo type="max"/>
        <color rgb="FFFF0000"/>
      </dataBar>
      <extLst>
        <ext xmlns:x14="http://schemas.microsoft.com/office/spreadsheetml/2009/9/main" uri="{B025F937-C7B1-47D3-B67F-A62EFF666E3E}">
          <x14:id>{35A7F2FA-79EC-4A5F-81B7-99B831B35822}</x14:id>
        </ext>
      </extLst>
    </cfRule>
    <cfRule type="colorScale" priority="439">
      <colorScale>
        <cfvo type="min"/>
        <cfvo type="percentile" val="50"/>
        <cfvo type="max"/>
        <color rgb="FF63BE7B"/>
        <color rgb="FFFFEB84"/>
        <color rgb="FFF8696B"/>
      </colorScale>
    </cfRule>
  </conditionalFormatting>
  <conditionalFormatting sqref="J16">
    <cfRule type="dataBar" priority="415">
      <dataBar>
        <cfvo type="min"/>
        <cfvo type="max"/>
        <color rgb="FFFF0000"/>
      </dataBar>
      <extLst>
        <ext xmlns:x14="http://schemas.microsoft.com/office/spreadsheetml/2009/9/main" uri="{B025F937-C7B1-47D3-B67F-A62EFF666E3E}">
          <x14:id>{C1AD3AA4-15BA-490A-8CEE-09F99A39BE6A}</x14:id>
        </ext>
      </extLst>
    </cfRule>
    <cfRule type="colorScale" priority="416">
      <colorScale>
        <cfvo type="min"/>
        <cfvo type="percentile" val="50"/>
        <cfvo type="max"/>
        <color rgb="FF63BE7B"/>
        <color rgb="FFFFEB84"/>
        <color rgb="FFF8696B"/>
      </colorScale>
    </cfRule>
  </conditionalFormatting>
  <conditionalFormatting sqref="J19">
    <cfRule type="expression" dxfId="37" priority="43" stopIfTrue="1">
      <formula>$K$18=0</formula>
    </cfRule>
    <cfRule type="expression" dxfId="36" priority="44" stopIfTrue="1">
      <formula>$K$18&gt;0</formula>
    </cfRule>
    <cfRule type="dataBar" priority="45">
      <dataBar>
        <cfvo type="min"/>
        <cfvo type="max"/>
        <color rgb="FFFF0000"/>
      </dataBar>
      <extLst>
        <ext xmlns:x14="http://schemas.microsoft.com/office/spreadsheetml/2009/9/main" uri="{B025F937-C7B1-47D3-B67F-A62EFF666E3E}">
          <x14:id>{5044F670-7EDB-49F8-BE54-0E0B20A2A7C9}</x14:id>
        </ext>
      </extLst>
    </cfRule>
    <cfRule type="colorScale" priority="46">
      <colorScale>
        <cfvo type="min"/>
        <cfvo type="percentile" val="50"/>
        <cfvo type="max"/>
        <color rgb="FF63BE7B"/>
        <color rgb="FFFFEB84"/>
        <color rgb="FFF8696B"/>
      </colorScale>
    </cfRule>
  </conditionalFormatting>
  <conditionalFormatting sqref="J20">
    <cfRule type="colorScale" priority="53">
      <colorScale>
        <cfvo type="num" val="0"/>
        <cfvo type="formula" val="#REF!/2"/>
        <cfvo type="num" val="#REF!"/>
        <color rgb="FFFF0000"/>
        <color rgb="FFFFFF00"/>
        <color rgb="FF006600"/>
      </colorScale>
    </cfRule>
    <cfRule type="colorScale" priority="54">
      <colorScale>
        <cfvo type="num" val="0"/>
        <cfvo type="percentile" val="50"/>
        <cfvo type="num" val="#REF!"/>
        <color rgb="FFFF0000"/>
        <color rgb="FFFFFF00"/>
        <color rgb="FF006600"/>
      </colorScale>
    </cfRule>
    <cfRule type="containsText" dxfId="35" priority="55" stopIfTrue="1" operator="containsText" text="No">
      <formula>NOT(ISERROR(SEARCH("No",J20)))</formula>
    </cfRule>
  </conditionalFormatting>
  <conditionalFormatting sqref="K4:K16">
    <cfRule type="containsText" dxfId="34" priority="62" stopIfTrue="1" operator="containsText" text="No">
      <formula>NOT(ISERROR(SEARCH("No",K4)))</formula>
    </cfRule>
  </conditionalFormatting>
  <dataValidations count="1">
    <dataValidation type="list" allowBlank="1" showInputMessage="1" showErrorMessage="1" sqref="E4:E16" xr:uid="{00000000-0002-0000-0400-000000000000}">
      <formula1>$J$24:$J$25</formula1>
    </dataValidation>
  </dataValidations>
  <pageMargins left="0.27559055118110237" right="0.15748031496062992" top="0.59055118110236227" bottom="0.39370078740157483" header="0.19685039370078741" footer="0.19685039370078741"/>
  <pageSetup scale="63" fitToHeight="8" orientation="landscape" r:id="rId1"/>
  <headerFooter alignWithMargins="0">
    <oddHeader>&amp;C&amp;"Arial,Negrita"&amp;F / &amp;A</oddHeader>
    <oddFooter>Página &amp;P de &amp;N</oddFooter>
  </headerFooter>
  <ignoredErrors>
    <ignoredError sqref="D1:D2" unlockedFormula="1"/>
  </ignoredErrors>
  <drawing r:id="rId2"/>
  <extLst>
    <ext xmlns:x14="http://schemas.microsoft.com/office/spreadsheetml/2009/9/main" uri="{78C0D931-6437-407d-A8EE-F0AAD7539E65}">
      <x14:conditionalFormattings>
        <x14:conditionalFormatting xmlns:xm="http://schemas.microsoft.com/office/excel/2006/main">
          <x14:cfRule type="dataBar" id="{822291A7-110A-42D1-BEA9-507FAD4F3C2E}">
            <x14:dataBar minLength="0" maxLength="100" negativeBarColorSameAsPositive="1" axisPosition="none">
              <x14:cfvo type="min"/>
              <x14:cfvo type="max"/>
            </x14:dataBar>
          </x14:cfRule>
          <xm:sqref>J4</xm:sqref>
        </x14:conditionalFormatting>
        <x14:conditionalFormatting xmlns:xm="http://schemas.microsoft.com/office/excel/2006/main">
          <x14:cfRule type="dataBar" id="{35A7F2FA-79EC-4A5F-81B7-99B831B35822}">
            <x14:dataBar minLength="0" maxLength="100" negativeBarColorSameAsPositive="1" axisPosition="none">
              <x14:cfvo type="min"/>
              <x14:cfvo type="max"/>
            </x14:dataBar>
          </x14:cfRule>
          <xm:sqref>J5:J15</xm:sqref>
        </x14:conditionalFormatting>
        <x14:conditionalFormatting xmlns:xm="http://schemas.microsoft.com/office/excel/2006/main">
          <x14:cfRule type="dataBar" id="{C1AD3AA4-15BA-490A-8CEE-09F99A39BE6A}">
            <x14:dataBar minLength="0" maxLength="100" negativeBarColorSameAsPositive="1" axisPosition="none">
              <x14:cfvo type="min"/>
              <x14:cfvo type="max"/>
            </x14:dataBar>
          </x14:cfRule>
          <xm:sqref>J16</xm:sqref>
        </x14:conditionalFormatting>
        <x14:conditionalFormatting xmlns:xm="http://schemas.microsoft.com/office/excel/2006/main">
          <x14:cfRule type="dataBar" id="{5044F670-7EDB-49F8-BE54-0E0B20A2A7C9}">
            <x14:dataBar minLength="0" maxLength="100" negativeBarColorSameAsPositive="1" axisPosition="none">
              <x14:cfvo type="min"/>
              <x14:cfvo type="max"/>
            </x14:dataBar>
          </x14:cfRule>
          <xm:sqref>J19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4BD8CCC1CD8BE4BBFAC195CB9139C4E" ma:contentTypeVersion="14" ma:contentTypeDescription="Crear nuevo documento." ma:contentTypeScope="" ma:versionID="faee5f6f216b11d65bfb89b870414b87">
  <xsd:schema xmlns:xsd="http://www.w3.org/2001/XMLSchema" xmlns:xs="http://www.w3.org/2001/XMLSchema" xmlns:p="http://schemas.microsoft.com/office/2006/metadata/properties" xmlns:ns2="960bfb8c-167b-4869-a4b2-47270083d7e2" xmlns:ns3="bde50644-502d-47a0-8780-370fe3cf5798" targetNamespace="http://schemas.microsoft.com/office/2006/metadata/properties" ma:root="true" ma:fieldsID="725c5caa7349e308d2f4b469f7aadff5" ns2:_="" ns3:_="">
    <xsd:import namespace="960bfb8c-167b-4869-a4b2-47270083d7e2"/>
    <xsd:import namespace="bde50644-502d-47a0-8780-370fe3cf57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bfb8c-167b-4869-a4b2-47270083d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1e8241c-98aa-40c5-96a1-9b567ab0742e"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50644-502d-47a0-8780-370fe3cf5798"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6a8926be-2b38-4cd1-a0d6-4037f4e79b22}" ma:internalName="TaxCatchAll" ma:showField="CatchAllData" ma:web="bde50644-502d-47a0-8780-370fe3cf579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de50644-502d-47a0-8780-370fe3cf5798" xsi:nil="true"/>
    <lcf76f155ced4ddcb4097134ff3c332f xmlns="960bfb8c-167b-4869-a4b2-47270083d7e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0E98B1-F49C-4F36-BBC8-3FEC5A178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bfb8c-167b-4869-a4b2-47270083d7e2"/>
    <ds:schemaRef ds:uri="bde50644-502d-47a0-8780-370fe3cf57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E8ADB-C4B1-405C-AA44-184CA3236E1C}">
  <ds:schemaRefs>
    <ds:schemaRef ds:uri="http://schemas.microsoft.com/sharepoint/v3/contenttype/forms"/>
  </ds:schemaRefs>
</ds:datastoreItem>
</file>

<file path=customXml/itemProps3.xml><?xml version="1.0" encoding="utf-8"?>
<ds:datastoreItem xmlns:ds="http://schemas.openxmlformats.org/officeDocument/2006/customXml" ds:itemID="{0455218C-E542-451B-A1B2-FACCAB6C95DA}">
  <ds:schemaRef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bde50644-502d-47a0-8780-370fe3cf5798"/>
    <ds:schemaRef ds:uri="960bfb8c-167b-4869-a4b2-47270083d7e2"/>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22</vt:i4>
      </vt:variant>
    </vt:vector>
  </HeadingPairs>
  <TitlesOfParts>
    <vt:vector size="36" baseType="lpstr">
      <vt:lpstr>Instrucciones</vt:lpstr>
      <vt:lpstr>1.General</vt:lpstr>
      <vt:lpstr>2.Fluidos D&amp;C</vt:lpstr>
      <vt:lpstr>3.Cementacion</vt:lpstr>
      <vt:lpstr>4. Servicio de Perforacion</vt:lpstr>
      <vt:lpstr>5. Wireline</vt:lpstr>
      <vt:lpstr>6. Pesca</vt:lpstr>
      <vt:lpstr>7. Corrida de Revestidores</vt:lpstr>
      <vt:lpstr>5. Drilling String &amp; XO</vt:lpstr>
      <vt:lpstr>6. BOP &amp; testing</vt:lpstr>
      <vt:lpstr>7. Auxiliares</vt:lpstr>
      <vt:lpstr>8. EvaluacionTecnica</vt:lpstr>
      <vt:lpstr>Resumen Evaluacion</vt:lpstr>
      <vt:lpstr>Resumen_Anexo_9</vt:lpstr>
      <vt:lpstr>'1.General'!Área_de_impresión</vt:lpstr>
      <vt:lpstr>'2.Fluidos D&amp;C'!Área_de_impresión</vt:lpstr>
      <vt:lpstr>'3.Cementacion'!Área_de_impresión</vt:lpstr>
      <vt:lpstr>'4. Servicio de Perforacion'!Área_de_impresión</vt:lpstr>
      <vt:lpstr>'5. Drilling String &amp; XO'!Área_de_impresión</vt:lpstr>
      <vt:lpstr>'5. Wireline'!Área_de_impresión</vt:lpstr>
      <vt:lpstr>'6. BOP &amp; testing'!Área_de_impresión</vt:lpstr>
      <vt:lpstr>'7. Auxiliares'!Área_de_impresión</vt:lpstr>
      <vt:lpstr>'7. Corrida de Revestidores'!Área_de_impresión</vt:lpstr>
      <vt:lpstr>Instrucciones!Área_de_impresión</vt:lpstr>
      <vt:lpstr>Resumen_Anexo_9!Área_de_impresión</vt:lpstr>
      <vt:lpstr>'1.General'!Títulos_a_imprimir</vt:lpstr>
      <vt:lpstr>'2.Fluidos D&amp;C'!Títulos_a_imprimir</vt:lpstr>
      <vt:lpstr>'3.Cementacion'!Títulos_a_imprimir</vt:lpstr>
      <vt:lpstr>'4. Servicio de Perforacion'!Títulos_a_imprimir</vt:lpstr>
      <vt:lpstr>'5. Drilling String &amp; XO'!Títulos_a_imprimir</vt:lpstr>
      <vt:lpstr>'5. Wireline'!Títulos_a_imprimir</vt:lpstr>
      <vt:lpstr>'6. BOP &amp; testing'!Títulos_a_imprimir</vt:lpstr>
      <vt:lpstr>'6. Pesca'!Títulos_a_imprimir</vt:lpstr>
      <vt:lpstr>'7. Auxiliares'!Títulos_a_imprimir</vt:lpstr>
      <vt:lpstr>'7. Corrida de Revestidores'!Títulos_a_imprimir</vt:lpstr>
      <vt:lpstr>Resumen_Anexo_9!Títulos_a_imprimir</vt:lpstr>
    </vt:vector>
  </TitlesOfParts>
  <Manager/>
  <Company>Pan American Energy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Rueda</dc:creator>
  <cp:keywords/>
  <dc:description/>
  <cp:lastModifiedBy>Administrador</cp:lastModifiedBy>
  <cp:revision/>
  <dcterms:created xsi:type="dcterms:W3CDTF">2016-05-22T16:41:13Z</dcterms:created>
  <dcterms:modified xsi:type="dcterms:W3CDTF">2024-04-09T17:36:13Z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0x01010084BD8CCC1CD8BE4BBFAC195CB9139C4E</vt:lpwstr>
  </property>
</Properties>
</file>