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SCM\Drilling &amp; Completion\MEX\05 2024 Campaña Expl. W&amp;T- Área 31\01 Licitación Servicios Integrados - A31\00 Documentos Licitación\Documentos Licitacion\Done\"/>
    </mc:Choice>
  </mc:AlternateContent>
  <xr:revisionPtr revIDLastSave="0" documentId="13_ncr:1_{6125BD98-1674-433D-9326-A9BC1E6EE16F}" xr6:coauthVersionLast="41" xr6:coauthVersionMax="44" xr10:uidLastSave="{00000000-0000-0000-0000-000000000000}"/>
  <workbookProtection workbookAlgorithmName="SHA-512" workbookHashValue="gC/BisDOrVgPM6TnbRy/hQwlRnBC5hS8LjZBqs3t0qzFCVPoQd/QGsWb8zORsodKUN6vHf9bYBRNw0uVc7iIIA==" workbookSaltValue="gjzaVnR0LQQVDl6RrrNq+Q==" workbookSpinCount="100000" lockStructure="1"/>
  <bookViews>
    <workbookView xWindow="-110" yWindow="-110" windowWidth="19420" windowHeight="10420" activeTab="1" xr2:uid="{EAB6E46A-BB50-4FF5-81D0-5D2177050DD8}"/>
  </bookViews>
  <sheets>
    <sheet name="INSTRUCCIONES" sheetId="3" r:id="rId1"/>
    <sheet name="TARIFARIO" sheetId="4" r:id="rId2"/>
    <sheet name="VALOR CONTRATO" sheetId="5" r:id="rId3"/>
    <sheet name="COSTO POZO" sheetId="6" r:id="rId4"/>
    <sheet name="Integrados" sheetId="2" state="hidden" r:id="rId5"/>
  </sheets>
  <externalReferences>
    <externalReference r:id="rId6"/>
    <externalReference r:id="rId7"/>
  </externalReferences>
  <definedNames>
    <definedName name="LISTA_UNIDAD_DE_MEDIDA">[1]!TABLA_UNIDAD_DE_MEDIDA[UNIDAD_DE_MEDIDA]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4" l="1"/>
  <c r="AV44" i="4" l="1"/>
  <c r="AN44" i="4"/>
  <c r="AF44" i="4"/>
  <c r="E2" i="6"/>
  <c r="AV72" i="4"/>
  <c r="AN72" i="4"/>
  <c r="AF72" i="4"/>
  <c r="AV76" i="4"/>
  <c r="AV77" i="4" s="1"/>
  <c r="AN76" i="4"/>
  <c r="AN77" i="4" s="1"/>
  <c r="AF76" i="4"/>
  <c r="AF77" i="4" s="1"/>
  <c r="AQ77" i="4" l="1"/>
  <c r="AW76" i="4"/>
  <c r="AU72" i="4"/>
  <c r="AU77" i="4" s="1"/>
  <c r="AT72" i="4"/>
  <c r="AT77" i="4" s="1"/>
  <c r="AS72" i="4"/>
  <c r="AS77" i="4" s="1"/>
  <c r="AQ72" i="4"/>
  <c r="AW71" i="4"/>
  <c r="AW70" i="4"/>
  <c r="AV66" i="4"/>
  <c r="AU66" i="4"/>
  <c r="AT66" i="4"/>
  <c r="AS66" i="4"/>
  <c r="AQ66" i="4"/>
  <c r="AW65" i="4"/>
  <c r="AW64" i="4"/>
  <c r="AW63" i="4"/>
  <c r="AW62" i="4"/>
  <c r="AW61" i="4"/>
  <c r="AW60" i="4"/>
  <c r="AW59" i="4"/>
  <c r="AW58" i="4"/>
  <c r="AV54" i="4"/>
  <c r="AU54" i="4"/>
  <c r="AT54" i="4"/>
  <c r="AS54" i="4"/>
  <c r="AQ54" i="4"/>
  <c r="AW53" i="4"/>
  <c r="AW52" i="4"/>
  <c r="AW51" i="4"/>
  <c r="AW50" i="4"/>
  <c r="AW49" i="4"/>
  <c r="AW47" i="4"/>
  <c r="AW46" i="4"/>
  <c r="AW45" i="4"/>
  <c r="AW44" i="4"/>
  <c r="AV38" i="4"/>
  <c r="AU38" i="4"/>
  <c r="AT38" i="4"/>
  <c r="AS38" i="4"/>
  <c r="AW37" i="4"/>
  <c r="AW36" i="4"/>
  <c r="AW35" i="4"/>
  <c r="AW34" i="4"/>
  <c r="AW31" i="4"/>
  <c r="AW30" i="4"/>
  <c r="AW29" i="4"/>
  <c r="AW28" i="4"/>
  <c r="AW27" i="4"/>
  <c r="AW26" i="4"/>
  <c r="AW24" i="4"/>
  <c r="AW23" i="4"/>
  <c r="AW22" i="4"/>
  <c r="AW21" i="4"/>
  <c r="AW20" i="4"/>
  <c r="AW19" i="4"/>
  <c r="AW18" i="4"/>
  <c r="AQ3" i="4"/>
  <c r="AQ74" i="4" s="1"/>
  <c r="E6" i="5"/>
  <c r="E5" i="5"/>
  <c r="D2" i="6"/>
  <c r="C2" i="6"/>
  <c r="B10" i="6"/>
  <c r="B9" i="6"/>
  <c r="B8" i="6"/>
  <c r="B7" i="6"/>
  <c r="B6" i="6"/>
  <c r="B5" i="6"/>
  <c r="AO76" i="4"/>
  <c r="AO71" i="4"/>
  <c r="AO70" i="4"/>
  <c r="AO59" i="4"/>
  <c r="AO60" i="4"/>
  <c r="AO61" i="4"/>
  <c r="AO62" i="4"/>
  <c r="AO63" i="4"/>
  <c r="AO64" i="4"/>
  <c r="AO65" i="4"/>
  <c r="AO58" i="4"/>
  <c r="AO45" i="4"/>
  <c r="AO46" i="4"/>
  <c r="AO47" i="4"/>
  <c r="AO48" i="4"/>
  <c r="AO49" i="4"/>
  <c r="AO50" i="4"/>
  <c r="AO51" i="4"/>
  <c r="AO52" i="4"/>
  <c r="AO53" i="4"/>
  <c r="AO44" i="4"/>
  <c r="AO19" i="4"/>
  <c r="AO20" i="4"/>
  <c r="AO21" i="4"/>
  <c r="AO22" i="4"/>
  <c r="AO23" i="4"/>
  <c r="AO24" i="4"/>
  <c r="AO26" i="4"/>
  <c r="AO27" i="4"/>
  <c r="AO28" i="4"/>
  <c r="AO29" i="4"/>
  <c r="AO30" i="4"/>
  <c r="AO31" i="4"/>
  <c r="AO34" i="4"/>
  <c r="AO35" i="4"/>
  <c r="AO36" i="4"/>
  <c r="AO37" i="4"/>
  <c r="AO18" i="4"/>
  <c r="AG76" i="4"/>
  <c r="AG71" i="4"/>
  <c r="AG70" i="4"/>
  <c r="AG59" i="4"/>
  <c r="AG60" i="4"/>
  <c r="AG61" i="4"/>
  <c r="AG62" i="4"/>
  <c r="AG63" i="4"/>
  <c r="AG64" i="4"/>
  <c r="AG65" i="4"/>
  <c r="AG58" i="4"/>
  <c r="AG44" i="4"/>
  <c r="AG18" i="4"/>
  <c r="P76" i="4"/>
  <c r="P71" i="4"/>
  <c r="P70" i="4"/>
  <c r="P59" i="4"/>
  <c r="P60" i="4"/>
  <c r="P61" i="4"/>
  <c r="P62" i="4"/>
  <c r="P63" i="4"/>
  <c r="P64" i="4"/>
  <c r="P65" i="4"/>
  <c r="P45" i="4"/>
  <c r="P46" i="4"/>
  <c r="P47" i="4"/>
  <c r="P48" i="4"/>
  <c r="P49" i="4"/>
  <c r="P50" i="4"/>
  <c r="P51" i="4"/>
  <c r="P52" i="4"/>
  <c r="P53" i="4"/>
  <c r="P44" i="4"/>
  <c r="P19" i="4"/>
  <c r="P20" i="4"/>
  <c r="P21" i="4"/>
  <c r="P22" i="4"/>
  <c r="P23" i="4"/>
  <c r="P24" i="4"/>
  <c r="P26" i="4"/>
  <c r="P27" i="4"/>
  <c r="P28" i="4"/>
  <c r="P29" i="4"/>
  <c r="P30" i="4"/>
  <c r="P31" i="4"/>
  <c r="P34" i="4"/>
  <c r="P35" i="4"/>
  <c r="P36" i="4"/>
  <c r="P37" i="4"/>
  <c r="P18" i="4"/>
  <c r="AM72" i="4"/>
  <c r="AM77" i="4" s="1"/>
  <c r="AL72" i="4"/>
  <c r="AL77" i="4" s="1"/>
  <c r="AK72" i="4"/>
  <c r="AK77" i="4" s="1"/>
  <c r="AI72" i="4"/>
  <c r="AE72" i="4"/>
  <c r="AE77" i="4" s="1"/>
  <c r="AD72" i="4"/>
  <c r="AD77" i="4" s="1"/>
  <c r="AC72" i="4"/>
  <c r="AC77" i="4" s="1"/>
  <c r="AB72" i="4"/>
  <c r="AB77" i="4" s="1"/>
  <c r="AA72" i="4"/>
  <c r="AA77" i="4" s="1"/>
  <c r="Z72" i="4"/>
  <c r="Z77" i="4" s="1"/>
  <c r="Y72" i="4"/>
  <c r="Y77" i="4" s="1"/>
  <c r="X72" i="4"/>
  <c r="X77" i="4" s="1"/>
  <c r="W72" i="4"/>
  <c r="W77" i="4" s="1"/>
  <c r="U72" i="4"/>
  <c r="D72" i="4"/>
  <c r="C72" i="4"/>
  <c r="B72" i="4"/>
  <c r="J76" i="4"/>
  <c r="D74" i="4"/>
  <c r="C74" i="4"/>
  <c r="J71" i="4"/>
  <c r="J70" i="4"/>
  <c r="J62" i="4"/>
  <c r="J63" i="4"/>
  <c r="J64" i="4"/>
  <c r="J65" i="4"/>
  <c r="J59" i="4"/>
  <c r="J60" i="4"/>
  <c r="J61" i="4"/>
  <c r="J58" i="4"/>
  <c r="J45" i="4"/>
  <c r="J46" i="4"/>
  <c r="J47" i="4"/>
  <c r="J48" i="4"/>
  <c r="J49" i="4"/>
  <c r="J50" i="4"/>
  <c r="J51" i="4"/>
  <c r="J52" i="4"/>
  <c r="J44" i="4"/>
  <c r="J37" i="4"/>
  <c r="J19" i="4"/>
  <c r="J20" i="4"/>
  <c r="J21" i="4"/>
  <c r="J22" i="4"/>
  <c r="J23" i="4"/>
  <c r="J24" i="4"/>
  <c r="J26" i="4"/>
  <c r="J27" i="4"/>
  <c r="J28" i="4"/>
  <c r="J29" i="4"/>
  <c r="J30" i="4"/>
  <c r="J31" i="4"/>
  <c r="J34" i="4"/>
  <c r="J36" i="4"/>
  <c r="J18" i="4"/>
  <c r="G11" i="5"/>
  <c r="G6" i="5"/>
  <c r="G5" i="5"/>
  <c r="G9" i="5" s="1"/>
  <c r="D68" i="4"/>
  <c r="C68" i="4"/>
  <c r="D56" i="4"/>
  <c r="C56" i="4"/>
  <c r="D42" i="4"/>
  <c r="C42" i="4"/>
  <c r="D16" i="4"/>
  <c r="C16" i="4"/>
  <c r="D14" i="4"/>
  <c r="AI3" i="4"/>
  <c r="U3" i="4"/>
  <c r="D79" i="4"/>
  <c r="C79" i="4"/>
  <c r="D78" i="4"/>
  <c r="C78" i="4"/>
  <c r="AI77" i="4"/>
  <c r="U77" i="4"/>
  <c r="D77" i="4"/>
  <c r="C77" i="4"/>
  <c r="B77" i="4"/>
  <c r="AG75" i="4"/>
  <c r="D70" i="4"/>
  <c r="D69" i="4"/>
  <c r="C69" i="4"/>
  <c r="D67" i="4"/>
  <c r="C67" i="4"/>
  <c r="AN66" i="4"/>
  <c r="AM66" i="4"/>
  <c r="AL66" i="4"/>
  <c r="AK66" i="4"/>
  <c r="AI66" i="4"/>
  <c r="AF66" i="4"/>
  <c r="AE66" i="4"/>
  <c r="AD66" i="4"/>
  <c r="AC66" i="4"/>
  <c r="AB66" i="4"/>
  <c r="AA66" i="4"/>
  <c r="Z66" i="4"/>
  <c r="Y66" i="4"/>
  <c r="X66" i="4"/>
  <c r="W66" i="4"/>
  <c r="U66" i="4"/>
  <c r="D66" i="4"/>
  <c r="C66" i="4"/>
  <c r="B66" i="4"/>
  <c r="D57" i="4"/>
  <c r="C57" i="4"/>
  <c r="D55" i="4"/>
  <c r="C55" i="4"/>
  <c r="AN54" i="4"/>
  <c r="AM54" i="4"/>
  <c r="AL54" i="4"/>
  <c r="AK54" i="4"/>
  <c r="AI54" i="4"/>
  <c r="AF54" i="4"/>
  <c r="AE54" i="4"/>
  <c r="AD54" i="4"/>
  <c r="AC54" i="4"/>
  <c r="AB54" i="4"/>
  <c r="AA54" i="4"/>
  <c r="Z54" i="4"/>
  <c r="X54" i="4"/>
  <c r="W54" i="4"/>
  <c r="U54" i="4"/>
  <c r="D54" i="4"/>
  <c r="C54" i="4"/>
  <c r="B54" i="4"/>
  <c r="AG53" i="4"/>
  <c r="AG52" i="4"/>
  <c r="AG51" i="4"/>
  <c r="AG50" i="4"/>
  <c r="AG49" i="4"/>
  <c r="Y48" i="4"/>
  <c r="AG48" i="4" s="1"/>
  <c r="AG47" i="4"/>
  <c r="AG46" i="4"/>
  <c r="AG45" i="4"/>
  <c r="D43" i="4"/>
  <c r="C43" i="4"/>
  <c r="D41" i="4"/>
  <c r="C41" i="4"/>
  <c r="AN38" i="4"/>
  <c r="AM38" i="4"/>
  <c r="AL38" i="4"/>
  <c r="AK38" i="4"/>
  <c r="AF38" i="4"/>
  <c r="AE38" i="4"/>
  <c r="AD38" i="4"/>
  <c r="AC38" i="4"/>
  <c r="AB38" i="4"/>
  <c r="AA38" i="4"/>
  <c r="Z38" i="4"/>
  <c r="Y38" i="4"/>
  <c r="X38" i="4"/>
  <c r="W38" i="4"/>
  <c r="D38" i="4"/>
  <c r="C38" i="4"/>
  <c r="B38" i="4"/>
  <c r="AG37" i="4"/>
  <c r="AG36" i="4"/>
  <c r="AG35" i="4"/>
  <c r="AG34" i="4"/>
  <c r="AG31" i="4"/>
  <c r="AG30" i="4"/>
  <c r="AG28" i="4"/>
  <c r="AG26" i="4"/>
  <c r="AG24" i="4"/>
  <c r="AG23" i="4"/>
  <c r="AG22" i="4"/>
  <c r="AG21" i="4"/>
  <c r="AG20" i="4"/>
  <c r="AG19" i="4"/>
  <c r="D17" i="4"/>
  <c r="C17" i="4"/>
  <c r="D15" i="4"/>
  <c r="C15" i="4"/>
  <c r="D13" i="4"/>
  <c r="C13" i="4"/>
  <c r="D12" i="4"/>
  <c r="C12" i="4"/>
  <c r="AW54" i="4" l="1"/>
  <c r="E7" i="6" s="1"/>
  <c r="AW66" i="4"/>
  <c r="E8" i="6" s="1"/>
  <c r="AW48" i="4"/>
  <c r="AW38" i="4"/>
  <c r="E6" i="6" s="1"/>
  <c r="AQ68" i="4"/>
  <c r="AQ42" i="4"/>
  <c r="AQ16" i="4"/>
  <c r="AQ56" i="4"/>
  <c r="AW77" i="4"/>
  <c r="E10" i="6" s="1"/>
  <c r="AW72" i="4"/>
  <c r="E9" i="6" s="1"/>
  <c r="AG72" i="4"/>
  <c r="C9" i="6" s="1"/>
  <c r="AO72" i="4"/>
  <c r="D9" i="6" s="1"/>
  <c r="U74" i="4"/>
  <c r="AI74" i="4"/>
  <c r="AI42" i="4"/>
  <c r="AI68" i="4"/>
  <c r="AO54" i="4"/>
  <c r="D7" i="6" s="1"/>
  <c r="U16" i="4"/>
  <c r="U56" i="4"/>
  <c r="AO66" i="4"/>
  <c r="D8" i="6" s="1"/>
  <c r="AI16" i="4"/>
  <c r="AI56" i="4"/>
  <c r="Y54" i="4"/>
  <c r="AG54" i="4" s="1"/>
  <c r="C7" i="6" s="1"/>
  <c r="U42" i="4"/>
  <c r="AU12" i="4" s="1"/>
  <c r="U68" i="4"/>
  <c r="G16" i="5"/>
  <c r="G14" i="5"/>
  <c r="C18" i="4"/>
  <c r="C19" i="4" s="1"/>
  <c r="I20" i="4"/>
  <c r="D19" i="4"/>
  <c r="AG66" i="4"/>
  <c r="C8" i="6" s="1"/>
  <c r="I71" i="4"/>
  <c r="D18" i="4"/>
  <c r="AV12" i="4" l="1"/>
  <c r="E3" i="6"/>
  <c r="AT12" i="4"/>
  <c r="AW12" i="4"/>
  <c r="F7" i="5" s="1"/>
  <c r="AS12" i="4"/>
  <c r="AM12" i="4"/>
  <c r="Z12" i="4"/>
  <c r="AL12" i="4"/>
  <c r="Y12" i="4"/>
  <c r="AD12" i="4"/>
  <c r="AB12" i="4"/>
  <c r="AA12" i="4"/>
  <c r="AK12" i="4"/>
  <c r="X12" i="4"/>
  <c r="AC12" i="4"/>
  <c r="AN12" i="4"/>
  <c r="AE12" i="4"/>
  <c r="W12" i="4"/>
  <c r="AG73" i="4"/>
  <c r="D71" i="4"/>
  <c r="AG29" i="4"/>
  <c r="AG27" i="4"/>
  <c r="I21" i="4"/>
  <c r="D20" i="4"/>
  <c r="C20" i="4"/>
  <c r="AO77" i="4" l="1"/>
  <c r="D10" i="6" s="1"/>
  <c r="D73" i="4"/>
  <c r="AG38" i="4"/>
  <c r="I22" i="4"/>
  <c r="D21" i="4"/>
  <c r="C21" i="4"/>
  <c r="AO38" i="4"/>
  <c r="AG77" i="4"/>
  <c r="C10" i="6" s="1"/>
  <c r="D6" i="6" l="1"/>
  <c r="D3" i="6" s="1"/>
  <c r="AO12" i="4"/>
  <c r="F6" i="5" s="1"/>
  <c r="C6" i="6"/>
  <c r="C3" i="6" s="1"/>
  <c r="AG12" i="4"/>
  <c r="F5" i="5" s="1"/>
  <c r="I23" i="4"/>
  <c r="D22" i="4"/>
  <c r="C22" i="4"/>
  <c r="F9" i="5" l="1"/>
  <c r="D75" i="4"/>
  <c r="I24" i="4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D23" i="4"/>
  <c r="C23" i="4"/>
  <c r="F16" i="5" l="1"/>
  <c r="F11" i="5"/>
  <c r="F14" i="5"/>
  <c r="D24" i="4"/>
  <c r="C24" i="4"/>
  <c r="D76" i="4"/>
  <c r="D26" i="4" l="1"/>
  <c r="C26" i="4"/>
  <c r="D27" i="4" l="1"/>
  <c r="C27" i="4"/>
  <c r="D28" i="4" l="1"/>
  <c r="C28" i="4"/>
  <c r="D29" i="4" l="1"/>
  <c r="C29" i="4"/>
  <c r="D30" i="4" l="1"/>
  <c r="C30" i="4"/>
  <c r="D31" i="4" l="1"/>
  <c r="C31" i="4"/>
  <c r="D34" i="4" l="1"/>
  <c r="C34" i="4"/>
  <c r="D35" i="4" l="1"/>
  <c r="C35" i="4"/>
  <c r="D36" i="4" l="1"/>
  <c r="I44" i="4"/>
  <c r="C36" i="4"/>
  <c r="D37" i="4" l="1"/>
  <c r="C37" i="4"/>
  <c r="D44" i="4" l="1"/>
  <c r="C44" i="4"/>
  <c r="I45" i="4"/>
  <c r="D45" i="4" l="1"/>
  <c r="C45" i="4"/>
  <c r="I46" i="4"/>
  <c r="C46" i="4" l="1"/>
  <c r="D46" i="4"/>
  <c r="I47" i="4"/>
  <c r="D47" i="4" l="1"/>
  <c r="C47" i="4"/>
  <c r="I48" i="4"/>
  <c r="I49" i="4" l="1"/>
  <c r="D48" i="4"/>
  <c r="C48" i="4"/>
  <c r="D49" i="4" l="1"/>
  <c r="I50" i="4"/>
  <c r="C49" i="4"/>
  <c r="I51" i="4" l="1"/>
  <c r="D50" i="4"/>
  <c r="C50" i="4"/>
  <c r="I52" i="4" l="1"/>
  <c r="C51" i="4"/>
  <c r="D51" i="4"/>
  <c r="C52" i="4" l="1"/>
  <c r="D52" i="4"/>
  <c r="I53" i="4"/>
  <c r="I58" i="4" s="1"/>
  <c r="D53" i="4" l="1"/>
  <c r="C53" i="4"/>
  <c r="D58" i="4" l="1"/>
  <c r="C58" i="4"/>
  <c r="C70" i="4" l="1"/>
  <c r="C71" i="4" l="1"/>
  <c r="C73" i="4" l="1"/>
  <c r="C75" i="4" l="1"/>
  <c r="C76" i="4" l="1"/>
  <c r="C14" i="4" l="1"/>
</calcChain>
</file>

<file path=xl/sharedStrings.xml><?xml version="1.0" encoding="utf-8"?>
<sst xmlns="http://schemas.openxmlformats.org/spreadsheetml/2006/main" count="276" uniqueCount="179">
  <si>
    <t>PLANILLA DE COTIZACIÓN | INSTRUCTIVO</t>
  </si>
  <si>
    <t>La Contratista deberá completar información únicamente en la hoja TARIFARIO</t>
  </si>
  <si>
    <t>1. Completar Razón Social de la Contratista</t>
  </si>
  <si>
    <t>2. Llenado del Tarifario</t>
  </si>
  <si>
    <t>A continuación se detallan los campos a ser completados por la Contratista. Los mismos están establecidos entre las columnas I y S:</t>
  </si>
  <si>
    <r>
      <rPr>
        <b/>
        <sz val="11"/>
        <color theme="1"/>
        <rFont val="Calibri"/>
        <family val="2"/>
        <scheme val="minor"/>
      </rPr>
      <t>a.</t>
    </r>
    <r>
      <rPr>
        <sz val="11"/>
        <color theme="1"/>
        <rFont val="Calibri"/>
        <family val="2"/>
        <scheme val="minor"/>
      </rPr>
      <t xml:space="preserve"> En este documento se asentarán los precios unitarios en dólares estadounidenses que oferta el licitante para cada uno de </t>
    </r>
  </si>
  <si>
    <t xml:space="preserve"> los conceptos de trabajo, debiendo contener el cien por ciento de los conceptos solicitados por LA EMPRESA.</t>
  </si>
  <si>
    <r>
      <rPr>
        <b/>
        <sz val="11"/>
        <color theme="1"/>
        <rFont val="Calibri"/>
        <family val="2"/>
        <scheme val="minor"/>
      </rPr>
      <t>c.</t>
    </r>
    <r>
      <rPr>
        <sz val="11"/>
        <color theme="1"/>
        <rFont val="Calibri"/>
        <family val="2"/>
        <scheme val="minor"/>
      </rPr>
      <t xml:space="preserve"> La columna [3.2] es el precio ofertado por el licitante para TARIFA OPERATIVA para este concepto.</t>
    </r>
  </si>
  <si>
    <t>3. Estructura del Tarifario</t>
  </si>
  <si>
    <t>El presente Tarifario se encuentra estructurado de la siguiente manera:</t>
  </si>
  <si>
    <t>1. | WORKOVER</t>
  </si>
  <si>
    <t xml:space="preserve">1.1 | TARIFAS DE FLUIDOS </t>
  </si>
  <si>
    <t>1.2 | TARIFAS DE WIRE LINE</t>
  </si>
  <si>
    <t>1.3 | TARIFAS DE PESCA</t>
  </si>
  <si>
    <t>1.4 | TARIFAS DE CORRIDA DE TUBULARES</t>
  </si>
  <si>
    <t>1.5 | TARIFAS DE MEDICION Y MONITOREO DE GAS</t>
  </si>
  <si>
    <t>4. Cantidades Utilizadas</t>
  </si>
  <si>
    <t>5. Costo Pozo</t>
  </si>
  <si>
    <t>En la hoja COSTO_POZO se resumen los costos abierto por rubro.</t>
  </si>
  <si>
    <t>6. Valor de Contrato</t>
  </si>
  <si>
    <t>En la hoja VALOR_CONTRATO se estima el valor de contrato teniendo en cuenta los dos pozos a construirse, ponderando el costo</t>
  </si>
  <si>
    <t>de cada uno con su contingencia.</t>
  </si>
  <si>
    <t>7. Descuento Comercial</t>
  </si>
  <si>
    <t xml:space="preserve">En el casos en el que El CONTRATISTA se encuentre participando en alguna otra licitación, el mismo podrá presentar en la celda W7 </t>
  </si>
  <si>
    <t>un descuento  en términos porcentuales por adjudicación de ambas licitaciones, el cual se verá reflejado en la hoja VALOR_CONTRATO</t>
  </si>
  <si>
    <t>AUXILIARES</t>
  </si>
  <si>
    <t>PLANILLA DE COTIZACIÓN | ENCABEZADO</t>
  </si>
  <si>
    <t>Workover 1</t>
  </si>
  <si>
    <t>Workover 2</t>
  </si>
  <si>
    <t>Workover 3 (TBC)</t>
  </si>
  <si>
    <t>Area</t>
  </si>
  <si>
    <t>HOKCHI</t>
  </si>
  <si>
    <t>Contratista</t>
  </si>
  <si>
    <t>Descuento Comercial</t>
  </si>
  <si>
    <t>Fase</t>
  </si>
  <si>
    <t>Workover</t>
  </si>
  <si>
    <t>Total</t>
  </si>
  <si>
    <t>[3] Tarifa Operativa</t>
  </si>
  <si>
    <t>Profundidad [mMD]</t>
  </si>
  <si>
    <t>[3.1] Unidad de</t>
  </si>
  <si>
    <t>[3.2]</t>
  </si>
  <si>
    <t>Avance [MD]</t>
  </si>
  <si>
    <t>Sub-Total</t>
  </si>
  <si>
    <t>Títulos &amp;</t>
  </si>
  <si>
    <t>Celda</t>
  </si>
  <si>
    <t>[1] Código</t>
  </si>
  <si>
    <t>[2] Descripción</t>
  </si>
  <si>
    <t>Medida</t>
  </si>
  <si>
    <t>US$</t>
  </si>
  <si>
    <t>Duración [días]</t>
  </si>
  <si>
    <t>Secciones</t>
  </si>
  <si>
    <t>IDs</t>
  </si>
  <si>
    <t>Cantidad</t>
  </si>
  <si>
    <t>Total [US$]</t>
  </si>
  <si>
    <t/>
  </si>
  <si>
    <t>1.1 | TARIFAS DE FLUIDOS</t>
  </si>
  <si>
    <t>20 Dias/canastilla</t>
  </si>
  <si>
    <t>1.5 | TARIFAS DE MEDICION Y MONITOREO DE GAS (SIN CABINA)</t>
  </si>
  <si>
    <t>Lugar y Fecha</t>
  </si>
  <si>
    <t>de</t>
  </si>
  <si>
    <t>Nombre o Razón Social</t>
  </si>
  <si>
    <t>Nombre y firma del representante legal</t>
  </si>
  <si>
    <t>(O común en caso de proposiciones conjuntas)</t>
  </si>
  <si>
    <t>VALOR DEL CONTRATO</t>
  </si>
  <si>
    <t>Total pozos sin contingencia</t>
  </si>
  <si>
    <t>Total pozos con contingencias</t>
  </si>
  <si>
    <t>Pozo</t>
  </si>
  <si>
    <t>[US$]</t>
  </si>
  <si>
    <t>Hokchi-7 Contingente</t>
  </si>
  <si>
    <t>Hokchi-15 Contingente</t>
  </si>
  <si>
    <t>Hokchi-9H Contingente</t>
  </si>
  <si>
    <t>Workover 3</t>
  </si>
  <si>
    <t>Hokchi-11 Contingente</t>
  </si>
  <si>
    <t>Total con descuento</t>
  </si>
  <si>
    <t>(*) No se contemplan contingencias.</t>
  </si>
  <si>
    <t xml:space="preserve">Descuento </t>
  </si>
  <si>
    <t>TOTAL</t>
  </si>
  <si>
    <t>SERVICIOS INTEGRADOS | TIPO WO</t>
  </si>
  <si>
    <t>Días</t>
  </si>
  <si>
    <t>FLUIDOS</t>
  </si>
  <si>
    <t>Partida</t>
  </si>
  <si>
    <t>Descripción de la Partida</t>
  </si>
  <si>
    <t>Unidad</t>
  </si>
  <si>
    <t>Q Estimado</t>
  </si>
  <si>
    <t>Tarifa Actual</t>
  </si>
  <si>
    <t>P(actual)*Q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</si>
  <si>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Arial"/>
        <family val="2"/>
      </rPr>
      <t>Salmuera de cloruro de sodio NaCL de 1.10 SG</t>
    </r>
  </si>
  <si>
    <t>$ /m3</t>
  </si>
  <si>
    <t xml:space="preserve"> Salmuera de cloruro de sodio NaCL de 1.15 SG</t>
  </si>
  <si>
    <t>Incluye lo descrito en el anexo técnico</t>
  </si>
  <si>
    <r>
      <rPr>
        <sz val="11"/>
        <color rgb="FF000000"/>
        <rFont val="Arial"/>
        <family val="2"/>
      </rPr>
      <t>Salmuera de cloruro de calcio CaCL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de 1.10 SG</t>
    </r>
  </si>
  <si>
    <r>
      <rPr>
        <sz val="11"/>
        <color rgb="FF000000"/>
        <rFont val="Arial"/>
        <family val="2"/>
      </rPr>
      <t>Salmuera de cloruro de calcio CaCL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de 1.20 SG</t>
    </r>
  </si>
  <si>
    <r>
      <rPr>
        <sz val="11"/>
        <color rgb="FF000000"/>
        <rFont val="Arial"/>
        <family val="2"/>
      </rPr>
      <t>Salmuera de cloruro de calcio CaCL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de 1.30 SG</t>
    </r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</si>
  <si>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Arial"/>
        <family val="2"/>
      </rPr>
      <t>Salmuera de cloruro de calcio CaCL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de 1.35 SG</t>
    </r>
  </si>
  <si>
    <r>
      <rPr>
        <sz val="11"/>
        <color rgb="FF000000"/>
        <rFont val="Arial"/>
        <family val="2"/>
      </rPr>
      <t>Salmuera de cloruro de calcio CaCL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de 1.39 SG</t>
    </r>
  </si>
  <si>
    <t>Cloruro de Sodio</t>
  </si>
  <si>
    <t>$ /kg</t>
  </si>
  <si>
    <t>Cloruro de Calcio</t>
  </si>
  <si>
    <t>Fluido de empaque</t>
  </si>
  <si>
    <t>Herramientas Well Bore Clean Out</t>
  </si>
  <si>
    <t>$ / SG</t>
  </si>
  <si>
    <t>Pildora de control de perdidas de CaCO3</t>
  </si>
  <si>
    <t>Pildora viscosa de reservorio tipo Drill in</t>
  </si>
  <si>
    <t>Incluye el HEC</t>
  </si>
  <si>
    <t>Unidad de filtrado de 15 BPM</t>
  </si>
  <si>
    <t>Recolección, transporte terrestre, tratamiento y disposición final  de residuos contaminados base agua. Incluye certificación final de disposición</t>
  </si>
  <si>
    <t>Residuos contaminados de salmuera</t>
  </si>
  <si>
    <t>$ / Ton</t>
  </si>
  <si>
    <t>Recolección, transporte terrestre, tratamiento y disposición final de residuos líquidos contaminados con hidrocarburos,incluyendo las salmueras de bromuro de calcio del pozo. Incluye certificación final de disposición</t>
  </si>
  <si>
    <t>Disposición de packer fluid bromuro</t>
  </si>
  <si>
    <t>$ / m3</t>
  </si>
  <si>
    <t>Cajas Efectivas de recolección de residuos-Dos Bocas</t>
  </si>
  <si>
    <t>Cajas de recortes, suma global</t>
  </si>
  <si>
    <t>$/SG</t>
  </si>
  <si>
    <t>Barita de GE 4.2</t>
  </si>
  <si>
    <t>$/TON</t>
  </si>
  <si>
    <t>WIRELINE</t>
  </si>
  <si>
    <t>Tarifa día sin operación de WL con personal y equipo completo en plataforma.</t>
  </si>
  <si>
    <t>$ /día</t>
  </si>
  <si>
    <t>Evaluación de Cemento (herramienta SLIM)</t>
  </si>
  <si>
    <t>Tarifa metro registrado CBL Fino a través de tubing</t>
  </si>
  <si>
    <t>$ /m</t>
  </si>
  <si>
    <t>Fijación elemento mecánico</t>
  </si>
  <si>
    <t>Tarifa por asentamiento</t>
  </si>
  <si>
    <t>$ /op</t>
  </si>
  <si>
    <t>Carrera de calibre</t>
  </si>
  <si>
    <t>Tarifa por operación de calibre</t>
  </si>
  <si>
    <t>Determinación punto libre</t>
  </si>
  <si>
    <t>Tarifa por servicio punto libre</t>
  </si>
  <si>
    <t>Equipo inyección de grasa</t>
  </si>
  <si>
    <t>Tarifa lumpsum por ECP</t>
  </si>
  <si>
    <t>Punzado circulación (Tubing Puncher)</t>
  </si>
  <si>
    <t>Tarifa por cañon tubing punche 1mt</t>
  </si>
  <si>
    <t>$ /un</t>
  </si>
  <si>
    <t>Cortador de tubing - tipo flama (RCT)</t>
  </si>
  <si>
    <t>Cortador de tubing - tipo químico</t>
  </si>
  <si>
    <t>Cortador de tubing - tipo mecánico</t>
  </si>
  <si>
    <t>PESCA</t>
  </si>
  <si>
    <t>Renta de Canastilla Herramientas Pesca</t>
  </si>
  <si>
    <t>Cargo Básico por Renta de Canastilla para Almacenaje y Transporte a Plataforma – por los primeros 20 días
Canastilla en cumplimiento norma DNV 2.71</t>
  </si>
  <si>
    <t>20 Días / Canastilla</t>
  </si>
  <si>
    <t>Cargo Adicional por Renta de Canastilla para Almacenaje y Transporte a Plataforma – por día y/o canastilla adicional
Incluye Canastilla en cumplimiento norma DNV 2.71</t>
  </si>
  <si>
    <t>Día Adicional / Canastilla</t>
  </si>
  <si>
    <t>Canasta de Herramienta Pesca a Disposición</t>
  </si>
  <si>
    <t>Cargo Básico por Canasta Herramientas y Repuestos para Pesca de WO a Disposición – por los primeros 20 días
Incluye todas las Herramientas, Repuestos, Redress Kit, Equipos y Herramientas de Mano necesarias para el Servicio en Plataforma. (NO Incluye Canastilla, se certifica por separado)</t>
  </si>
  <si>
    <t>20 Días / Canasta</t>
  </si>
  <si>
    <t>Cargo Adicional por Canasta Herramientas y Repuestos para Pesca de WO a Disposición – por día adicional, por canasta
Incluye todas las Herramientas, Repuestos, Redress Kit, Equipos y Herramientas de Mano necesarias para el Servicio en Plataforma. (NO Incluye Canastilla, se certifica por separado)</t>
  </si>
  <si>
    <t>Día Adicional / Canasta</t>
  </si>
  <si>
    <t>Carrera con Ensamble de Herramienta Pesca</t>
  </si>
  <si>
    <t>Cargo por CARRERA con Herramientas para Pesca de WO – por Carrera
Incluye cualquier Carrera que se baje a pozo con una o varias Herramientas, Repuestos, Redress Kit y Equipos de Pesca para Completación y Reparación de Pozo (WO) listado y definidos en la CANASTA y por fuera de ella. El Cargo Inicia cuando se conecta la primer herramienta en pozo y culmina cuando se desconecta la última herramienta en pozo.</t>
  </si>
  <si>
    <t>Carrera</t>
  </si>
  <si>
    <t>Transporte Herramientas Pesca</t>
  </si>
  <si>
    <t>Transporte de Herramientas hacia / desde Base Operativa del Contratista más cercana hacia Puerto designado por la EMPRESA (Dos Bocas, Coatzacoalcos o Ciudad de Carmen). No considera transporte marino. – por tramo con carga</t>
  </si>
  <si>
    <t>Viaje</t>
  </si>
  <si>
    <t>Operador Especializado Herramientas Pesca</t>
  </si>
  <si>
    <t>Operador Especialista en Pesca - por día Operativo
Desde que conecta la primer herramienta en pozo hasta que desconecta la última herramienta de pozo.</t>
  </si>
  <si>
    <t>día</t>
  </si>
  <si>
    <t>Operador Especialista en Pesca - por día de Stand By
los días que se encuentra a disposición y no son Días Operativos</t>
  </si>
  <si>
    <t>Cargo por Alojamiento, Comidas y Transporte de Operador Especialista hasta ingreso a Puerto para subir a Plataforma - por díapor cada día
Tarifa por cada día requerido por la EMPRESA, gestión a cargo de la CONTRATISTA. - por Día</t>
  </si>
  <si>
    <t>TRS</t>
  </si>
  <si>
    <t xml:space="preserve">Servicio de manejo de tuberia  3 ½” &amp; 4 ½” con registro de torque </t>
  </si>
  <si>
    <t>Incluye lo descrito en el anexo técnico y anexo precios</t>
  </si>
  <si>
    <t>Operación</t>
  </si>
  <si>
    <t xml:space="preserve">Servicio de manejo de tuberia  3 ½” &amp; 4 ½” Sin registro de torque </t>
  </si>
  <si>
    <t>Servicio de medicio de Gas</t>
  </si>
  <si>
    <t>Servicio Básico de medición de Gas en tiempo real para Pozos de reparación (sin Cabina)</t>
  </si>
  <si>
    <t>Medición de gases durante operaciones de WO</t>
  </si>
  <si>
    <r>
      <rPr>
        <b/>
        <sz val="11"/>
        <color theme="1"/>
        <rFont val="Calibri"/>
        <family val="2"/>
        <scheme val="minor"/>
      </rPr>
      <t>b.</t>
    </r>
    <r>
      <rPr>
        <sz val="11"/>
        <color theme="1"/>
        <rFont val="Calibri"/>
        <family val="2"/>
        <scheme val="minor"/>
      </rPr>
      <t xml:space="preserve"> Las columnas [1], [2], [3.1] deben respetarse lo señalado por LA EMPRESA</t>
    </r>
  </si>
  <si>
    <t xml:space="preserve">NOTA: Los precios unitarios propuestos en la columnas [3.2]  no podrán ser modificados o corregidos, ni sujetos a subsanación. </t>
  </si>
  <si>
    <r>
      <t xml:space="preserve">Entre las columnas U y AW se incluyen los detalles de </t>
    </r>
    <r>
      <rPr>
        <b/>
        <i/>
        <sz val="11"/>
        <color theme="1"/>
        <rFont val="Calibri"/>
        <family val="2"/>
        <scheme val="minor"/>
      </rPr>
      <t xml:space="preserve">Profundidades (metros) y Duración (días) </t>
    </r>
    <r>
      <rPr>
        <sz val="11"/>
        <color theme="1"/>
        <rFont val="Calibri"/>
        <family val="2"/>
        <scheme val="minor"/>
      </rPr>
      <t xml:space="preserve">de los Pozos de Referencia </t>
    </r>
  </si>
  <si>
    <t>Personal y Equipo en locación</t>
  </si>
  <si>
    <t>Operador Especializado Herramientas Pesca operativo</t>
  </si>
  <si>
    <t>Operador Especializado Herramientas Pesca disponible en locación</t>
  </si>
  <si>
    <t>Cartucho de 2 micron  para  unidad de filtrado</t>
  </si>
  <si>
    <t>Tierras de diatomeas para unidad de filtracion</t>
  </si>
  <si>
    <t>Kg</t>
  </si>
  <si>
    <t>Recolección, transporte terrestre, tratamiento y disposición final de residuos líquidos contaminados con hidrocarburos,incluyendo las salmueras . Incluye certificación final de disposición</t>
  </si>
  <si>
    <t>Cortador de tubing- tipo electromecanico</t>
  </si>
  <si>
    <t>Agua de mar tratada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</si>
</sst>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&quot;$&quot;\ #,##0.00;[Red]&quot;$&quot;\ \-#,##0.00"/>
    <numFmt numFmtId="166" formatCode="#,##0.000"/>
    <numFmt numFmtId="167" formatCode="#,##0.0"/>
    <numFmt numFmtId="168" formatCode="#,##0.00_ ;\-#,##0.00\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000000"/>
      <name val="Times New Roman"/>
      <family val="1"/>
    </font>
    <font>
      <sz val="11"/>
      <color rgb="FF000000"/>
      <name val="Arial"/>
      <family val="2"/>
    </font>
    <font>
      <vertAlign val="subscript"/>
      <sz val="11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0000"/>
      <name val="Calibri"/>
      <family val="2"/>
    </font>
    <font>
      <i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8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rgb="FF80808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ck">
        <color theme="0"/>
      </right>
      <top/>
      <bottom style="thin">
        <color theme="1" tint="0.499984740745262"/>
      </bottom>
      <diagonal/>
    </border>
    <border>
      <left style="thick">
        <color theme="0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8" fillId="0" borderId="0"/>
    <xf numFmtId="0" fontId="8" fillId="0" borderId="0"/>
  </cellStyleXfs>
  <cellXfs count="2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4" borderId="0" xfId="0" applyFill="1"/>
    <xf numFmtId="0" fontId="7" fillId="4" borderId="0" xfId="2" applyFont="1" applyFill="1"/>
    <xf numFmtId="0" fontId="0" fillId="5" borderId="0" xfId="0" applyFill="1"/>
    <xf numFmtId="0" fontId="1" fillId="5" borderId="2" xfId="0" applyFont="1" applyFill="1" applyBorder="1"/>
    <xf numFmtId="0" fontId="0" fillId="5" borderId="2" xfId="0" applyFill="1" applyBorder="1"/>
    <xf numFmtId="0" fontId="0" fillId="5" borderId="0" xfId="0" applyFill="1" applyAlignment="1">
      <alignment horizontal="left" indent="1"/>
    </xf>
    <xf numFmtId="0" fontId="9" fillId="5" borderId="0" xfId="0" applyFont="1" applyFill="1" applyAlignment="1">
      <alignment horizontal="centerContinuous" wrapText="1"/>
    </xf>
    <xf numFmtId="0" fontId="0" fillId="5" borderId="0" xfId="0" applyFill="1" applyAlignment="1">
      <alignment horizontal="centerContinuous"/>
    </xf>
    <xf numFmtId="0" fontId="0" fillId="5" borderId="0" xfId="0" applyFill="1" applyAlignment="1">
      <alignment horizontal="centerContinuous" vertical="center" wrapText="1"/>
    </xf>
    <xf numFmtId="165" fontId="9" fillId="5" borderId="0" xfId="0" applyNumberFormat="1" applyFont="1" applyFill="1" applyAlignment="1">
      <alignment horizontal="centerContinuous" vertical="center" wrapText="1"/>
    </xf>
    <xf numFmtId="0" fontId="1" fillId="5" borderId="0" xfId="0" applyFont="1" applyFill="1" applyAlignment="1">
      <alignment horizontal="left" indent="1"/>
    </xf>
    <xf numFmtId="0" fontId="1" fillId="5" borderId="0" xfId="0" applyFont="1" applyFill="1"/>
    <xf numFmtId="0" fontId="9" fillId="0" borderId="0" xfId="0" applyFont="1"/>
    <xf numFmtId="0" fontId="7" fillId="4" borderId="0" xfId="3" applyFont="1" applyFill="1"/>
    <xf numFmtId="0" fontId="9" fillId="5" borderId="0" xfId="3" applyFont="1" applyFill="1"/>
    <xf numFmtId="0" fontId="9" fillId="4" borderId="0" xfId="3" applyFont="1" applyFill="1"/>
    <xf numFmtId="0" fontId="11" fillId="4" borderId="0" xfId="3" applyFont="1" applyFill="1"/>
    <xf numFmtId="0" fontId="9" fillId="4" borderId="0" xfId="0" applyFont="1" applyFill="1"/>
    <xf numFmtId="0" fontId="9" fillId="0" borderId="36" xfId="0" applyFont="1" applyBorder="1"/>
    <xf numFmtId="3" fontId="9" fillId="0" borderId="0" xfId="0" applyNumberFormat="1" applyFont="1"/>
    <xf numFmtId="0" fontId="0" fillId="0" borderId="36" xfId="0" applyBorder="1"/>
    <xf numFmtId="0" fontId="9" fillId="7" borderId="0" xfId="0" applyFont="1" applyFill="1"/>
    <xf numFmtId="0" fontId="7" fillId="7" borderId="0" xfId="3" applyFont="1" applyFill="1"/>
    <xf numFmtId="0" fontId="11" fillId="7" borderId="0" xfId="3" applyFont="1" applyFill="1"/>
    <xf numFmtId="0" fontId="9" fillId="5" borderId="0" xfId="0" applyFont="1" applyFill="1"/>
    <xf numFmtId="0" fontId="11" fillId="5" borderId="0" xfId="0" applyFont="1" applyFill="1" applyAlignment="1">
      <alignment horizontal="justify"/>
    </xf>
    <xf numFmtId="0" fontId="12" fillId="5" borderId="0" xfId="0" applyFont="1" applyFill="1" applyAlignment="1">
      <alignment horizontal="justify"/>
    </xf>
    <xf numFmtId="0" fontId="9" fillId="5" borderId="0" xfId="0" applyFont="1" applyFill="1" applyAlignment="1">
      <alignment horizontal="center"/>
    </xf>
    <xf numFmtId="0" fontId="9" fillId="5" borderId="0" xfId="0" applyFont="1" applyFill="1" applyAlignment="1">
      <alignment horizontal="left"/>
    </xf>
    <xf numFmtId="0" fontId="13" fillId="5" borderId="3" xfId="0" applyFont="1" applyFill="1" applyBorder="1" applyAlignment="1">
      <alignment vertical="center"/>
    </xf>
    <xf numFmtId="0" fontId="9" fillId="5" borderId="4" xfId="0" applyFont="1" applyFill="1" applyBorder="1"/>
    <xf numFmtId="0" fontId="9" fillId="5" borderId="5" xfId="0" applyFont="1" applyFill="1" applyBorder="1"/>
    <xf numFmtId="0" fontId="9" fillId="5" borderId="7" xfId="0" applyFont="1" applyFill="1" applyBorder="1"/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 wrapText="1"/>
    </xf>
    <xf numFmtId="0" fontId="9" fillId="5" borderId="13" xfId="0" applyFont="1" applyFill="1" applyBorder="1"/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 wrapText="1"/>
    </xf>
    <xf numFmtId="0" fontId="11" fillId="5" borderId="0" xfId="0" applyFont="1" applyFill="1" applyAlignment="1">
      <alignment horizontal="center"/>
    </xf>
    <xf numFmtId="0" fontId="1" fillId="5" borderId="16" xfId="0" applyFont="1" applyFill="1" applyBorder="1"/>
    <xf numFmtId="0" fontId="11" fillId="5" borderId="17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 wrapText="1"/>
    </xf>
    <xf numFmtId="0" fontId="11" fillId="5" borderId="0" xfId="0" applyFont="1" applyFill="1"/>
    <xf numFmtId="0" fontId="11" fillId="5" borderId="20" xfId="0" applyFont="1" applyFill="1" applyBorder="1" applyAlignment="1">
      <alignment horizontal="centerContinuous"/>
    </xf>
    <xf numFmtId="0" fontId="11" fillId="5" borderId="22" xfId="0" applyFont="1" applyFill="1" applyBorder="1" applyAlignment="1">
      <alignment horizontal="centerContinuous"/>
    </xf>
    <xf numFmtId="0" fontId="11" fillId="5" borderId="23" xfId="0" applyFont="1" applyFill="1" applyBorder="1" applyAlignment="1">
      <alignment horizontal="centerContinuous"/>
    </xf>
    <xf numFmtId="0" fontId="0" fillId="5" borderId="24" xfId="0" applyFill="1" applyBorder="1"/>
    <xf numFmtId="3" fontId="9" fillId="5" borderId="25" xfId="0" applyNumberFormat="1" applyFont="1" applyFill="1" applyBorder="1" applyAlignment="1">
      <alignment horizontal="right"/>
    </xf>
    <xf numFmtId="3" fontId="9" fillId="5" borderId="26" xfId="0" applyNumberFormat="1" applyFont="1" applyFill="1" applyBorder="1" applyAlignment="1">
      <alignment horizontal="right"/>
    </xf>
    <xf numFmtId="0" fontId="0" fillId="5" borderId="27" xfId="0" applyFill="1" applyBorder="1"/>
    <xf numFmtId="0" fontId="0" fillId="5" borderId="28" xfId="0" applyFill="1" applyBorder="1"/>
    <xf numFmtId="3" fontId="0" fillId="5" borderId="29" xfId="0" applyNumberFormat="1" applyFill="1" applyBorder="1" applyAlignment="1">
      <alignment horizontal="right"/>
    </xf>
    <xf numFmtId="3" fontId="9" fillId="5" borderId="29" xfId="0" applyNumberFormat="1" applyFont="1" applyFill="1" applyBorder="1" applyAlignment="1">
      <alignment horizontal="right"/>
    </xf>
    <xf numFmtId="3" fontId="0" fillId="5" borderId="30" xfId="0" applyNumberFormat="1" applyFill="1" applyBorder="1" applyAlignment="1">
      <alignment horizontal="right"/>
    </xf>
    <xf numFmtId="0" fontId="0" fillId="5" borderId="32" xfId="0" applyFill="1" applyBorder="1"/>
    <xf numFmtId="166" fontId="9" fillId="5" borderId="33" xfId="0" applyNumberFormat="1" applyFont="1" applyFill="1" applyBorder="1" applyAlignment="1">
      <alignment horizontal="right"/>
    </xf>
    <xf numFmtId="167" fontId="9" fillId="5" borderId="34" xfId="0" applyNumberFormat="1" applyFont="1" applyFill="1" applyBorder="1" applyAlignment="1">
      <alignment horizontal="right"/>
    </xf>
    <xf numFmtId="0" fontId="11" fillId="5" borderId="0" xfId="0" applyFont="1" applyFill="1" applyAlignment="1">
      <alignment horizontal="left" vertical="center"/>
    </xf>
    <xf numFmtId="0" fontId="9" fillId="5" borderId="36" xfId="0" applyFont="1" applyFill="1" applyBorder="1"/>
    <xf numFmtId="0" fontId="11" fillId="5" borderId="37" xfId="0" applyFont="1" applyFill="1" applyBorder="1"/>
    <xf numFmtId="3" fontId="11" fillId="5" borderId="4" xfId="0" applyNumberFormat="1" applyFont="1" applyFill="1" applyBorder="1"/>
    <xf numFmtId="3" fontId="11" fillId="5" borderId="37" xfId="0" applyNumberFormat="1" applyFont="1" applyFill="1" applyBorder="1"/>
    <xf numFmtId="3" fontId="9" fillId="5" borderId="0" xfId="0" applyNumberFormat="1" applyFont="1" applyFill="1"/>
    <xf numFmtId="0" fontId="0" fillId="5" borderId="36" xfId="0" applyFill="1" applyBorder="1"/>
    <xf numFmtId="0" fontId="0" fillId="5" borderId="0" xfId="0" applyFill="1" applyAlignment="1">
      <alignment horizontal="center"/>
    </xf>
    <xf numFmtId="0" fontId="9" fillId="5" borderId="39" xfId="0" applyFont="1" applyFill="1" applyBorder="1" applyAlignment="1">
      <alignment horizontal="centerContinuous" wrapText="1"/>
    </xf>
    <xf numFmtId="0" fontId="9" fillId="5" borderId="40" xfId="0" applyFont="1" applyFill="1" applyBorder="1" applyAlignment="1">
      <alignment horizontal="centerContinuous" wrapText="1"/>
    </xf>
    <xf numFmtId="0" fontId="9" fillId="5" borderId="41" xfId="0" applyFont="1" applyFill="1" applyBorder="1" applyAlignment="1">
      <alignment horizontal="centerContinuous" wrapText="1"/>
    </xf>
    <xf numFmtId="0" fontId="9" fillId="5" borderId="42" xfId="0" applyFont="1" applyFill="1" applyBorder="1" applyAlignment="1">
      <alignment horizontal="right" vertical="center"/>
    </xf>
    <xf numFmtId="0" fontId="9" fillId="5" borderId="44" xfId="0" applyFont="1" applyFill="1" applyBorder="1" applyAlignment="1">
      <alignment horizontal="right" vertical="center"/>
    </xf>
    <xf numFmtId="0" fontId="9" fillId="5" borderId="27" xfId="0" applyFont="1" applyFill="1" applyBorder="1" applyAlignment="1">
      <alignment horizontal="center" vertical="center"/>
    </xf>
    <xf numFmtId="3" fontId="9" fillId="5" borderId="36" xfId="0" applyNumberFormat="1" applyFont="1" applyFill="1" applyBorder="1" applyAlignment="1">
      <alignment horizontal="right" vertical="center"/>
    </xf>
    <xf numFmtId="0" fontId="9" fillId="5" borderId="36" xfId="0" applyFont="1" applyFill="1" applyBorder="1" applyAlignment="1">
      <alignment horizontal="right" vertical="center"/>
    </xf>
    <xf numFmtId="0" fontId="9" fillId="5" borderId="39" xfId="0" applyFont="1" applyFill="1" applyBorder="1" applyAlignment="1">
      <alignment horizontal="right" vertical="center"/>
    </xf>
    <xf numFmtId="167" fontId="9" fillId="5" borderId="36" xfId="0" applyNumberFormat="1" applyFont="1" applyFill="1" applyBorder="1" applyAlignment="1">
      <alignment horizontal="right" vertical="center"/>
    </xf>
    <xf numFmtId="3" fontId="11" fillId="5" borderId="45" xfId="0" applyNumberFormat="1" applyFont="1" applyFill="1" applyBorder="1" applyAlignment="1">
      <alignment horizontal="center"/>
    </xf>
    <xf numFmtId="0" fontId="11" fillId="5" borderId="0" xfId="0" applyFont="1" applyFill="1" applyAlignment="1">
      <alignment horizontal="centerContinuous"/>
    </xf>
    <xf numFmtId="3" fontId="11" fillId="5" borderId="0" xfId="0" applyNumberFormat="1" applyFont="1" applyFill="1" applyAlignment="1">
      <alignment horizontal="center"/>
    </xf>
    <xf numFmtId="3" fontId="11" fillId="5" borderId="0" xfId="0" applyNumberFormat="1" applyFont="1" applyFill="1"/>
    <xf numFmtId="0" fontId="1" fillId="5" borderId="0" xfId="0" applyFont="1" applyFill="1" applyAlignment="1">
      <alignment horizontal="left" vertical="center"/>
    </xf>
    <xf numFmtId="167" fontId="9" fillId="5" borderId="39" xfId="0" applyNumberFormat="1" applyFont="1" applyFill="1" applyBorder="1" applyAlignment="1">
      <alignment horizontal="right" vertical="center"/>
    </xf>
    <xf numFmtId="3" fontId="11" fillId="5" borderId="45" xfId="0" applyNumberFormat="1" applyFont="1" applyFill="1" applyBorder="1"/>
    <xf numFmtId="0" fontId="1" fillId="5" borderId="0" xfId="0" applyFont="1" applyFill="1" applyAlignment="1">
      <alignment horizontal="justify" vertical="center"/>
    </xf>
    <xf numFmtId="0" fontId="9" fillId="5" borderId="26" xfId="0" applyFont="1" applyFill="1" applyBorder="1" applyAlignment="1">
      <alignment horizontal="centerContinuous" wrapText="1"/>
    </xf>
    <xf numFmtId="0" fontId="9" fillId="5" borderId="48" xfId="0" applyFont="1" applyFill="1" applyBorder="1" applyAlignment="1">
      <alignment horizontal="centerContinuous" wrapText="1"/>
    </xf>
    <xf numFmtId="0" fontId="9" fillId="5" borderId="11" xfId="0" applyFont="1" applyFill="1" applyBorder="1"/>
    <xf numFmtId="0" fontId="0" fillId="5" borderId="46" xfId="0" applyFill="1" applyBorder="1" applyAlignment="1">
      <alignment horizontal="left" vertical="center" indent="1"/>
    </xf>
    <xf numFmtId="0" fontId="9" fillId="5" borderId="49" xfId="0" applyFont="1" applyFill="1" applyBorder="1"/>
    <xf numFmtId="0" fontId="9" fillId="5" borderId="2" xfId="0" applyFont="1" applyFill="1" applyBorder="1"/>
    <xf numFmtId="0" fontId="6" fillId="5" borderId="46" xfId="0" applyFont="1" applyFill="1" applyBorder="1" applyAlignment="1">
      <alignment horizontal="left" vertical="center" indent="1"/>
    </xf>
    <xf numFmtId="0" fontId="6" fillId="5" borderId="0" xfId="0" applyFont="1" applyFill="1" applyAlignment="1">
      <alignment vertical="center"/>
    </xf>
    <xf numFmtId="0" fontId="6" fillId="5" borderId="2" xfId="0" applyFont="1" applyFill="1" applyBorder="1" applyAlignment="1">
      <alignment vertical="center"/>
    </xf>
    <xf numFmtId="0" fontId="6" fillId="5" borderId="0" xfId="0" applyFont="1" applyFill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14" fillId="5" borderId="46" xfId="0" applyFont="1" applyFill="1" applyBorder="1" applyAlignment="1">
      <alignment horizontal="left" indent="1"/>
    </xf>
    <xf numFmtId="0" fontId="14" fillId="5" borderId="50" xfId="0" applyFont="1" applyFill="1" applyBorder="1" applyAlignment="1">
      <alignment horizontal="left" indent="1"/>
    </xf>
    <xf numFmtId="0" fontId="9" fillId="5" borderId="20" xfId="0" applyFont="1" applyFill="1" applyBorder="1"/>
    <xf numFmtId="0" fontId="11" fillId="8" borderId="4" xfId="0" applyFont="1" applyFill="1" applyBorder="1" applyAlignment="1">
      <alignment horizontal="centerContinuous"/>
    </xf>
    <xf numFmtId="0" fontId="11" fillId="8" borderId="6" xfId="0" applyFont="1" applyFill="1" applyBorder="1" applyAlignment="1">
      <alignment horizontal="centerContinuous"/>
    </xf>
    <xf numFmtId="0" fontId="16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51" xfId="0" applyFont="1" applyFill="1" applyBorder="1"/>
    <xf numFmtId="0" fontId="1" fillId="5" borderId="51" xfId="0" applyFont="1" applyFill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16" fillId="5" borderId="52" xfId="0" applyFont="1" applyFill="1" applyBorder="1" applyAlignment="1">
      <alignment horizontal="center"/>
    </xf>
    <xf numFmtId="3" fontId="16" fillId="5" borderId="52" xfId="0" applyNumberFormat="1" applyFont="1" applyFill="1" applyBorder="1" applyAlignment="1">
      <alignment horizontal="center"/>
    </xf>
    <xf numFmtId="0" fontId="16" fillId="5" borderId="0" xfId="0" applyFont="1" applyFill="1" applyAlignment="1">
      <alignment horizontal="center"/>
    </xf>
    <xf numFmtId="0" fontId="17" fillId="5" borderId="0" xfId="0" applyFont="1" applyFill="1"/>
    <xf numFmtId="0" fontId="18" fillId="5" borderId="52" xfId="0" applyFont="1" applyFill="1" applyBorder="1" applyAlignment="1">
      <alignment horizontal="center"/>
    </xf>
    <xf numFmtId="3" fontId="18" fillId="5" borderId="52" xfId="0" applyNumberFormat="1" applyFont="1" applyFill="1" applyBorder="1" applyAlignment="1">
      <alignment horizontal="center"/>
    </xf>
    <xf numFmtId="0" fontId="18" fillId="5" borderId="0" xfId="0" applyFont="1" applyFill="1" applyAlignment="1">
      <alignment horizontal="center"/>
    </xf>
    <xf numFmtId="0" fontId="17" fillId="5" borderId="53" xfId="0" applyFont="1" applyFill="1" applyBorder="1" applyAlignment="1">
      <alignment horizontal="left"/>
    </xf>
    <xf numFmtId="9" fontId="0" fillId="5" borderId="0" xfId="1" applyFont="1" applyFill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19" fillId="5" borderId="2" xfId="0" applyFont="1" applyFill="1" applyBorder="1"/>
    <xf numFmtId="3" fontId="19" fillId="5" borderId="2" xfId="0" applyNumberFormat="1" applyFont="1" applyFill="1" applyBorder="1" applyAlignment="1">
      <alignment horizontal="center"/>
    </xf>
    <xf numFmtId="0" fontId="20" fillId="5" borderId="0" xfId="0" applyFont="1" applyFill="1"/>
    <xf numFmtId="3" fontId="1" fillId="5" borderId="2" xfId="0" applyNumberFormat="1" applyFont="1" applyFill="1" applyBorder="1" applyAlignment="1">
      <alignment horizontal="center"/>
    </xf>
    <xf numFmtId="0" fontId="21" fillId="5" borderId="54" xfId="0" applyFont="1" applyFill="1" applyBorder="1" applyAlignment="1">
      <alignment horizontal="left" indent="4"/>
    </xf>
    <xf numFmtId="3" fontId="21" fillId="5" borderId="54" xfId="0" applyNumberFormat="1" applyFont="1" applyFill="1" applyBorder="1" applyAlignment="1">
      <alignment horizontal="center"/>
    </xf>
    <xf numFmtId="0" fontId="21" fillId="5" borderId="55" xfId="0" applyFont="1" applyFill="1" applyBorder="1" applyAlignment="1">
      <alignment horizontal="left" indent="4"/>
    </xf>
    <xf numFmtId="3" fontId="21" fillId="5" borderId="55" xfId="0" applyNumberFormat="1" applyFont="1" applyFill="1" applyBorder="1" applyAlignment="1">
      <alignment horizontal="center"/>
    </xf>
    <xf numFmtId="0" fontId="9" fillId="5" borderId="56" xfId="0" applyFont="1" applyFill="1" applyBorder="1" applyAlignment="1">
      <alignment horizontal="centerContinuous" wrapText="1"/>
    </xf>
    <xf numFmtId="0" fontId="9" fillId="5" borderId="57" xfId="0" applyFont="1" applyFill="1" applyBorder="1" applyAlignment="1">
      <alignment horizontal="centerContinuous" wrapText="1"/>
    </xf>
    <xf numFmtId="0" fontId="9" fillId="5" borderId="58" xfId="0" applyFont="1" applyFill="1" applyBorder="1" applyAlignment="1">
      <alignment horizontal="centerContinuous" wrapText="1"/>
    </xf>
    <xf numFmtId="0" fontId="9" fillId="5" borderId="59" xfId="0" applyFont="1" applyFill="1" applyBorder="1" applyAlignment="1">
      <alignment horizontal="centerContinuous" wrapText="1"/>
    </xf>
    <xf numFmtId="0" fontId="9" fillId="5" borderId="60" xfId="0" applyFont="1" applyFill="1" applyBorder="1" applyAlignment="1">
      <alignment horizontal="centerContinuous" wrapText="1"/>
    </xf>
    <xf numFmtId="0" fontId="11" fillId="5" borderId="61" xfId="0" applyFont="1" applyFill="1" applyBorder="1" applyAlignment="1">
      <alignment horizontal="centerContinuous"/>
    </xf>
    <xf numFmtId="0" fontId="11" fillId="5" borderId="62" xfId="0" applyFont="1" applyFill="1" applyBorder="1" applyAlignment="1">
      <alignment horizontal="centerContinuous"/>
    </xf>
    <xf numFmtId="0" fontId="11" fillId="5" borderId="63" xfId="0" applyFont="1" applyFill="1" applyBorder="1" applyAlignment="1">
      <alignment horizontal="centerContinuous"/>
    </xf>
    <xf numFmtId="168" fontId="9" fillId="6" borderId="52" xfId="0" applyNumberFormat="1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>
      <alignment horizontal="centerContinuous" vertical="center" wrapText="1"/>
    </xf>
    <xf numFmtId="0" fontId="9" fillId="5" borderId="64" xfId="0" applyFont="1" applyFill="1" applyBorder="1" applyAlignment="1">
      <alignment horizontal="centerContinuous" wrapText="1"/>
    </xf>
    <xf numFmtId="0" fontId="9" fillId="5" borderId="65" xfId="0" applyFont="1" applyFill="1" applyBorder="1" applyAlignment="1">
      <alignment horizontal="centerContinuous" wrapText="1"/>
    </xf>
    <xf numFmtId="0" fontId="9" fillId="5" borderId="66" xfId="0" applyFont="1" applyFill="1" applyBorder="1" applyAlignment="1">
      <alignment horizontal="centerContinuous" wrapText="1"/>
    </xf>
    <xf numFmtId="0" fontId="9" fillId="5" borderId="67" xfId="0" applyFont="1" applyFill="1" applyBorder="1" applyAlignment="1">
      <alignment horizontal="centerContinuous" wrapText="1"/>
    </xf>
    <xf numFmtId="0" fontId="9" fillId="5" borderId="57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0" fontId="9" fillId="5" borderId="65" xfId="0" applyFont="1" applyFill="1" applyBorder="1" applyAlignment="1">
      <alignment horizontal="center" vertical="center" wrapText="1"/>
    </xf>
    <xf numFmtId="0" fontId="11" fillId="5" borderId="68" xfId="0" applyFont="1" applyFill="1" applyBorder="1" applyAlignment="1">
      <alignment horizontal="centerContinuous"/>
    </xf>
    <xf numFmtId="0" fontId="11" fillId="5" borderId="2" xfId="0" applyFont="1" applyFill="1" applyBorder="1" applyAlignment="1">
      <alignment horizontal="centerContinuous"/>
    </xf>
    <xf numFmtId="0" fontId="9" fillId="5" borderId="68" xfId="0" applyFont="1" applyFill="1" applyBorder="1" applyAlignment="1">
      <alignment horizontal="centerContinuous" wrapText="1"/>
    </xf>
    <xf numFmtId="0" fontId="9" fillId="5" borderId="69" xfId="0" applyFont="1" applyFill="1" applyBorder="1" applyAlignment="1">
      <alignment horizontal="centerContinuous" wrapText="1"/>
    </xf>
    <xf numFmtId="0" fontId="9" fillId="5" borderId="2" xfId="0" applyFont="1" applyFill="1" applyBorder="1" applyAlignment="1">
      <alignment horizontal="centerContinuous" wrapText="1"/>
    </xf>
    <xf numFmtId="0" fontId="9" fillId="5" borderId="70" xfId="0" applyFont="1" applyFill="1" applyBorder="1" applyAlignment="1">
      <alignment horizontal="centerContinuous" wrapText="1"/>
    </xf>
    <xf numFmtId="0" fontId="9" fillId="5" borderId="69" xfId="0" applyFont="1" applyFill="1" applyBorder="1" applyAlignment="1">
      <alignment horizontal="center" vertical="center" wrapText="1"/>
    </xf>
    <xf numFmtId="168" fontId="9" fillId="6" borderId="71" xfId="0" applyNumberFormat="1" applyFont="1" applyFill="1" applyBorder="1" applyAlignment="1" applyProtection="1">
      <alignment vertical="center"/>
      <protection locked="0"/>
    </xf>
    <xf numFmtId="0" fontId="11" fillId="5" borderId="50" xfId="0" applyFont="1" applyFill="1" applyBorder="1" applyAlignment="1">
      <alignment horizontal="centerContinuous"/>
    </xf>
    <xf numFmtId="0" fontId="9" fillId="5" borderId="72" xfId="0" applyFont="1" applyFill="1" applyBorder="1" applyAlignment="1">
      <alignment horizontal="centerContinuous" wrapText="1"/>
    </xf>
    <xf numFmtId="0" fontId="9" fillId="5" borderId="73" xfId="0" applyFont="1" applyFill="1" applyBorder="1" applyAlignment="1">
      <alignment horizontal="centerContinuous" wrapText="1"/>
    </xf>
    <xf numFmtId="0" fontId="9" fillId="5" borderId="74" xfId="0" applyFont="1" applyFill="1" applyBorder="1" applyAlignment="1">
      <alignment horizontal="centerContinuous" wrapText="1"/>
    </xf>
    <xf numFmtId="0" fontId="9" fillId="5" borderId="75" xfId="0" applyFont="1" applyFill="1" applyBorder="1" applyAlignment="1">
      <alignment horizontal="centerContinuous" wrapText="1"/>
    </xf>
    <xf numFmtId="0" fontId="9" fillId="5" borderId="73" xfId="0" applyFont="1" applyFill="1" applyBorder="1" applyAlignment="1">
      <alignment horizontal="center" vertical="center" wrapText="1"/>
    </xf>
    <xf numFmtId="0" fontId="11" fillId="5" borderId="47" xfId="0" applyFont="1" applyFill="1" applyBorder="1" applyAlignment="1">
      <alignment horizontal="center"/>
    </xf>
    <xf numFmtId="0" fontId="11" fillId="5" borderId="76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1" fillId="5" borderId="77" xfId="0" applyFont="1" applyFill="1" applyBorder="1" applyAlignment="1">
      <alignment horizontal="center"/>
    </xf>
    <xf numFmtId="0" fontId="11" fillId="5" borderId="53" xfId="0" applyFont="1" applyFill="1" applyBorder="1" applyAlignment="1">
      <alignment horizontal="center"/>
    </xf>
    <xf numFmtId="0" fontId="11" fillId="5" borderId="71" xfId="0" applyFont="1" applyFill="1" applyBorder="1" applyAlignment="1">
      <alignment horizontal="center"/>
    </xf>
    <xf numFmtId="3" fontId="11" fillId="5" borderId="78" xfId="0" applyNumberFormat="1" applyFont="1" applyFill="1" applyBorder="1" applyAlignment="1">
      <alignment horizontal="right"/>
    </xf>
    <xf numFmtId="3" fontId="11" fillId="5" borderId="31" xfId="0" applyNumberFormat="1" applyFont="1" applyFill="1" applyBorder="1" applyAlignment="1">
      <alignment horizontal="right"/>
    </xf>
    <xf numFmtId="167" fontId="11" fillId="5" borderId="35" xfId="0" applyNumberFormat="1" applyFont="1" applyFill="1" applyBorder="1" applyAlignment="1">
      <alignment horizontal="right"/>
    </xf>
    <xf numFmtId="3" fontId="9" fillId="5" borderId="79" xfId="0" applyNumberFormat="1" applyFont="1" applyFill="1" applyBorder="1" applyAlignment="1">
      <alignment horizontal="right"/>
    </xf>
    <xf numFmtId="3" fontId="0" fillId="5" borderId="80" xfId="0" applyNumberFormat="1" applyFill="1" applyBorder="1" applyAlignment="1">
      <alignment horizontal="right"/>
    </xf>
    <xf numFmtId="167" fontId="9" fillId="5" borderId="81" xfId="0" applyNumberFormat="1" applyFont="1" applyFill="1" applyBorder="1" applyAlignment="1">
      <alignment horizontal="right"/>
    </xf>
    <xf numFmtId="0" fontId="11" fillId="5" borderId="9" xfId="0" applyFont="1" applyFill="1" applyBorder="1" applyAlignment="1">
      <alignment horizontal="center" wrapText="1"/>
    </xf>
    <xf numFmtId="0" fontId="11" fillId="5" borderId="47" xfId="0" applyFont="1" applyFill="1" applyBorder="1" applyAlignment="1">
      <alignment horizontal="center" wrapText="1"/>
    </xf>
    <xf numFmtId="0" fontId="1" fillId="5" borderId="76" xfId="0" applyFont="1" applyFill="1" applyBorder="1" applyAlignment="1">
      <alignment horizontal="center" wrapText="1"/>
    </xf>
    <xf numFmtId="0" fontId="11" fillId="5" borderId="77" xfId="0" applyFont="1" applyFill="1" applyBorder="1" applyAlignment="1">
      <alignment horizontal="center" wrapText="1"/>
    </xf>
    <xf numFmtId="0" fontId="11" fillId="5" borderId="53" xfId="0" applyFont="1" applyFill="1" applyBorder="1" applyAlignment="1">
      <alignment horizontal="center" wrapText="1"/>
    </xf>
    <xf numFmtId="0" fontId="9" fillId="8" borderId="27" xfId="0" applyFont="1" applyFill="1" applyBorder="1" applyAlignment="1">
      <alignment horizontal="center" vertical="center"/>
    </xf>
    <xf numFmtId="0" fontId="9" fillId="8" borderId="43" xfId="0" applyFont="1" applyFill="1" applyBorder="1" applyAlignment="1">
      <alignment horizontal="center" vertical="center"/>
    </xf>
    <xf numFmtId="3" fontId="11" fillId="8" borderId="43" xfId="0" applyNumberFormat="1" applyFont="1" applyFill="1" applyBorder="1" applyAlignment="1">
      <alignment vertical="center"/>
    </xf>
    <xf numFmtId="3" fontId="11" fillId="8" borderId="37" xfId="0" applyNumberFormat="1" applyFont="1" applyFill="1" applyBorder="1"/>
    <xf numFmtId="3" fontId="11" fillId="8" borderId="27" xfId="0" applyNumberFormat="1" applyFont="1" applyFill="1" applyBorder="1" applyAlignment="1">
      <alignment vertical="center"/>
    </xf>
    <xf numFmtId="0" fontId="7" fillId="9" borderId="0" xfId="3" applyFont="1" applyFill="1"/>
    <xf numFmtId="166" fontId="0" fillId="0" borderId="0" xfId="0" applyNumberFormat="1"/>
    <xf numFmtId="0" fontId="1" fillId="10" borderId="0" xfId="0" applyFont="1" applyFill="1" applyAlignment="1">
      <alignment horizontal="center" vertical="center"/>
    </xf>
    <xf numFmtId="0" fontId="16" fillId="10" borderId="52" xfId="0" applyFont="1" applyFill="1" applyBorder="1" applyAlignment="1">
      <alignment horizontal="center"/>
    </xf>
    <xf numFmtId="0" fontId="9" fillId="5" borderId="60" xfId="0" applyFont="1" applyFill="1" applyBorder="1" applyAlignment="1">
      <alignment horizontal="centerContinuous" vertical="center" wrapText="1"/>
    </xf>
    <xf numFmtId="0" fontId="9" fillId="5" borderId="39" xfId="0" applyFont="1" applyFill="1" applyBorder="1" applyAlignment="1">
      <alignment horizontal="centerContinuous" vertical="center" wrapText="1"/>
    </xf>
    <xf numFmtId="0" fontId="9" fillId="5" borderId="26" xfId="0" applyFont="1" applyFill="1" applyBorder="1" applyAlignment="1">
      <alignment horizontal="centerContinuous" vertical="center" wrapText="1"/>
    </xf>
    <xf numFmtId="0" fontId="9" fillId="5" borderId="48" xfId="0" applyFont="1" applyFill="1" applyBorder="1" applyAlignment="1">
      <alignment horizontal="centerContinuous" vertical="center" wrapText="1"/>
    </xf>
    <xf numFmtId="0" fontId="9" fillId="0" borderId="38" xfId="0" applyFont="1" applyFill="1" applyBorder="1" applyAlignment="1">
      <alignment horizontal="centerContinuous" vertical="center" wrapText="1"/>
    </xf>
    <xf numFmtId="0" fontId="9" fillId="0" borderId="39" xfId="0" applyFont="1" applyFill="1" applyBorder="1" applyAlignment="1">
      <alignment horizontal="centerContinuous" wrapText="1"/>
    </xf>
    <xf numFmtId="0" fontId="9" fillId="0" borderId="40" xfId="0" applyFont="1" applyFill="1" applyBorder="1" applyAlignment="1">
      <alignment horizontal="centerContinuous" wrapText="1"/>
    </xf>
    <xf numFmtId="0" fontId="9" fillId="0" borderId="41" xfId="0" applyFont="1" applyFill="1" applyBorder="1" applyAlignment="1">
      <alignment horizontal="centerContinuous" wrapText="1"/>
    </xf>
    <xf numFmtId="0" fontId="11" fillId="5" borderId="4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6" borderId="4" xfId="0" applyFont="1" applyFill="1" applyBorder="1" applyAlignment="1" applyProtection="1">
      <alignment horizontal="center"/>
      <protection locked="0"/>
    </xf>
    <xf numFmtId="0" fontId="11" fillId="6" borderId="6" xfId="0" applyFont="1" applyFill="1" applyBorder="1" applyAlignment="1" applyProtection="1">
      <alignment horizontal="center"/>
      <protection locked="0"/>
    </xf>
    <xf numFmtId="0" fontId="11" fillId="6" borderId="5" xfId="0" applyFont="1" applyFill="1" applyBorder="1" applyAlignment="1" applyProtection="1">
      <alignment horizontal="center"/>
      <protection locked="0"/>
    </xf>
    <xf numFmtId="9" fontId="11" fillId="6" borderId="4" xfId="0" applyNumberFormat="1" applyFont="1" applyFill="1" applyBorder="1" applyAlignment="1" applyProtection="1">
      <alignment horizontal="center"/>
      <protection locked="0"/>
    </xf>
    <xf numFmtId="0" fontId="9" fillId="0" borderId="39" xfId="0" applyFont="1" applyFill="1" applyBorder="1" applyAlignment="1">
      <alignment horizontal="center" wrapText="1"/>
    </xf>
    <xf numFmtId="0" fontId="9" fillId="0" borderId="40" xfId="0" applyFont="1" applyFill="1" applyBorder="1" applyAlignment="1">
      <alignment horizontal="center" wrapText="1"/>
    </xf>
    <xf numFmtId="0" fontId="9" fillId="0" borderId="78" xfId="0" applyFont="1" applyFill="1" applyBorder="1" applyAlignment="1">
      <alignment horizontal="center" wrapText="1"/>
    </xf>
    <xf numFmtId="0" fontId="7" fillId="4" borderId="0" xfId="0" applyFont="1" applyFill="1" applyAlignment="1">
      <alignment horizontal="center"/>
    </xf>
    <xf numFmtId="167" fontId="9" fillId="0" borderId="39" xfId="0" applyNumberFormat="1" applyFont="1" applyFill="1" applyBorder="1" applyAlignment="1">
      <alignment horizontal="right" vertical="center"/>
    </xf>
  </cellXfs>
  <cellStyles count="4">
    <cellStyle name="Normal" xfId="0" builtinId="0"/>
    <cellStyle name="Normal 16 2" xfId="2" xr:uid="{2ED79D73-CB63-4DEE-A286-3BDA6AB79EE8}"/>
    <cellStyle name="Normal 16 2 2" xfId="3" xr:uid="{F1A56393-B619-4629-BA3E-536AC9E8C079}"/>
    <cellStyle name="Porcentaje" xfId="1" builtinId="5"/>
  </cellStyles>
  <dxfs count="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CF/Planeamiento%20y%20Control%20de%20Gesti&#243;n/02%20-%20PLANNING/01%20-%20Presupuesto/LTP%202020-2024/Mexico/Costeo%20Hokchi/Copia%20de%20MEX_Modelo_de_Costeo_04_10%20v3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panamericanenergy-my.sharepoint.com/Users/XMBC04/Documents/Planning/Licitacion%20WO%20H4/Licitacion%20Servicios%20Integrados%20Bloque%2031/ANEXO%2010%20-%20Planillas%20de%20Integraci&#243;n%20de%20Oferta%20-%20Opcion%20B%20Puerto%20de%20Coatzacoalcos%2011-11..xlsx?A7CA6A78" TargetMode="External"/><Relationship Id="rId1" Type="http://schemas.openxmlformats.org/officeDocument/2006/relationships/externalLinkPath" Target="file:///\\A7CA6A78\ANEXO%2010%20-%20Planillas%20de%20Integraci&#243;n%20de%20Oferta%20-%20Opcion%20B%20Puerto%20de%20Coatzacoalcos%2011-1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E"/>
      <sheetName val="MODELO"/>
      <sheetName val="Hoja1"/>
      <sheetName val="Programa Operativo"/>
      <sheetName val="Tiempos"/>
      <sheetName val="Base de pozos"/>
      <sheetName val="Datos Pozos"/>
      <sheetName val="CURVA_AVANCE"/>
      <sheetName val="CNH"/>
      <sheetName val="PARAMETROS"/>
      <sheetName val="TAR_SI_SLB_B31"/>
      <sheetName val="TAR_SI_SLB_B2"/>
      <sheetName val="TAR_JU_BORR"/>
      <sheetName val="TAR_CASING"/>
      <sheetName val="TAR_CABEZALES"/>
      <sheetName val="TAR_MAT_TERMINACION"/>
      <sheetName val="TAR_NO_INDEXADAS"/>
      <sheetName val="TAR_PERSONAL"/>
      <sheetName val="TAR_ESTUDIOS"/>
      <sheetName val="TAR_SOPORTE"/>
      <sheetName val="Copia de MEX_Modelo_de_Costeo_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 t="str">
            <v>SELECCIÓN DE ITEMS</v>
          </cell>
        </row>
      </sheetData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ARIFARIO"/>
      <sheetName val="VALOR_CONTRATO"/>
      <sheetName val="COSTO_POZO"/>
      <sheetName val="LOSS IN HOLE"/>
      <sheetName val="Hoja1"/>
    </sheetNames>
    <sheetDataSet>
      <sheetData sheetId="0"/>
      <sheetData sheetId="1">
        <row r="4">
          <cell r="W4" t="str">
            <v>XAXAMANI 3 DEL</v>
          </cell>
          <cell r="AV4" t="str">
            <v>XAXAMANI 4DEL</v>
          </cell>
          <cell r="BU4" t="str">
            <v>XAXAMANI 5DEL</v>
          </cell>
          <cell r="CT4" t="str">
            <v>XAXAMANI 6DEL</v>
          </cell>
        </row>
        <row r="7">
          <cell r="K7">
            <v>0</v>
          </cell>
        </row>
        <row r="12">
          <cell r="W12" t="str">
            <v>Total [US$]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V12" t="str">
            <v>Total [US$]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U12" t="str">
            <v>Total [US$]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P12">
            <v>0</v>
          </cell>
          <cell r="CT12" t="str">
            <v>Total [US$]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O12">
            <v>0</v>
          </cell>
        </row>
      </sheetData>
      <sheetData sheetId="2">
        <row r="11">
          <cell r="F11">
            <v>0</v>
          </cell>
          <cell r="G11" t="e">
            <v>#N/A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288A2-D427-451C-A157-688C5AA72C7A}">
  <dimension ref="B2:P48"/>
  <sheetViews>
    <sheetView topLeftCell="A40" workbookViewId="0">
      <selection activeCell="R10" sqref="R10"/>
    </sheetView>
  </sheetViews>
  <sheetFormatPr baseColWidth="10" defaultColWidth="11.453125" defaultRowHeight="14.5" x14ac:dyDescent="0.35"/>
  <cols>
    <col min="1" max="1" width="1.81640625" style="17" customWidth="1"/>
    <col min="2" max="2" width="0.81640625" style="17" customWidth="1"/>
    <col min="3" max="3" width="1.81640625" style="17" customWidth="1"/>
    <col min="4" max="4" width="8.81640625" style="17" customWidth="1"/>
    <col min="5" max="14" width="12.1796875" style="17" customWidth="1"/>
    <col min="15" max="15" width="1.81640625" style="17" customWidth="1"/>
    <col min="16" max="16" width="0.81640625" style="17" customWidth="1"/>
    <col min="17" max="17" width="1.81640625" style="17" customWidth="1"/>
    <col min="18" max="16384" width="11.453125" style="17"/>
  </cols>
  <sheetData>
    <row r="2" spans="2:16" x14ac:dyDescent="0.35">
      <c r="B2" s="15"/>
      <c r="C2" s="15"/>
      <c r="D2" s="16" t="s">
        <v>0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15"/>
    </row>
    <row r="3" spans="2:16" x14ac:dyDescent="0.35">
      <c r="B3" s="15"/>
      <c r="P3" s="15"/>
    </row>
    <row r="4" spans="2:16" x14ac:dyDescent="0.35">
      <c r="B4" s="15"/>
      <c r="D4" s="17" t="s">
        <v>1</v>
      </c>
      <c r="P4" s="15"/>
    </row>
    <row r="5" spans="2:16" x14ac:dyDescent="0.35">
      <c r="B5" s="15"/>
      <c r="P5" s="15"/>
    </row>
    <row r="6" spans="2:16" x14ac:dyDescent="0.35">
      <c r="B6" s="15"/>
      <c r="D6" s="18" t="s">
        <v>2</v>
      </c>
      <c r="E6" s="19"/>
      <c r="F6" s="19"/>
      <c r="G6" s="19"/>
      <c r="H6" s="19"/>
      <c r="I6" s="19"/>
      <c r="J6" s="19"/>
      <c r="K6" s="19"/>
      <c r="L6" s="19"/>
      <c r="M6" s="19"/>
      <c r="N6" s="19"/>
      <c r="P6" s="15"/>
    </row>
    <row r="7" spans="2:16" ht="5.15" customHeight="1" x14ac:dyDescent="0.35">
      <c r="B7" s="15"/>
      <c r="P7" s="15"/>
    </row>
    <row r="8" spans="2:16" x14ac:dyDescent="0.35">
      <c r="B8" s="15"/>
      <c r="D8" s="18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P8" s="15"/>
    </row>
    <row r="9" spans="2:16" ht="5.15" customHeight="1" x14ac:dyDescent="0.35">
      <c r="B9" s="15"/>
      <c r="P9" s="15"/>
    </row>
    <row r="10" spans="2:16" x14ac:dyDescent="0.35">
      <c r="B10" s="15"/>
      <c r="D10" s="20" t="s">
        <v>4</v>
      </c>
      <c r="P10" s="15"/>
    </row>
    <row r="11" spans="2:16" x14ac:dyDescent="0.35">
      <c r="B11" s="15"/>
      <c r="D11" s="20" t="s">
        <v>5</v>
      </c>
      <c r="E11" s="21"/>
      <c r="F11" s="22"/>
      <c r="G11" s="22"/>
      <c r="H11" s="22"/>
      <c r="I11" s="22"/>
      <c r="J11" s="22"/>
      <c r="K11" s="23"/>
      <c r="L11" s="22"/>
      <c r="M11" s="24"/>
      <c r="N11" s="22"/>
      <c r="P11" s="15"/>
    </row>
    <row r="12" spans="2:16" x14ac:dyDescent="0.35">
      <c r="B12" s="15"/>
      <c r="D12" s="20" t="s">
        <v>6</v>
      </c>
      <c r="P12" s="15"/>
    </row>
    <row r="13" spans="2:16" x14ac:dyDescent="0.35">
      <c r="B13" s="15"/>
      <c r="D13" s="20" t="s">
        <v>167</v>
      </c>
      <c r="P13" s="15"/>
    </row>
    <row r="14" spans="2:16" x14ac:dyDescent="0.35">
      <c r="B14" s="15"/>
      <c r="D14" s="20" t="s">
        <v>7</v>
      </c>
      <c r="P14" s="15"/>
    </row>
    <row r="15" spans="2:16" x14ac:dyDescent="0.35">
      <c r="B15" s="15"/>
      <c r="P15" s="15"/>
    </row>
    <row r="16" spans="2:16" x14ac:dyDescent="0.35">
      <c r="B16" s="15"/>
      <c r="D16" s="25" t="s">
        <v>168</v>
      </c>
      <c r="P16" s="15"/>
    </row>
    <row r="17" spans="2:16" x14ac:dyDescent="0.35">
      <c r="B17" s="15"/>
      <c r="P17" s="15"/>
    </row>
    <row r="18" spans="2:16" x14ac:dyDescent="0.35">
      <c r="B18" s="15"/>
      <c r="D18" s="18" t="s">
        <v>8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P18" s="15"/>
    </row>
    <row r="19" spans="2:16" ht="5.15" customHeight="1" x14ac:dyDescent="0.35">
      <c r="B19" s="15"/>
      <c r="P19" s="15"/>
    </row>
    <row r="20" spans="2:16" x14ac:dyDescent="0.35">
      <c r="B20" s="15"/>
      <c r="D20" s="20" t="s">
        <v>9</v>
      </c>
      <c r="P20" s="15"/>
    </row>
    <row r="21" spans="2:16" x14ac:dyDescent="0.35">
      <c r="B21" s="15"/>
      <c r="P21" s="15"/>
    </row>
    <row r="22" spans="2:16" x14ac:dyDescent="0.35">
      <c r="B22" s="15"/>
      <c r="E22" s="26" t="s">
        <v>10</v>
      </c>
      <c r="P22" s="15"/>
    </row>
    <row r="23" spans="2:16" x14ac:dyDescent="0.35">
      <c r="B23" s="15"/>
      <c r="E23" s="20" t="s">
        <v>11</v>
      </c>
      <c r="G23" s="20"/>
      <c r="P23" s="15"/>
    </row>
    <row r="24" spans="2:16" x14ac:dyDescent="0.35">
      <c r="B24" s="15"/>
      <c r="E24" s="20" t="s">
        <v>12</v>
      </c>
      <c r="G24" s="20"/>
      <c r="P24" s="15"/>
    </row>
    <row r="25" spans="2:16" x14ac:dyDescent="0.35">
      <c r="B25" s="15"/>
      <c r="E25" s="20" t="s">
        <v>13</v>
      </c>
      <c r="G25" s="20"/>
      <c r="P25" s="15"/>
    </row>
    <row r="26" spans="2:16" x14ac:dyDescent="0.35">
      <c r="B26" s="15"/>
      <c r="E26" s="20" t="s">
        <v>14</v>
      </c>
      <c r="G26" s="20"/>
      <c r="P26" s="15"/>
    </row>
    <row r="27" spans="2:16" x14ac:dyDescent="0.35">
      <c r="B27" s="15"/>
      <c r="E27" s="20" t="s">
        <v>15</v>
      </c>
      <c r="G27" s="20"/>
      <c r="P27" s="15"/>
    </row>
    <row r="28" spans="2:16" ht="5.15" customHeight="1" x14ac:dyDescent="0.35">
      <c r="B28" s="15"/>
      <c r="P28" s="15"/>
    </row>
    <row r="29" spans="2:16" x14ac:dyDescent="0.35">
      <c r="B29" s="15"/>
      <c r="E29" s="20"/>
      <c r="G29" s="20"/>
      <c r="P29" s="15"/>
    </row>
    <row r="30" spans="2:16" x14ac:dyDescent="0.35">
      <c r="B30" s="15"/>
      <c r="D30" s="18" t="s">
        <v>16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P30" s="15"/>
    </row>
    <row r="31" spans="2:16" ht="5.15" customHeight="1" x14ac:dyDescent="0.35">
      <c r="B31" s="15"/>
      <c r="P31" s="15"/>
    </row>
    <row r="32" spans="2:16" x14ac:dyDescent="0.35">
      <c r="B32" s="15"/>
      <c r="D32" s="20" t="s">
        <v>169</v>
      </c>
      <c r="P32" s="15"/>
    </row>
    <row r="33" spans="2:16" x14ac:dyDescent="0.35">
      <c r="B33" s="15"/>
      <c r="D33" s="20"/>
      <c r="P33" s="15"/>
    </row>
    <row r="34" spans="2:16" x14ac:dyDescent="0.35">
      <c r="B34" s="15"/>
      <c r="D34" s="18" t="s">
        <v>17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P34" s="15"/>
    </row>
    <row r="35" spans="2:16" ht="5.15" customHeight="1" x14ac:dyDescent="0.35">
      <c r="B35" s="15"/>
      <c r="P35" s="15"/>
    </row>
    <row r="36" spans="2:16" x14ac:dyDescent="0.35">
      <c r="B36" s="15"/>
      <c r="D36" s="20" t="s">
        <v>18</v>
      </c>
      <c r="P36" s="15"/>
    </row>
    <row r="37" spans="2:16" x14ac:dyDescent="0.35">
      <c r="B37" s="15"/>
      <c r="P37" s="15"/>
    </row>
    <row r="38" spans="2:16" x14ac:dyDescent="0.35">
      <c r="B38" s="15"/>
      <c r="D38" s="18" t="s">
        <v>19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P38" s="15"/>
    </row>
    <row r="39" spans="2:16" ht="5.15" customHeight="1" x14ac:dyDescent="0.35">
      <c r="B39" s="15"/>
      <c r="P39" s="15"/>
    </row>
    <row r="40" spans="2:16" x14ac:dyDescent="0.35">
      <c r="B40" s="15"/>
      <c r="D40" s="20" t="s">
        <v>20</v>
      </c>
      <c r="P40" s="15"/>
    </row>
    <row r="41" spans="2:16" x14ac:dyDescent="0.35">
      <c r="B41" s="15"/>
      <c r="D41" s="20" t="s">
        <v>21</v>
      </c>
      <c r="P41" s="15"/>
    </row>
    <row r="42" spans="2:16" x14ac:dyDescent="0.35">
      <c r="B42" s="15"/>
      <c r="D42" s="20"/>
      <c r="P42" s="15"/>
    </row>
    <row r="43" spans="2:16" x14ac:dyDescent="0.35">
      <c r="B43" s="15"/>
      <c r="D43" s="18" t="s">
        <v>22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P43" s="15"/>
    </row>
    <row r="44" spans="2:16" ht="5.15" customHeight="1" x14ac:dyDescent="0.35">
      <c r="B44" s="15"/>
      <c r="P44" s="15"/>
    </row>
    <row r="45" spans="2:16" x14ac:dyDescent="0.35">
      <c r="B45" s="15"/>
      <c r="D45" s="20" t="s">
        <v>23</v>
      </c>
      <c r="P45" s="15"/>
    </row>
    <row r="46" spans="2:16" x14ac:dyDescent="0.35">
      <c r="B46" s="15"/>
      <c r="D46" s="20" t="s">
        <v>24</v>
      </c>
      <c r="P46" s="15"/>
    </row>
    <row r="47" spans="2:16" x14ac:dyDescent="0.35">
      <c r="B47" s="15"/>
      <c r="P47" s="15"/>
    </row>
    <row r="48" spans="2:16" ht="5.15" customHeight="1" x14ac:dyDescent="0.3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</sheetData>
  <sheetProtection algorithmName="SHA-512" hashValue="FRKHlpwvI9aSEb+WJv8VY6rqyen7s24D2WXlErwDr5dCQqbXFIsu/WsQnmzz17Zi3gdGvwF4Y5N8zow4SvlihQ==" saltValue="QtoM3s01+a7cslhFUvdSUA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6D44D-1DAF-4F32-9558-09B9FD66BE8A}">
  <dimension ref="A2:AW107"/>
  <sheetViews>
    <sheetView tabSelected="1" topLeftCell="G52" zoomScale="40" zoomScaleNormal="40" workbookViewId="0">
      <selection activeCell="AF66" sqref="AF66"/>
    </sheetView>
  </sheetViews>
  <sheetFormatPr baseColWidth="10" defaultColWidth="7.81640625" defaultRowHeight="14.5" outlineLevelRow="1" x14ac:dyDescent="0.35"/>
  <cols>
    <col min="1" max="6" width="7.81640625" style="39" hidden="1" customWidth="1"/>
    <col min="7" max="7" width="3" style="27" customWidth="1"/>
    <col min="8" max="8" width="3.81640625" style="39" customWidth="1"/>
    <col min="9" max="9" width="14.453125" style="39" customWidth="1"/>
    <col min="10" max="10" width="29.1796875" style="39" customWidth="1"/>
    <col min="11" max="11" width="9.81640625" style="39" customWidth="1"/>
    <col min="12" max="12" width="9.1796875" style="39" customWidth="1"/>
    <col min="13" max="13" width="9.81640625" style="39" customWidth="1"/>
    <col min="14" max="14" width="10" style="39" customWidth="1"/>
    <col min="15" max="15" width="30.81640625" style="39" customWidth="1"/>
    <col min="16" max="16" width="19.1796875" style="39" customWidth="1"/>
    <col min="17" max="17" width="16.453125" style="39" customWidth="1"/>
    <col min="18" max="18" width="2" style="39" customWidth="1"/>
    <col min="19" max="19" width="3.1796875" style="27" customWidth="1"/>
    <col min="20" max="20" width="2.81640625" style="39" customWidth="1"/>
    <col min="21" max="21" width="19.1796875" style="39" customWidth="1"/>
    <col min="22" max="22" width="7.81640625" style="39"/>
    <col min="23" max="31" width="14.81640625" style="39" hidden="1" customWidth="1"/>
    <col min="32" max="33" width="14.81640625" style="39" customWidth="1"/>
    <col min="34" max="34" width="2.81640625" style="39" customWidth="1"/>
    <col min="35" max="35" width="19.1796875" style="39" customWidth="1"/>
    <col min="36" max="36" width="7.81640625" style="39"/>
    <col min="37" max="39" width="14.81640625" style="39" hidden="1" customWidth="1"/>
    <col min="40" max="41" width="14.81640625" style="39" customWidth="1"/>
    <col min="42" max="42" width="3.1796875" style="39" customWidth="1"/>
    <col min="43" max="43" width="19.1796875" style="39" customWidth="1"/>
    <col min="44" max="44" width="7.81640625" style="39"/>
    <col min="45" max="47" width="14.81640625" style="39" hidden="1" customWidth="1"/>
    <col min="48" max="49" width="14.81640625" style="39" customWidth="1"/>
    <col min="50" max="16384" width="7.81640625" style="39"/>
  </cols>
  <sheetData>
    <row r="2" spans="2:49" s="17" customFormat="1" x14ac:dyDescent="0.35">
      <c r="G2"/>
      <c r="I2" s="39"/>
      <c r="J2" s="39"/>
      <c r="K2" s="39"/>
      <c r="L2" s="39"/>
      <c r="M2" s="39"/>
      <c r="N2" s="39"/>
      <c r="O2" s="39"/>
      <c r="P2" s="39"/>
      <c r="Q2" s="39"/>
      <c r="S2"/>
      <c r="W2" s="17">
        <v>10</v>
      </c>
      <c r="X2" s="17">
        <v>11</v>
      </c>
      <c r="Y2" s="17">
        <v>12</v>
      </c>
      <c r="Z2" s="17">
        <v>13</v>
      </c>
      <c r="AA2" s="17">
        <v>14</v>
      </c>
      <c r="AB2" s="17">
        <v>15</v>
      </c>
      <c r="AC2" s="17">
        <v>16</v>
      </c>
      <c r="AD2" s="17">
        <v>17</v>
      </c>
      <c r="AE2" s="17">
        <v>18</v>
      </c>
      <c r="AK2" s="17">
        <v>15</v>
      </c>
      <c r="AL2" s="17">
        <v>16</v>
      </c>
      <c r="AM2" s="17">
        <v>17</v>
      </c>
      <c r="AS2" s="17">
        <v>15</v>
      </c>
      <c r="AT2" s="17">
        <v>16</v>
      </c>
      <c r="AU2" s="17">
        <v>17</v>
      </c>
    </row>
    <row r="3" spans="2:49" s="29" customFormat="1" x14ac:dyDescent="0.35">
      <c r="B3" s="28" t="s">
        <v>25</v>
      </c>
      <c r="C3" s="28"/>
      <c r="D3" s="28"/>
      <c r="E3" s="28"/>
      <c r="G3" s="30"/>
      <c r="H3" s="30"/>
      <c r="I3" s="31" t="s">
        <v>26</v>
      </c>
      <c r="J3" s="31"/>
      <c r="K3" s="31"/>
      <c r="L3" s="31"/>
      <c r="M3" s="31"/>
      <c r="N3" s="31"/>
      <c r="O3" s="31"/>
      <c r="P3" s="31"/>
      <c r="Q3" s="31"/>
      <c r="R3" s="30"/>
      <c r="S3" s="30"/>
      <c r="T3"/>
      <c r="U3" s="28" t="str">
        <f>+"POZO | "&amp;U4&amp;" | CANTIDADES Y MONTOS"</f>
        <v>POZO | Workover 1 | CANTIDADES Y MONTOS</v>
      </c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/>
      <c r="AI3" s="28" t="str">
        <f>+"POZO | "&amp;AI4&amp;" | CANTIDADES Y MONTOS"</f>
        <v>POZO | Workover 2 | CANTIDADES Y MONTOS</v>
      </c>
      <c r="AJ3" s="28"/>
      <c r="AK3" s="28"/>
      <c r="AL3" s="28"/>
      <c r="AM3" s="28"/>
      <c r="AN3" s="28"/>
      <c r="AO3" s="28"/>
      <c r="AQ3" s="194" t="str">
        <f>+"POZO | "&amp;AQ4&amp;" | CANTIDADES Y MONTOS"</f>
        <v>POZO | Workover 3 (TBC) | CANTIDADES Y MONTOS</v>
      </c>
      <c r="AR3" s="194"/>
      <c r="AS3" s="194"/>
      <c r="AT3" s="194"/>
      <c r="AU3" s="194"/>
      <c r="AV3" s="194"/>
      <c r="AW3" s="194"/>
    </row>
    <row r="4" spans="2:49" ht="15" thickBot="1" x14ac:dyDescent="0.4">
      <c r="G4" s="32"/>
      <c r="I4" s="40"/>
      <c r="J4" s="41"/>
      <c r="K4" s="41"/>
      <c r="L4" s="41"/>
      <c r="M4" s="41"/>
      <c r="N4" s="41"/>
      <c r="O4" s="41"/>
      <c r="R4" s="43"/>
      <c r="S4" s="32"/>
      <c r="T4" s="17"/>
      <c r="U4" s="39" t="s">
        <v>27</v>
      </c>
      <c r="AH4" s="17"/>
      <c r="AI4" s="44" t="s">
        <v>28</v>
      </c>
      <c r="AQ4" s="44" t="s">
        <v>29</v>
      </c>
    </row>
    <row r="5" spans="2:49" ht="15" customHeight="1" x14ac:dyDescent="0.35">
      <c r="G5" s="32"/>
      <c r="I5" s="45" t="s">
        <v>30</v>
      </c>
      <c r="J5" s="46"/>
      <c r="K5" s="206" t="s">
        <v>31</v>
      </c>
      <c r="L5" s="207"/>
      <c r="M5" s="207"/>
      <c r="N5" s="207"/>
      <c r="O5" s="208"/>
      <c r="R5" s="43"/>
      <c r="S5" s="32"/>
      <c r="T5" s="17"/>
      <c r="U5" s="47"/>
      <c r="W5" s="48"/>
      <c r="X5" s="48"/>
      <c r="Y5" s="48"/>
      <c r="Z5" s="49"/>
      <c r="AA5" s="49"/>
      <c r="AB5" s="49"/>
      <c r="AC5" s="49"/>
      <c r="AD5" s="49"/>
      <c r="AE5" s="49"/>
      <c r="AF5" s="175"/>
      <c r="AG5" s="173"/>
      <c r="AH5" s="17"/>
      <c r="AI5" s="47"/>
      <c r="AK5" s="50"/>
      <c r="AL5" s="50"/>
      <c r="AM5" s="184"/>
      <c r="AN5" s="187"/>
      <c r="AO5" s="173"/>
      <c r="AQ5" s="47"/>
      <c r="AS5" s="50"/>
      <c r="AT5" s="50"/>
      <c r="AU5" s="184"/>
      <c r="AV5" s="187"/>
      <c r="AW5" s="173"/>
    </row>
    <row r="6" spans="2:49" x14ac:dyDescent="0.35">
      <c r="G6" s="32"/>
      <c r="I6" s="45" t="s">
        <v>32</v>
      </c>
      <c r="J6" s="46"/>
      <c r="K6" s="209"/>
      <c r="L6" s="210"/>
      <c r="M6" s="210"/>
      <c r="N6" s="210"/>
      <c r="O6" s="211"/>
      <c r="R6" s="43"/>
      <c r="S6" s="32"/>
      <c r="T6" s="17"/>
      <c r="U6" s="51"/>
      <c r="W6" s="52"/>
      <c r="X6" s="52"/>
      <c r="Y6" s="52"/>
      <c r="Z6" s="53"/>
      <c r="AA6" s="53"/>
      <c r="AB6" s="53"/>
      <c r="AC6" s="53"/>
      <c r="AD6" s="53"/>
      <c r="AE6" s="171"/>
      <c r="AF6" s="176"/>
      <c r="AH6" s="17"/>
      <c r="AI6" s="51"/>
      <c r="AK6" s="54"/>
      <c r="AL6" s="54"/>
      <c r="AM6" s="185"/>
      <c r="AN6" s="188"/>
      <c r="AQ6" s="51"/>
      <c r="AS6" s="54"/>
      <c r="AT6" s="54"/>
      <c r="AU6" s="185"/>
      <c r="AV6" s="188"/>
    </row>
    <row r="7" spans="2:49" x14ac:dyDescent="0.35">
      <c r="G7" s="32"/>
      <c r="I7" s="45" t="s">
        <v>33</v>
      </c>
      <c r="J7" s="46"/>
      <c r="K7" s="212"/>
      <c r="L7" s="210"/>
      <c r="M7" s="210"/>
      <c r="N7" s="210"/>
      <c r="O7" s="211"/>
      <c r="S7" s="32"/>
      <c r="T7" s="17"/>
      <c r="U7" s="56" t="s">
        <v>34</v>
      </c>
      <c r="V7" s="17"/>
      <c r="W7" s="57"/>
      <c r="X7" s="57"/>
      <c r="Y7" s="57"/>
      <c r="Z7" s="58"/>
      <c r="AA7" s="58"/>
      <c r="AB7" s="58"/>
      <c r="AC7" s="58"/>
      <c r="AD7" s="58"/>
      <c r="AE7" s="172"/>
      <c r="AF7" s="177" t="s">
        <v>35</v>
      </c>
      <c r="AG7" s="174" t="s">
        <v>36</v>
      </c>
      <c r="AH7" s="17"/>
      <c r="AI7" s="56" t="s">
        <v>34</v>
      </c>
      <c r="AJ7" s="17"/>
      <c r="AK7" s="59"/>
      <c r="AL7" s="59"/>
      <c r="AM7" s="186"/>
      <c r="AN7" s="188" t="s">
        <v>35</v>
      </c>
      <c r="AO7" s="174" t="s">
        <v>36</v>
      </c>
      <c r="AQ7" s="56" t="s">
        <v>34</v>
      </c>
      <c r="AR7" s="17"/>
      <c r="AS7" s="59"/>
      <c r="AT7" s="59"/>
      <c r="AU7" s="186"/>
      <c r="AV7" s="188" t="s">
        <v>35</v>
      </c>
      <c r="AW7" s="174" t="s">
        <v>36</v>
      </c>
    </row>
    <row r="8" spans="2:49" x14ac:dyDescent="0.35">
      <c r="G8" s="32"/>
      <c r="I8" s="60"/>
      <c r="J8" s="60"/>
      <c r="K8" s="60"/>
      <c r="L8" s="60"/>
      <c r="M8" s="60"/>
      <c r="N8" s="60"/>
      <c r="O8" s="60"/>
      <c r="P8" s="61" t="s">
        <v>37</v>
      </c>
      <c r="Q8" s="62"/>
      <c r="S8" s="32"/>
      <c r="U8" s="64" t="s">
        <v>38</v>
      </c>
      <c r="V8" s="17"/>
      <c r="W8" s="65"/>
      <c r="X8" s="65"/>
      <c r="Y8" s="65"/>
      <c r="Z8" s="66"/>
      <c r="AA8" s="66"/>
      <c r="AB8" s="66"/>
      <c r="AC8" s="66"/>
      <c r="AD8" s="66"/>
      <c r="AE8" s="66"/>
      <c r="AF8" s="181"/>
      <c r="AG8" s="178">
        <v>3326</v>
      </c>
      <c r="AI8" s="67" t="s">
        <v>38</v>
      </c>
      <c r="AJ8" s="17"/>
      <c r="AK8" s="66"/>
      <c r="AL8" s="66"/>
      <c r="AM8" s="66"/>
      <c r="AN8" s="181"/>
      <c r="AO8" s="178">
        <v>3326</v>
      </c>
      <c r="AQ8" s="67" t="s">
        <v>38</v>
      </c>
      <c r="AR8" s="17"/>
      <c r="AS8" s="66"/>
      <c r="AT8" s="66"/>
      <c r="AU8" s="66"/>
      <c r="AV8" s="181"/>
      <c r="AW8" s="178">
        <v>3326</v>
      </c>
    </row>
    <row r="9" spans="2:49" x14ac:dyDescent="0.35">
      <c r="G9" s="32"/>
      <c r="I9" s="60"/>
      <c r="J9" s="60"/>
      <c r="K9" s="60"/>
      <c r="L9" s="60"/>
      <c r="M9" s="60"/>
      <c r="N9" s="60"/>
      <c r="O9" s="60"/>
      <c r="P9" s="55" t="s">
        <v>39</v>
      </c>
      <c r="Q9" s="55" t="s">
        <v>40</v>
      </c>
      <c r="S9" s="32"/>
      <c r="U9" s="68" t="s">
        <v>41</v>
      </c>
      <c r="V9" s="17"/>
      <c r="W9" s="69"/>
      <c r="X9" s="70"/>
      <c r="Y9" s="69"/>
      <c r="Z9" s="71"/>
      <c r="AA9" s="71"/>
      <c r="AB9" s="71"/>
      <c r="AC9" s="71"/>
      <c r="AD9" s="71"/>
      <c r="AE9" s="71"/>
      <c r="AF9" s="182"/>
      <c r="AG9" s="179"/>
      <c r="AI9" s="68" t="s">
        <v>41</v>
      </c>
      <c r="AJ9" s="17"/>
      <c r="AK9" s="71"/>
      <c r="AL9" s="71"/>
      <c r="AM9" s="71"/>
      <c r="AN9" s="182"/>
      <c r="AO9" s="179"/>
      <c r="AQ9" s="68" t="s">
        <v>41</v>
      </c>
      <c r="AR9" s="17"/>
      <c r="AS9" s="71"/>
      <c r="AT9" s="71"/>
      <c r="AU9" s="71"/>
      <c r="AV9" s="182"/>
      <c r="AW9" s="179"/>
    </row>
    <row r="10" spans="2:49" x14ac:dyDescent="0.35">
      <c r="B10" s="60" t="s">
        <v>42</v>
      </c>
      <c r="C10" s="60" t="s">
        <v>43</v>
      </c>
      <c r="D10" s="60" t="s">
        <v>44</v>
      </c>
      <c r="G10" s="32"/>
      <c r="I10" s="62" t="s">
        <v>45</v>
      </c>
      <c r="J10" s="63" t="s">
        <v>46</v>
      </c>
      <c r="K10" s="61"/>
      <c r="L10" s="61"/>
      <c r="M10" s="61"/>
      <c r="N10" s="61"/>
      <c r="O10" s="62"/>
      <c r="P10" s="63" t="s">
        <v>47</v>
      </c>
      <c r="Q10" s="62" t="s">
        <v>48</v>
      </c>
      <c r="S10" s="32"/>
      <c r="U10" s="72" t="s">
        <v>49</v>
      </c>
      <c r="W10" s="73"/>
      <c r="X10" s="73"/>
      <c r="Y10" s="73"/>
      <c r="Z10" s="74"/>
      <c r="AA10" s="74"/>
      <c r="AB10" s="74"/>
      <c r="AC10" s="74"/>
      <c r="AD10" s="74"/>
      <c r="AE10" s="74"/>
      <c r="AF10" s="183"/>
      <c r="AG10" s="180">
        <v>15.8</v>
      </c>
      <c r="AI10" s="72" t="s">
        <v>49</v>
      </c>
      <c r="AK10" s="74"/>
      <c r="AL10" s="74"/>
      <c r="AM10" s="74"/>
      <c r="AN10" s="183"/>
      <c r="AO10" s="180">
        <v>15.8</v>
      </c>
      <c r="AQ10" s="72" t="s">
        <v>49</v>
      </c>
      <c r="AS10" s="74"/>
      <c r="AT10" s="74"/>
      <c r="AU10" s="74"/>
      <c r="AV10" s="183"/>
      <c r="AW10" s="180">
        <v>15.8</v>
      </c>
    </row>
    <row r="11" spans="2:49" x14ac:dyDescent="0.35">
      <c r="B11" s="60" t="s">
        <v>50</v>
      </c>
      <c r="C11" s="60" t="s">
        <v>51</v>
      </c>
      <c r="D11" s="60" t="s">
        <v>52</v>
      </c>
      <c r="G11" s="32"/>
      <c r="I11" s="75"/>
      <c r="J11" s="75"/>
      <c r="K11" s="75"/>
      <c r="L11" s="75"/>
      <c r="M11" s="75"/>
      <c r="N11" s="75"/>
      <c r="O11" s="75"/>
      <c r="P11" s="75"/>
      <c r="Q11" s="75"/>
      <c r="S11" s="32"/>
    </row>
    <row r="12" spans="2:49" x14ac:dyDescent="0.35">
      <c r="B12" s="76"/>
      <c r="C12" s="76" t="str">
        <f>IF(ISERROR(I12+1)=TRUE,I12,IF(I12="","",MAX(C11:C$15)+1))</f>
        <v/>
      </c>
      <c r="D12" s="76" t="str">
        <f t="shared" ref="D12:D37" si="0">IF(I12="","",IF(ISERROR(I12+1)=TRUE,"",1))</f>
        <v/>
      </c>
      <c r="G12" s="32"/>
      <c r="I12" s="115"/>
      <c r="J12" s="116"/>
      <c r="K12" s="116"/>
      <c r="L12" s="116"/>
      <c r="M12" s="116"/>
      <c r="N12" s="116"/>
      <c r="O12" s="116"/>
      <c r="P12" s="116"/>
      <c r="Q12" s="116"/>
      <c r="S12" s="32"/>
      <c r="U12" s="77" t="s">
        <v>53</v>
      </c>
      <c r="W12" s="78">
        <f t="shared" ref="W12:AE12" si="1">SUMIFS(W$18:W$140,$U$18:$U$140,$U12)</f>
        <v>0</v>
      </c>
      <c r="X12" s="78">
        <f t="shared" si="1"/>
        <v>0</v>
      </c>
      <c r="Y12" s="78">
        <f t="shared" si="1"/>
        <v>0</v>
      </c>
      <c r="Z12" s="78">
        <f t="shared" si="1"/>
        <v>0</v>
      </c>
      <c r="AA12" s="78">
        <f t="shared" si="1"/>
        <v>0</v>
      </c>
      <c r="AB12" s="78">
        <f t="shared" si="1"/>
        <v>0</v>
      </c>
      <c r="AC12" s="78">
        <f t="shared" si="1"/>
        <v>0</v>
      </c>
      <c r="AD12" s="78">
        <f t="shared" si="1"/>
        <v>0</v>
      </c>
      <c r="AE12" s="78">
        <f t="shared" si="1"/>
        <v>0</v>
      </c>
      <c r="AF12" s="78"/>
      <c r="AG12" s="79">
        <f>+AG38+AG54+AG66+AG72+AG77</f>
        <v>0</v>
      </c>
      <c r="AI12" s="77" t="s">
        <v>53</v>
      </c>
      <c r="AK12" s="78">
        <f>SUMIFS(AK$18:AK$140,$U$18:$U$140,$U12)</f>
        <v>0</v>
      </c>
      <c r="AL12" s="78">
        <f>SUMIFS(AL$18:AL$140,$U$18:$U$140,$U12)</f>
        <v>0</v>
      </c>
      <c r="AM12" s="78">
        <f>SUMIFS(AM$18:AM$140,$U$18:$U$140,$U12)</f>
        <v>0</v>
      </c>
      <c r="AN12" s="78">
        <f>SUMIFS(AN$18:AN$140,$U$18:$U$140,$U12)</f>
        <v>0</v>
      </c>
      <c r="AO12" s="79">
        <f>+AO38+AO54+AO66+AO72+AO77</f>
        <v>0</v>
      </c>
      <c r="AQ12" s="77" t="s">
        <v>53</v>
      </c>
      <c r="AS12" s="78">
        <f>SUMIFS(AS$18:AS$140,$U$18:$U$140,$U12)</f>
        <v>0</v>
      </c>
      <c r="AT12" s="78">
        <f>SUMIFS(AT$18:AT$140,$U$18:$U$140,$U12)</f>
        <v>0</v>
      </c>
      <c r="AU12" s="78">
        <f>SUMIFS(AU$18:AU$140,$U$18:$U$140,$U12)</f>
        <v>0</v>
      </c>
      <c r="AV12" s="78">
        <f>SUMIFS(AV$18:AV$140,$U$18:$U$140,$U12)</f>
        <v>0</v>
      </c>
      <c r="AW12" s="79">
        <f>+AW38+AW54+AW66+AW72+AW77</f>
        <v>0</v>
      </c>
    </row>
    <row r="13" spans="2:49" s="17" customFormat="1" x14ac:dyDescent="0.35">
      <c r="B13" s="81"/>
      <c r="C13" s="76" t="str">
        <f>IF(ISERROR(I13+1)=TRUE,I13,IF(I13="","",MAX(C12:C$15)+1))</f>
        <v/>
      </c>
      <c r="D13" s="81" t="str">
        <f t="shared" si="0"/>
        <v/>
      </c>
      <c r="G13"/>
      <c r="I13" s="39"/>
      <c r="J13" s="39"/>
      <c r="K13" s="39"/>
      <c r="L13" s="39"/>
      <c r="M13" s="39"/>
      <c r="N13" s="39"/>
      <c r="O13" s="39"/>
      <c r="P13" s="39"/>
      <c r="Q13" s="39"/>
      <c r="S13"/>
    </row>
    <row r="14" spans="2:49" customFormat="1" x14ac:dyDescent="0.35">
      <c r="B14" s="35"/>
      <c r="C14" s="33" t="str">
        <f>IF(ISERROR(I14+1)=TRUE,I14,IF(I14="","",MAX(C13:C$15)+1))</f>
        <v>1. | WORKOVER</v>
      </c>
      <c r="D14" s="35" t="str">
        <f t="shared" si="0"/>
        <v/>
      </c>
      <c r="G14" s="36"/>
      <c r="H14" s="36"/>
      <c r="I14" s="37" t="s">
        <v>10</v>
      </c>
      <c r="J14" s="38"/>
      <c r="K14" s="38"/>
      <c r="L14" s="38"/>
      <c r="M14" s="38"/>
      <c r="N14" s="38"/>
      <c r="O14" s="38"/>
      <c r="P14" s="38"/>
      <c r="Q14" s="38"/>
      <c r="R14" s="37"/>
      <c r="S14" s="36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</row>
    <row r="15" spans="2:49" s="17" customFormat="1" x14ac:dyDescent="0.35">
      <c r="B15" s="81"/>
      <c r="C15" s="76" t="str">
        <f>IF(ISERROR(I15+1)=TRUE,I15,IF(I15="","",MAX(C14:C$15)+1))</f>
        <v/>
      </c>
      <c r="D15" s="81" t="str">
        <f t="shared" si="0"/>
        <v/>
      </c>
      <c r="G15" s="36"/>
      <c r="I15" s="39" t="s">
        <v>54</v>
      </c>
      <c r="J15" s="39"/>
      <c r="K15" s="39"/>
      <c r="L15" s="39"/>
      <c r="M15" s="39"/>
      <c r="N15" s="39"/>
      <c r="O15" s="39"/>
      <c r="P15" s="39"/>
      <c r="Q15" s="39"/>
      <c r="S15" s="36"/>
    </row>
    <row r="16" spans="2:49" s="27" customFormat="1" x14ac:dyDescent="0.35">
      <c r="B16" s="33"/>
      <c r="C16" s="33" t="str">
        <f>IF(ISERROR(I16+1)=TRUE,I16,IF(I16="","",MAX(C$15:C15)+1))</f>
        <v>1.1 | TARIFAS DE FLUIDOS</v>
      </c>
      <c r="D16" s="33" t="str">
        <f t="shared" si="0"/>
        <v/>
      </c>
      <c r="E16"/>
      <c r="G16" s="36"/>
      <c r="I16" s="37" t="s">
        <v>55</v>
      </c>
      <c r="J16" s="38"/>
      <c r="K16" s="38"/>
      <c r="L16" s="38"/>
      <c r="M16" s="38"/>
      <c r="N16" s="38"/>
      <c r="O16" s="38"/>
      <c r="P16" s="38"/>
      <c r="Q16" s="38"/>
      <c r="S16" s="36"/>
      <c r="U16" s="37" t="str">
        <f>U$3</f>
        <v>POZO | Workover 1 | CANTIDADES Y MONTOS</v>
      </c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I16" s="37" t="str">
        <f>AI$3</f>
        <v>POZO | Workover 2 | CANTIDADES Y MONTOS</v>
      </c>
      <c r="AJ16" s="37"/>
      <c r="AK16" s="37"/>
      <c r="AL16" s="37"/>
      <c r="AM16" s="37"/>
      <c r="AN16" s="37"/>
      <c r="AO16" s="37"/>
      <c r="AQ16" s="194" t="str">
        <f>AQ$3</f>
        <v>POZO | Workover 3 (TBC) | CANTIDADES Y MONTOS</v>
      </c>
      <c r="AR16" s="194"/>
      <c r="AS16" s="194"/>
      <c r="AT16" s="194"/>
      <c r="AU16" s="194"/>
      <c r="AV16" s="194"/>
      <c r="AW16" s="194"/>
    </row>
    <row r="17" spans="2:49" x14ac:dyDescent="0.35">
      <c r="B17" s="76"/>
      <c r="C17" s="76" t="str">
        <f>IF(ISERROR(I17+1)=TRUE,I17,IF(I17="","",MAX(C$15:C16)+1))</f>
        <v/>
      </c>
      <c r="D17" s="76" t="str">
        <f t="shared" si="0"/>
        <v/>
      </c>
      <c r="E17" s="17"/>
      <c r="G17" s="36"/>
      <c r="I17" s="39" t="s">
        <v>54</v>
      </c>
      <c r="S17" s="36"/>
    </row>
    <row r="18" spans="2:49" outlineLevel="1" x14ac:dyDescent="0.35">
      <c r="B18" s="76"/>
      <c r="C18" s="76">
        <f>IF(ISERROR(I18+1)=TRUE,I18,IF(I18="","",MAX(C$15:C17)+1))</f>
        <v>1</v>
      </c>
      <c r="D18" s="76">
        <f t="shared" si="0"/>
        <v>1</v>
      </c>
      <c r="E18" s="17"/>
      <c r="G18" s="36"/>
      <c r="I18" s="144">
        <v>1</v>
      </c>
      <c r="J18" s="83" t="str">
        <f>Integrados!B5</f>
        <v xml:space="preserve"> Salmuera de cloruro de sodio NaCL de 1.10 SG</v>
      </c>
      <c r="K18" s="84"/>
      <c r="L18" s="84"/>
      <c r="M18" s="84"/>
      <c r="N18" s="84"/>
      <c r="O18" s="85"/>
      <c r="P18" s="149" t="str">
        <f>Integrados!D5</f>
        <v>$ /m3</v>
      </c>
      <c r="Q18" s="148"/>
      <c r="S18" s="36"/>
      <c r="T18" s="80"/>
      <c r="U18" s="189"/>
      <c r="W18" s="90"/>
      <c r="X18" s="90"/>
      <c r="Y18" s="90"/>
      <c r="Z18" s="91"/>
      <c r="AA18" s="91"/>
      <c r="AB18" s="91"/>
      <c r="AC18" s="91"/>
      <c r="AD18" s="91"/>
      <c r="AE18" s="91"/>
      <c r="AF18" s="91"/>
      <c r="AG18" s="191">
        <f>+Q18*AF18</f>
        <v>0</v>
      </c>
      <c r="AI18" s="189"/>
      <c r="AK18" s="91"/>
      <c r="AL18" s="91"/>
      <c r="AM18" s="91"/>
      <c r="AN18" s="91"/>
      <c r="AO18" s="191">
        <f t="shared" ref="AO18:AO37" si="2">+AN18*Q18</f>
        <v>0</v>
      </c>
      <c r="AQ18" s="189"/>
      <c r="AS18" s="91"/>
      <c r="AT18" s="91"/>
      <c r="AU18" s="91"/>
      <c r="AV18" s="91"/>
      <c r="AW18" s="191">
        <f t="shared" ref="AW18:AW37" si="3">+AV18*Y18</f>
        <v>0</v>
      </c>
    </row>
    <row r="19" spans="2:49" outlineLevel="1" x14ac:dyDescent="0.35">
      <c r="B19" s="76"/>
      <c r="C19" s="76">
        <f>IF(ISERROR(I19+1)=TRUE,I19,IF(I19="","",MAX(C$15:C18)+1))</f>
        <v>2</v>
      </c>
      <c r="D19" s="76">
        <f t="shared" si="0"/>
        <v>1</v>
      </c>
      <c r="E19" s="17"/>
      <c r="G19" s="36"/>
      <c r="I19" s="144">
        <f t="shared" ref="I19:I37" si="4">+I18+1</f>
        <v>2</v>
      </c>
      <c r="J19" s="83" t="str">
        <f>Integrados!B6</f>
        <v xml:space="preserve"> Salmuera de cloruro de sodio NaCL de 1.15 SG</v>
      </c>
      <c r="K19" s="84"/>
      <c r="L19" s="84"/>
      <c r="M19" s="84"/>
      <c r="N19" s="84"/>
      <c r="O19" s="85"/>
      <c r="P19" s="149" t="str">
        <f>Integrados!D6</f>
        <v>$ /m3</v>
      </c>
      <c r="Q19" s="148"/>
      <c r="S19" s="36"/>
      <c r="T19" s="80"/>
      <c r="U19" s="189"/>
      <c r="W19" s="90"/>
      <c r="X19" s="90"/>
      <c r="Y19" s="90"/>
      <c r="Z19" s="91"/>
      <c r="AA19" s="91"/>
      <c r="AB19" s="91"/>
      <c r="AC19" s="91"/>
      <c r="AD19" s="91"/>
      <c r="AE19" s="91"/>
      <c r="AF19" s="91"/>
      <c r="AG19" s="191">
        <f t="shared" ref="AG19:AG37" si="5">SUM(W19:AF19)*$Q19</f>
        <v>0</v>
      </c>
      <c r="AI19" s="189"/>
      <c r="AK19" s="91"/>
      <c r="AL19" s="91"/>
      <c r="AM19" s="91"/>
      <c r="AN19" s="91"/>
      <c r="AO19" s="191">
        <f t="shared" si="2"/>
        <v>0</v>
      </c>
      <c r="AQ19" s="189"/>
      <c r="AS19" s="91"/>
      <c r="AT19" s="91"/>
      <c r="AU19" s="91"/>
      <c r="AV19" s="91"/>
      <c r="AW19" s="191">
        <f t="shared" si="3"/>
        <v>0</v>
      </c>
    </row>
    <row r="20" spans="2:49" outlineLevel="1" x14ac:dyDescent="0.35">
      <c r="B20" s="76"/>
      <c r="C20" s="76">
        <f>IF(ISERROR(I20+1)=TRUE,I20,IF(I20="","",MAX(C$15:C19)+1))</f>
        <v>3</v>
      </c>
      <c r="D20" s="76">
        <f t="shared" si="0"/>
        <v>1</v>
      </c>
      <c r="E20" s="17"/>
      <c r="G20" s="36"/>
      <c r="I20" s="144">
        <f t="shared" si="4"/>
        <v>3</v>
      </c>
      <c r="J20" s="83" t="str">
        <f>Integrados!B7</f>
        <v>Salmuera de cloruro de calcio CaCL2 de 1.10 SG</v>
      </c>
      <c r="K20" s="84"/>
      <c r="L20" s="84"/>
      <c r="M20" s="84"/>
      <c r="N20" s="84"/>
      <c r="O20" s="85"/>
      <c r="P20" s="149" t="str">
        <f>Integrados!D7</f>
        <v>$ /m3</v>
      </c>
      <c r="Q20" s="148"/>
      <c r="S20" s="36"/>
      <c r="T20" s="80"/>
      <c r="U20" s="189"/>
      <c r="W20" s="90"/>
      <c r="X20" s="90"/>
      <c r="Y20" s="90"/>
      <c r="Z20" s="91"/>
      <c r="AA20" s="91"/>
      <c r="AB20" s="91"/>
      <c r="AC20" s="91"/>
      <c r="AD20" s="91"/>
      <c r="AE20" s="91"/>
      <c r="AF20" s="91"/>
      <c r="AG20" s="191">
        <f t="shared" si="5"/>
        <v>0</v>
      </c>
      <c r="AI20" s="189"/>
      <c r="AK20" s="91"/>
      <c r="AL20" s="91"/>
      <c r="AM20" s="91"/>
      <c r="AN20" s="91"/>
      <c r="AO20" s="191">
        <f t="shared" si="2"/>
        <v>0</v>
      </c>
      <c r="AQ20" s="189"/>
      <c r="AS20" s="91"/>
      <c r="AT20" s="91"/>
      <c r="AU20" s="91"/>
      <c r="AV20" s="91"/>
      <c r="AW20" s="191">
        <f t="shared" si="3"/>
        <v>0</v>
      </c>
    </row>
    <row r="21" spans="2:49" outlineLevel="1" x14ac:dyDescent="0.35">
      <c r="B21" s="76"/>
      <c r="C21" s="76">
        <f>IF(ISERROR(I21+1)=TRUE,I21,IF(I21="","",MAX(C$15:C20)+1))</f>
        <v>4</v>
      </c>
      <c r="D21" s="76">
        <f t="shared" si="0"/>
        <v>1</v>
      </c>
      <c r="E21" s="17"/>
      <c r="G21" s="36"/>
      <c r="I21" s="144">
        <f t="shared" si="4"/>
        <v>4</v>
      </c>
      <c r="J21" s="83" t="str">
        <f>Integrados!B8</f>
        <v>Salmuera de cloruro de calcio CaCL2 de 1.20 SG</v>
      </c>
      <c r="K21" s="84"/>
      <c r="L21" s="84"/>
      <c r="M21" s="84"/>
      <c r="N21" s="84"/>
      <c r="O21" s="85"/>
      <c r="P21" s="149" t="str">
        <f>Integrados!D8</f>
        <v>$ /m3</v>
      </c>
      <c r="Q21" s="148"/>
      <c r="S21" s="36"/>
      <c r="T21" s="80"/>
      <c r="U21" s="189"/>
      <c r="W21" s="90"/>
      <c r="X21" s="90"/>
      <c r="Y21" s="90"/>
      <c r="Z21" s="91"/>
      <c r="AA21" s="91"/>
      <c r="AB21" s="91"/>
      <c r="AC21" s="91"/>
      <c r="AD21" s="91"/>
      <c r="AE21" s="91"/>
      <c r="AF21" s="91"/>
      <c r="AG21" s="191">
        <f t="shared" si="5"/>
        <v>0</v>
      </c>
      <c r="AI21" s="189"/>
      <c r="AK21" s="91"/>
      <c r="AL21" s="91"/>
      <c r="AM21" s="91"/>
      <c r="AN21" s="91"/>
      <c r="AO21" s="191">
        <f t="shared" si="2"/>
        <v>0</v>
      </c>
      <c r="AQ21" s="189"/>
      <c r="AS21" s="91"/>
      <c r="AT21" s="91"/>
      <c r="AU21" s="91"/>
      <c r="AV21" s="91"/>
      <c r="AW21" s="191">
        <f t="shared" si="3"/>
        <v>0</v>
      </c>
    </row>
    <row r="22" spans="2:49" outlineLevel="1" x14ac:dyDescent="0.35">
      <c r="B22" s="76"/>
      <c r="C22" s="76">
        <f>IF(ISERROR(I22+1)=TRUE,I22,IF(I22="","",MAX(C$15:C21)+1))</f>
        <v>5</v>
      </c>
      <c r="D22" s="76">
        <f t="shared" si="0"/>
        <v>1</v>
      </c>
      <c r="E22" s="17"/>
      <c r="G22" s="36"/>
      <c r="I22" s="144">
        <f t="shared" si="4"/>
        <v>5</v>
      </c>
      <c r="J22" s="83" t="str">
        <f>Integrados!B9</f>
        <v>Salmuera de cloruro de calcio CaCL2 de 1.30 SG</v>
      </c>
      <c r="K22" s="84"/>
      <c r="L22" s="84"/>
      <c r="M22" s="84"/>
      <c r="N22" s="84"/>
      <c r="O22" s="85"/>
      <c r="P22" s="149" t="str">
        <f>Integrados!D9</f>
        <v>$ /m3</v>
      </c>
      <c r="Q22" s="148"/>
      <c r="S22" s="36"/>
      <c r="T22" s="80"/>
      <c r="U22" s="189"/>
      <c r="W22" s="90"/>
      <c r="X22" s="90"/>
      <c r="Y22" s="90"/>
      <c r="Z22" s="91"/>
      <c r="AA22" s="91"/>
      <c r="AB22" s="91"/>
      <c r="AC22" s="91"/>
      <c r="AD22" s="91"/>
      <c r="AE22" s="91"/>
      <c r="AF22" s="91"/>
      <c r="AG22" s="191">
        <f t="shared" si="5"/>
        <v>0</v>
      </c>
      <c r="AI22" s="189"/>
      <c r="AK22" s="91"/>
      <c r="AL22" s="91"/>
      <c r="AM22" s="91"/>
      <c r="AN22" s="91"/>
      <c r="AO22" s="191">
        <f t="shared" si="2"/>
        <v>0</v>
      </c>
      <c r="AQ22" s="189"/>
      <c r="AS22" s="91"/>
      <c r="AT22" s="91"/>
      <c r="AU22" s="91"/>
      <c r="AV22" s="91"/>
      <c r="AW22" s="191">
        <f t="shared" si="3"/>
        <v>0</v>
      </c>
    </row>
    <row r="23" spans="2:49" outlineLevel="1" x14ac:dyDescent="0.35">
      <c r="B23" s="76"/>
      <c r="C23" s="76">
        <f>IF(ISERROR(I23+1)=TRUE,I23,IF(I23="","",MAX(C$15:C22)+1))</f>
        <v>6</v>
      </c>
      <c r="D23" s="76">
        <f t="shared" si="0"/>
        <v>1</v>
      </c>
      <c r="E23" s="17"/>
      <c r="G23" s="36"/>
      <c r="I23" s="144">
        <f t="shared" si="4"/>
        <v>6</v>
      </c>
      <c r="J23" s="83" t="str">
        <f>Integrados!B10</f>
        <v xml:space="preserve"> Salmuera de cloruro de calcio CaCL2 de 1.35 SG</v>
      </c>
      <c r="K23" s="84"/>
      <c r="L23" s="84"/>
      <c r="M23" s="84"/>
      <c r="N23" s="84"/>
      <c r="O23" s="85"/>
      <c r="P23" s="149" t="str">
        <f>Integrados!D10</f>
        <v>$ /m3</v>
      </c>
      <c r="Q23" s="148"/>
      <c r="S23" s="36"/>
      <c r="T23" s="80"/>
      <c r="U23" s="189"/>
      <c r="W23" s="90"/>
      <c r="X23" s="90"/>
      <c r="Y23" s="90"/>
      <c r="Z23" s="91"/>
      <c r="AA23" s="91"/>
      <c r="AB23" s="91"/>
      <c r="AC23" s="91"/>
      <c r="AD23" s="91"/>
      <c r="AE23" s="91"/>
      <c r="AF23" s="91"/>
      <c r="AG23" s="191">
        <f t="shared" si="5"/>
        <v>0</v>
      </c>
      <c r="AI23" s="189"/>
      <c r="AK23" s="91"/>
      <c r="AL23" s="91"/>
      <c r="AM23" s="91"/>
      <c r="AN23" s="91"/>
      <c r="AO23" s="191">
        <f t="shared" si="2"/>
        <v>0</v>
      </c>
      <c r="AQ23" s="189"/>
      <c r="AS23" s="91"/>
      <c r="AT23" s="91"/>
      <c r="AU23" s="91"/>
      <c r="AV23" s="91"/>
      <c r="AW23" s="191">
        <f t="shared" si="3"/>
        <v>0</v>
      </c>
    </row>
    <row r="24" spans="2:49" outlineLevel="1" x14ac:dyDescent="0.35">
      <c r="B24" s="76"/>
      <c r="C24" s="76">
        <f>IF(ISERROR(I24+1)=TRUE,I24,IF(I24="","",MAX(C$15:C23)+1))</f>
        <v>7</v>
      </c>
      <c r="D24" s="76">
        <f t="shared" si="0"/>
        <v>1</v>
      </c>
      <c r="E24" s="17"/>
      <c r="G24" s="36"/>
      <c r="I24" s="144">
        <f t="shared" si="4"/>
        <v>7</v>
      </c>
      <c r="J24" s="83" t="str">
        <f>Integrados!B11</f>
        <v>Salmuera de cloruro de calcio CaCL2 de 1.39 SG</v>
      </c>
      <c r="K24" s="84"/>
      <c r="L24" s="84"/>
      <c r="M24" s="84"/>
      <c r="N24" s="84"/>
      <c r="O24" s="85"/>
      <c r="P24" s="149" t="str">
        <f>Integrados!D11</f>
        <v>$ /m3</v>
      </c>
      <c r="Q24" s="148"/>
      <c r="S24" s="36"/>
      <c r="T24" s="80"/>
      <c r="U24" s="189"/>
      <c r="W24" s="90"/>
      <c r="X24" s="90"/>
      <c r="Y24" s="90"/>
      <c r="Z24" s="91"/>
      <c r="AA24" s="91"/>
      <c r="AB24" s="91"/>
      <c r="AC24" s="91"/>
      <c r="AD24" s="91"/>
      <c r="AE24" s="91"/>
      <c r="AF24" s="91">
        <v>280</v>
      </c>
      <c r="AG24" s="191">
        <f t="shared" si="5"/>
        <v>0</v>
      </c>
      <c r="AI24" s="189"/>
      <c r="AK24" s="91"/>
      <c r="AL24" s="91"/>
      <c r="AM24" s="91"/>
      <c r="AN24" s="91">
        <v>280</v>
      </c>
      <c r="AO24" s="191">
        <f t="shared" si="2"/>
        <v>0</v>
      </c>
      <c r="AQ24" s="189"/>
      <c r="AS24" s="91"/>
      <c r="AT24" s="91"/>
      <c r="AU24" s="91"/>
      <c r="AV24" s="91">
        <v>280</v>
      </c>
      <c r="AW24" s="191">
        <f t="shared" si="3"/>
        <v>0</v>
      </c>
    </row>
    <row r="25" spans="2:49" outlineLevel="1" x14ac:dyDescent="0.35">
      <c r="B25" s="76"/>
      <c r="C25" s="76"/>
      <c r="D25" s="76"/>
      <c r="E25" s="17"/>
      <c r="G25" s="36"/>
      <c r="I25" s="144">
        <f t="shared" si="4"/>
        <v>8</v>
      </c>
      <c r="J25" s="213" t="s">
        <v>178</v>
      </c>
      <c r="K25" s="214"/>
      <c r="L25" s="214"/>
      <c r="M25" s="214"/>
      <c r="N25" s="214"/>
      <c r="O25" s="215"/>
      <c r="P25" s="202" t="s">
        <v>87</v>
      </c>
      <c r="Q25" s="148"/>
      <c r="S25" s="36"/>
      <c r="T25" s="80"/>
      <c r="U25" s="189"/>
      <c r="W25" s="90"/>
      <c r="X25" s="90"/>
      <c r="Y25" s="90"/>
      <c r="Z25" s="91"/>
      <c r="AA25" s="91"/>
      <c r="AB25" s="91"/>
      <c r="AC25" s="91"/>
      <c r="AD25" s="91"/>
      <c r="AE25" s="91"/>
      <c r="AF25" s="91"/>
      <c r="AG25" s="191"/>
      <c r="AI25" s="189"/>
      <c r="AK25" s="91"/>
      <c r="AL25" s="91"/>
      <c r="AM25" s="91"/>
      <c r="AN25" s="91"/>
      <c r="AO25" s="191"/>
      <c r="AQ25" s="189"/>
      <c r="AS25" s="91"/>
      <c r="AT25" s="91"/>
      <c r="AU25" s="91"/>
      <c r="AV25" s="91"/>
      <c r="AW25" s="191"/>
    </row>
    <row r="26" spans="2:49" outlineLevel="1" x14ac:dyDescent="0.35">
      <c r="B26" s="76"/>
      <c r="C26" s="76">
        <f>IF(ISERROR(I26+1)=TRUE,I26,IF(I26="","",MAX(C$15:C24)+1))</f>
        <v>8</v>
      </c>
      <c r="D26" s="76">
        <f t="shared" si="0"/>
        <v>1</v>
      </c>
      <c r="E26" s="17"/>
      <c r="G26" s="36"/>
      <c r="I26" s="144">
        <f t="shared" si="4"/>
        <v>9</v>
      </c>
      <c r="J26" s="203" t="str">
        <f>Integrados!B12</f>
        <v>Cloruro de Sodio</v>
      </c>
      <c r="K26" s="204"/>
      <c r="L26" s="204"/>
      <c r="M26" s="204"/>
      <c r="N26" s="204"/>
      <c r="O26" s="205"/>
      <c r="P26" s="202" t="str">
        <f>Integrados!D12</f>
        <v>$ /kg</v>
      </c>
      <c r="Q26" s="148"/>
      <c r="S26" s="36"/>
      <c r="T26" s="80"/>
      <c r="U26" s="189"/>
      <c r="W26" s="90"/>
      <c r="X26" s="90"/>
      <c r="Y26" s="90"/>
      <c r="Z26" s="91"/>
      <c r="AA26" s="91"/>
      <c r="AB26" s="91"/>
      <c r="AC26" s="91"/>
      <c r="AD26" s="91"/>
      <c r="AE26" s="91"/>
      <c r="AF26" s="91"/>
      <c r="AG26" s="191">
        <f t="shared" si="5"/>
        <v>0</v>
      </c>
      <c r="AI26" s="189"/>
      <c r="AK26" s="91"/>
      <c r="AL26" s="91"/>
      <c r="AM26" s="91"/>
      <c r="AN26" s="91"/>
      <c r="AO26" s="191">
        <f t="shared" si="2"/>
        <v>0</v>
      </c>
      <c r="AQ26" s="189"/>
      <c r="AS26" s="91"/>
      <c r="AT26" s="91"/>
      <c r="AU26" s="91"/>
      <c r="AV26" s="91"/>
      <c r="AW26" s="191">
        <f t="shared" si="3"/>
        <v>0</v>
      </c>
    </row>
    <row r="27" spans="2:49" outlineLevel="1" x14ac:dyDescent="0.35">
      <c r="B27" s="76"/>
      <c r="C27" s="76">
        <f>IF(ISERROR(I27+1)=TRUE,I27,IF(I27="","",MAX(C$15:C26)+1))</f>
        <v>9</v>
      </c>
      <c r="D27" s="76">
        <f t="shared" si="0"/>
        <v>1</v>
      </c>
      <c r="E27" s="17"/>
      <c r="G27" s="36"/>
      <c r="I27" s="144">
        <f t="shared" si="4"/>
        <v>10</v>
      </c>
      <c r="J27" s="203" t="str">
        <f>Integrados!B13</f>
        <v>Cloruro de Calcio</v>
      </c>
      <c r="K27" s="204"/>
      <c r="L27" s="204"/>
      <c r="M27" s="204"/>
      <c r="N27" s="204"/>
      <c r="O27" s="205"/>
      <c r="P27" s="202" t="str">
        <f>Integrados!D13</f>
        <v>$ /kg</v>
      </c>
      <c r="Q27" s="148"/>
      <c r="S27" s="36"/>
      <c r="T27" s="80"/>
      <c r="U27" s="189"/>
      <c r="W27" s="90"/>
      <c r="X27" s="89"/>
      <c r="Y27" s="90"/>
      <c r="Z27" s="91"/>
      <c r="AA27" s="91"/>
      <c r="AB27" s="91"/>
      <c r="AC27" s="91"/>
      <c r="AD27" s="91"/>
      <c r="AE27" s="91"/>
      <c r="AF27" s="91"/>
      <c r="AG27" s="191">
        <f t="shared" si="5"/>
        <v>0</v>
      </c>
      <c r="AI27" s="189"/>
      <c r="AK27" s="91"/>
      <c r="AL27" s="91"/>
      <c r="AM27" s="91"/>
      <c r="AN27" s="91"/>
      <c r="AO27" s="191">
        <f t="shared" si="2"/>
        <v>0</v>
      </c>
      <c r="AQ27" s="189"/>
      <c r="AS27" s="91"/>
      <c r="AT27" s="91"/>
      <c r="AU27" s="91"/>
      <c r="AV27" s="91"/>
      <c r="AW27" s="191">
        <f t="shared" si="3"/>
        <v>0</v>
      </c>
    </row>
    <row r="28" spans="2:49" outlineLevel="1" x14ac:dyDescent="0.35">
      <c r="B28" s="76"/>
      <c r="C28" s="76">
        <f>IF(ISERROR(I28+1)=TRUE,I28,IF(I28="","",MAX(C$15:C27)+1))</f>
        <v>10</v>
      </c>
      <c r="D28" s="76">
        <f t="shared" si="0"/>
        <v>1</v>
      </c>
      <c r="E28" s="17"/>
      <c r="G28" s="36"/>
      <c r="I28" s="144">
        <f t="shared" si="4"/>
        <v>11</v>
      </c>
      <c r="J28" s="203" t="str">
        <f>Integrados!B14</f>
        <v>Fluido de empaque</v>
      </c>
      <c r="K28" s="204"/>
      <c r="L28" s="204"/>
      <c r="M28" s="204"/>
      <c r="N28" s="204"/>
      <c r="O28" s="205"/>
      <c r="P28" s="202" t="str">
        <f>Integrados!D14</f>
        <v>$ /m3</v>
      </c>
      <c r="Q28" s="148"/>
      <c r="S28" s="36"/>
      <c r="T28" s="80"/>
      <c r="U28" s="189"/>
      <c r="W28" s="90"/>
      <c r="X28" s="90"/>
      <c r="Y28" s="90"/>
      <c r="Z28" s="91"/>
      <c r="AA28" s="91"/>
      <c r="AB28" s="91"/>
      <c r="AC28" s="91"/>
      <c r="AD28" s="91"/>
      <c r="AE28" s="91"/>
      <c r="AF28" s="91">
        <v>85</v>
      </c>
      <c r="AG28" s="191">
        <f t="shared" si="5"/>
        <v>0</v>
      </c>
      <c r="AI28" s="189"/>
      <c r="AK28" s="91"/>
      <c r="AL28" s="91"/>
      <c r="AM28" s="91"/>
      <c r="AN28" s="91">
        <v>85</v>
      </c>
      <c r="AO28" s="191">
        <f t="shared" si="2"/>
        <v>0</v>
      </c>
      <c r="AQ28" s="189"/>
      <c r="AS28" s="91"/>
      <c r="AT28" s="91"/>
      <c r="AU28" s="91"/>
      <c r="AV28" s="91">
        <v>85</v>
      </c>
      <c r="AW28" s="191">
        <f t="shared" si="3"/>
        <v>0</v>
      </c>
    </row>
    <row r="29" spans="2:49" outlineLevel="1" x14ac:dyDescent="0.35">
      <c r="B29" s="76"/>
      <c r="C29" s="76">
        <f>IF(ISERROR(I29+1)=TRUE,I29,IF(I29="","",MAX(C$15:C28)+1))</f>
        <v>11</v>
      </c>
      <c r="D29" s="76">
        <f t="shared" si="0"/>
        <v>1</v>
      </c>
      <c r="E29" s="17"/>
      <c r="G29" s="36"/>
      <c r="I29" s="144">
        <f t="shared" si="4"/>
        <v>12</v>
      </c>
      <c r="J29" s="203" t="str">
        <f>Integrados!B15</f>
        <v>Herramientas Well Bore Clean Out</v>
      </c>
      <c r="K29" s="204"/>
      <c r="L29" s="204"/>
      <c r="M29" s="204"/>
      <c r="N29" s="204"/>
      <c r="O29" s="205"/>
      <c r="P29" s="202" t="str">
        <f>Integrados!D15</f>
        <v>$ / SG</v>
      </c>
      <c r="Q29" s="148"/>
      <c r="S29" s="36"/>
      <c r="T29" s="80"/>
      <c r="U29" s="189"/>
      <c r="W29" s="92"/>
      <c r="X29" s="90"/>
      <c r="Y29" s="90"/>
      <c r="Z29" s="91"/>
      <c r="AA29" s="91"/>
      <c r="AB29" s="91"/>
      <c r="AC29" s="91"/>
      <c r="AD29" s="91"/>
      <c r="AE29" s="91"/>
      <c r="AF29" s="91"/>
      <c r="AG29" s="191">
        <f t="shared" si="5"/>
        <v>0</v>
      </c>
      <c r="AI29" s="189"/>
      <c r="AK29" s="91"/>
      <c r="AL29" s="91"/>
      <c r="AM29" s="91"/>
      <c r="AN29" s="91"/>
      <c r="AO29" s="191">
        <f t="shared" si="2"/>
        <v>0</v>
      </c>
      <c r="AQ29" s="189"/>
      <c r="AS29" s="91"/>
      <c r="AT29" s="91"/>
      <c r="AU29" s="91"/>
      <c r="AV29" s="91"/>
      <c r="AW29" s="191">
        <f t="shared" si="3"/>
        <v>0</v>
      </c>
    </row>
    <row r="30" spans="2:49" outlineLevel="1" x14ac:dyDescent="0.35">
      <c r="B30" s="76"/>
      <c r="C30" s="76">
        <f>IF(ISERROR(I30+1)=TRUE,I30,IF(I30="","",MAX(C$15:C29)+1))</f>
        <v>12</v>
      </c>
      <c r="D30" s="76">
        <f t="shared" si="0"/>
        <v>1</v>
      </c>
      <c r="E30" s="17"/>
      <c r="G30" s="36"/>
      <c r="I30" s="144">
        <f t="shared" si="4"/>
        <v>13</v>
      </c>
      <c r="J30" s="203" t="str">
        <f>Integrados!B17</f>
        <v>Pildora viscosa de reservorio tipo Drill in</v>
      </c>
      <c r="K30" s="204"/>
      <c r="L30" s="204"/>
      <c r="M30" s="204"/>
      <c r="N30" s="204"/>
      <c r="O30" s="205"/>
      <c r="P30" s="202" t="str">
        <f>Integrados!D17</f>
        <v>$ /kg</v>
      </c>
      <c r="Q30" s="148"/>
      <c r="S30" s="36"/>
      <c r="T30" s="80"/>
      <c r="U30" s="189"/>
      <c r="W30" s="90"/>
      <c r="X30" s="90"/>
      <c r="Y30" s="90"/>
      <c r="Z30" s="91"/>
      <c r="AA30" s="91"/>
      <c r="AB30" s="91"/>
      <c r="AC30" s="91"/>
      <c r="AD30" s="91"/>
      <c r="AE30" s="91"/>
      <c r="AF30" s="91">
        <v>525</v>
      </c>
      <c r="AG30" s="191">
        <f t="shared" si="5"/>
        <v>0</v>
      </c>
      <c r="AI30" s="189"/>
      <c r="AK30" s="91"/>
      <c r="AL30" s="91"/>
      <c r="AM30" s="91"/>
      <c r="AN30" s="91">
        <v>525</v>
      </c>
      <c r="AO30" s="191">
        <f t="shared" si="2"/>
        <v>0</v>
      </c>
      <c r="AQ30" s="189"/>
      <c r="AS30" s="91"/>
      <c r="AT30" s="91"/>
      <c r="AU30" s="91"/>
      <c r="AV30" s="91">
        <v>525</v>
      </c>
      <c r="AW30" s="191">
        <f t="shared" si="3"/>
        <v>0</v>
      </c>
    </row>
    <row r="31" spans="2:49" outlineLevel="1" x14ac:dyDescent="0.35">
      <c r="B31" s="76"/>
      <c r="C31" s="76">
        <f>IF(ISERROR(I31+1)=TRUE,I31,IF(I31="","",MAX(C$15:C30)+1))</f>
        <v>13</v>
      </c>
      <c r="D31" s="76">
        <f t="shared" si="0"/>
        <v>1</v>
      </c>
      <c r="E31" s="17"/>
      <c r="G31" s="36"/>
      <c r="I31" s="144">
        <f t="shared" si="4"/>
        <v>14</v>
      </c>
      <c r="J31" s="203" t="str">
        <f>Integrados!B18</f>
        <v>Unidad de filtrado de 15 BPM</v>
      </c>
      <c r="K31" s="204"/>
      <c r="L31" s="204"/>
      <c r="M31" s="204"/>
      <c r="N31" s="204"/>
      <c r="O31" s="205"/>
      <c r="P31" s="202" t="str">
        <f>Integrados!D18</f>
        <v>$ / SG</v>
      </c>
      <c r="Q31" s="148"/>
      <c r="S31" s="36"/>
      <c r="T31" s="80"/>
      <c r="U31" s="189"/>
      <c r="W31" s="90"/>
      <c r="X31" s="90"/>
      <c r="Y31" s="90"/>
      <c r="Z31" s="91"/>
      <c r="AA31" s="91"/>
      <c r="AB31" s="91"/>
      <c r="AC31" s="91"/>
      <c r="AD31" s="91"/>
      <c r="AE31" s="91"/>
      <c r="AF31" s="91"/>
      <c r="AG31" s="191">
        <f t="shared" si="5"/>
        <v>0</v>
      </c>
      <c r="AI31" s="189"/>
      <c r="AK31" s="91"/>
      <c r="AL31" s="91"/>
      <c r="AM31" s="91"/>
      <c r="AN31" s="91"/>
      <c r="AO31" s="191">
        <f t="shared" si="2"/>
        <v>0</v>
      </c>
      <c r="AQ31" s="189"/>
      <c r="AS31" s="91"/>
      <c r="AT31" s="91"/>
      <c r="AU31" s="91"/>
      <c r="AV31" s="91"/>
      <c r="AW31" s="191">
        <f t="shared" si="3"/>
        <v>0</v>
      </c>
    </row>
    <row r="32" spans="2:49" outlineLevel="1" x14ac:dyDescent="0.35">
      <c r="B32" s="76"/>
      <c r="C32" s="76"/>
      <c r="D32" s="76"/>
      <c r="E32" s="17"/>
      <c r="G32" s="36"/>
      <c r="I32" s="144">
        <f t="shared" si="4"/>
        <v>15</v>
      </c>
      <c r="J32" s="203" t="s">
        <v>173</v>
      </c>
      <c r="K32" s="204"/>
      <c r="L32" s="204"/>
      <c r="M32" s="204"/>
      <c r="N32" s="204"/>
      <c r="O32" s="205"/>
      <c r="P32" s="202" t="s">
        <v>82</v>
      </c>
      <c r="Q32" s="148"/>
      <c r="S32" s="36"/>
      <c r="T32" s="80"/>
      <c r="U32" s="189"/>
      <c r="W32" s="90"/>
      <c r="X32" s="90"/>
      <c r="Y32" s="90"/>
      <c r="Z32" s="91"/>
      <c r="AA32" s="91"/>
      <c r="AB32" s="91"/>
      <c r="AC32" s="91"/>
      <c r="AD32" s="91"/>
      <c r="AE32" s="91"/>
      <c r="AF32" s="91"/>
      <c r="AG32" s="191"/>
      <c r="AI32" s="189"/>
      <c r="AK32" s="91"/>
      <c r="AL32" s="91"/>
      <c r="AM32" s="91"/>
      <c r="AN32" s="91"/>
      <c r="AO32" s="191"/>
      <c r="AQ32" s="189"/>
      <c r="AS32" s="91"/>
      <c r="AT32" s="91"/>
      <c r="AU32" s="91"/>
      <c r="AV32" s="91"/>
      <c r="AW32" s="191"/>
    </row>
    <row r="33" spans="2:49" outlineLevel="1" x14ac:dyDescent="0.35">
      <c r="B33" s="76"/>
      <c r="C33" s="76"/>
      <c r="D33" s="76"/>
      <c r="E33" s="17"/>
      <c r="G33" s="36"/>
      <c r="I33" s="144">
        <f t="shared" si="4"/>
        <v>16</v>
      </c>
      <c r="J33" s="203" t="s">
        <v>174</v>
      </c>
      <c r="K33" s="204"/>
      <c r="L33" s="204"/>
      <c r="M33" s="204"/>
      <c r="N33" s="204"/>
      <c r="O33" s="205"/>
      <c r="P33" s="202" t="s">
        <v>175</v>
      </c>
      <c r="Q33" s="148"/>
      <c r="S33" s="36"/>
      <c r="T33" s="80"/>
      <c r="U33" s="189"/>
      <c r="W33" s="90"/>
      <c r="X33" s="90"/>
      <c r="Y33" s="90"/>
      <c r="Z33" s="91"/>
      <c r="AA33" s="91"/>
      <c r="AB33" s="91"/>
      <c r="AC33" s="91"/>
      <c r="AD33" s="91"/>
      <c r="AE33" s="91"/>
      <c r="AF33" s="91"/>
      <c r="AG33" s="191"/>
      <c r="AI33" s="189"/>
      <c r="AK33" s="91"/>
      <c r="AL33" s="91"/>
      <c r="AM33" s="91"/>
      <c r="AN33" s="91"/>
      <c r="AO33" s="191"/>
      <c r="AQ33" s="189"/>
      <c r="AS33" s="91"/>
      <c r="AT33" s="91"/>
      <c r="AU33" s="91"/>
      <c r="AV33" s="91"/>
      <c r="AW33" s="191"/>
    </row>
    <row r="34" spans="2:49" ht="29" outlineLevel="1" x14ac:dyDescent="0.35">
      <c r="B34" s="76"/>
      <c r="C34" s="76">
        <f>IF(ISERROR(I34+1)=TRUE,I34,IF(I34="","",MAX(C$15:C31)+1))</f>
        <v>14</v>
      </c>
      <c r="D34" s="76">
        <f t="shared" si="0"/>
        <v>1</v>
      </c>
      <c r="E34" s="17"/>
      <c r="G34" s="36"/>
      <c r="I34" s="144">
        <f t="shared" si="4"/>
        <v>17</v>
      </c>
      <c r="J34" s="203" t="str">
        <f>Integrados!B19</f>
        <v>Recolección, transporte terrestre, tratamiento y disposición final  de residuos contaminados base agua. Incluye certificación final de disposición</v>
      </c>
      <c r="K34" s="204"/>
      <c r="L34" s="204"/>
      <c r="M34" s="204"/>
      <c r="N34" s="204"/>
      <c r="O34" s="205"/>
      <c r="P34" s="202" t="str">
        <f>Integrados!D19</f>
        <v>$ / Ton</v>
      </c>
      <c r="Q34" s="148"/>
      <c r="S34" s="36"/>
      <c r="T34" s="80"/>
      <c r="U34" s="189"/>
      <c r="W34" s="90"/>
      <c r="X34" s="90"/>
      <c r="Y34" s="90"/>
      <c r="Z34" s="91"/>
      <c r="AA34" s="91"/>
      <c r="AB34" s="91"/>
      <c r="AC34" s="91"/>
      <c r="AD34" s="91"/>
      <c r="AE34" s="91"/>
      <c r="AF34" s="91">
        <v>375</v>
      </c>
      <c r="AG34" s="191">
        <f t="shared" si="5"/>
        <v>0</v>
      </c>
      <c r="AI34" s="189"/>
      <c r="AK34" s="91"/>
      <c r="AL34" s="91"/>
      <c r="AM34" s="91"/>
      <c r="AN34" s="91">
        <v>375</v>
      </c>
      <c r="AO34" s="191">
        <f t="shared" si="2"/>
        <v>0</v>
      </c>
      <c r="AQ34" s="189"/>
      <c r="AS34" s="91"/>
      <c r="AT34" s="91"/>
      <c r="AU34" s="91"/>
      <c r="AV34" s="91">
        <v>375</v>
      </c>
      <c r="AW34" s="191">
        <f t="shared" si="3"/>
        <v>0</v>
      </c>
    </row>
    <row r="35" spans="2:49" ht="45" customHeight="1" outlineLevel="1" x14ac:dyDescent="0.35">
      <c r="B35" s="76"/>
      <c r="C35" s="76">
        <f>IF(ISERROR(I35+1)=TRUE,I35,IF(I35="","",MAX(C$15:C34)+1))</f>
        <v>15</v>
      </c>
      <c r="D35" s="76">
        <f t="shared" si="0"/>
        <v>1</v>
      </c>
      <c r="E35" s="17"/>
      <c r="G35" s="36"/>
      <c r="I35" s="144">
        <f t="shared" si="4"/>
        <v>18</v>
      </c>
      <c r="J35" s="83" t="s">
        <v>176</v>
      </c>
      <c r="K35" s="84"/>
      <c r="L35" s="84"/>
      <c r="M35" s="84"/>
      <c r="N35" s="84"/>
      <c r="O35" s="85"/>
      <c r="P35" s="149" t="str">
        <f>Integrados!D20</f>
        <v>$ / m3</v>
      </c>
      <c r="Q35" s="148"/>
      <c r="S35" s="36"/>
      <c r="T35" s="80"/>
      <c r="U35" s="189"/>
      <c r="W35" s="90"/>
      <c r="X35" s="90"/>
      <c r="Y35" s="90"/>
      <c r="Z35" s="91"/>
      <c r="AA35" s="91"/>
      <c r="AB35" s="91"/>
      <c r="AC35" s="91"/>
      <c r="AD35" s="91"/>
      <c r="AE35" s="91"/>
      <c r="AF35" s="91"/>
      <c r="AG35" s="191">
        <f t="shared" si="5"/>
        <v>0</v>
      </c>
      <c r="AI35" s="189"/>
      <c r="AK35" s="91"/>
      <c r="AL35" s="91"/>
      <c r="AM35" s="91"/>
      <c r="AN35" s="91"/>
      <c r="AO35" s="191">
        <f t="shared" si="2"/>
        <v>0</v>
      </c>
      <c r="AQ35" s="189"/>
      <c r="AS35" s="91"/>
      <c r="AT35" s="91"/>
      <c r="AU35" s="91"/>
      <c r="AV35" s="91"/>
      <c r="AW35" s="191">
        <f t="shared" si="3"/>
        <v>0</v>
      </c>
    </row>
    <row r="36" spans="2:49" outlineLevel="1" x14ac:dyDescent="0.35">
      <c r="B36" s="76"/>
      <c r="C36" s="76">
        <f>IF(ISERROR(I36+1)=TRUE,I36,IF(I36="","",MAX(C$15:C35)+1))</f>
        <v>16</v>
      </c>
      <c r="D36" s="76">
        <f t="shared" si="0"/>
        <v>1</v>
      </c>
      <c r="E36" s="17"/>
      <c r="G36" s="36"/>
      <c r="I36" s="144">
        <f t="shared" si="4"/>
        <v>19</v>
      </c>
      <c r="J36" s="83" t="str">
        <f>Integrados!B21</f>
        <v>Cajas Efectivas de recolección de residuos-Dos Bocas</v>
      </c>
      <c r="K36" s="84"/>
      <c r="L36" s="84"/>
      <c r="M36" s="84"/>
      <c r="N36" s="84"/>
      <c r="O36" s="85"/>
      <c r="P36" s="149" t="str">
        <f>Integrados!D21</f>
        <v>$/SG</v>
      </c>
      <c r="Q36" s="148"/>
      <c r="S36" s="36"/>
      <c r="T36" s="80"/>
      <c r="U36" s="189"/>
      <c r="W36" s="90"/>
      <c r="X36" s="90"/>
      <c r="Y36" s="90"/>
      <c r="Z36" s="91"/>
      <c r="AA36" s="91"/>
      <c r="AB36" s="91"/>
      <c r="AC36" s="91"/>
      <c r="AD36" s="91"/>
      <c r="AE36" s="91"/>
      <c r="AF36" s="91">
        <v>1</v>
      </c>
      <c r="AG36" s="191">
        <f t="shared" si="5"/>
        <v>0</v>
      </c>
      <c r="AI36" s="189"/>
      <c r="AK36" s="91"/>
      <c r="AL36" s="91"/>
      <c r="AM36" s="91"/>
      <c r="AN36" s="91">
        <v>1</v>
      </c>
      <c r="AO36" s="191">
        <f t="shared" si="2"/>
        <v>0</v>
      </c>
      <c r="AQ36" s="189"/>
      <c r="AS36" s="91"/>
      <c r="AT36" s="91"/>
      <c r="AU36" s="91"/>
      <c r="AV36" s="91">
        <v>1</v>
      </c>
      <c r="AW36" s="191">
        <f t="shared" si="3"/>
        <v>0</v>
      </c>
    </row>
    <row r="37" spans="2:49" outlineLevel="1" x14ac:dyDescent="0.35">
      <c r="B37" s="76"/>
      <c r="C37" s="76">
        <f>IF(ISERROR(I37+1)=TRUE,I37,IF(I37="","",MAX(C$15:C36)+1))</f>
        <v>17</v>
      </c>
      <c r="D37" s="76">
        <f t="shared" si="0"/>
        <v>1</v>
      </c>
      <c r="E37" s="17"/>
      <c r="G37" s="36"/>
      <c r="I37" s="144">
        <f t="shared" si="4"/>
        <v>20</v>
      </c>
      <c r="J37" s="83" t="str">
        <f>Integrados!B22</f>
        <v>Barita de GE 4.2</v>
      </c>
      <c r="K37" s="84"/>
      <c r="L37" s="84"/>
      <c r="M37" s="84"/>
      <c r="N37" s="84"/>
      <c r="O37" s="85"/>
      <c r="P37" s="149" t="str">
        <f>Integrados!D22</f>
        <v>$/TON</v>
      </c>
      <c r="Q37" s="148"/>
      <c r="S37" s="36"/>
      <c r="T37" s="80"/>
      <c r="U37" s="189"/>
      <c r="W37" s="90"/>
      <c r="X37" s="90"/>
      <c r="Y37" s="90"/>
      <c r="Z37" s="91"/>
      <c r="AA37" s="91"/>
      <c r="AB37" s="91"/>
      <c r="AC37" s="91"/>
      <c r="AD37" s="91"/>
      <c r="AE37" s="91"/>
      <c r="AF37" s="91"/>
      <c r="AG37" s="191">
        <f t="shared" si="5"/>
        <v>0</v>
      </c>
      <c r="AI37" s="189"/>
      <c r="AK37" s="91"/>
      <c r="AL37" s="91"/>
      <c r="AM37" s="91"/>
      <c r="AN37" s="91"/>
      <c r="AO37" s="191">
        <f t="shared" si="2"/>
        <v>0</v>
      </c>
      <c r="AQ37" s="189"/>
      <c r="AS37" s="91"/>
      <c r="AT37" s="91"/>
      <c r="AU37" s="91"/>
      <c r="AV37" s="91"/>
      <c r="AW37" s="191">
        <f t="shared" si="3"/>
        <v>0</v>
      </c>
    </row>
    <row r="38" spans="2:49" x14ac:dyDescent="0.35">
      <c r="B38" s="76" t="str">
        <f>I16</f>
        <v>1.1 | TARIFAS DE FLUIDOS</v>
      </c>
      <c r="C38" s="76" t="str">
        <f>IF(ISERROR(I38+1)=TRUE,I38,IF(I38="","",MAX(C$15:C37)+1))</f>
        <v/>
      </c>
      <c r="D38" s="76" t="str">
        <f t="shared" ref="D38:D53" si="6">IF(I38="","",IF(ISERROR(I38+1)=TRUE,"",1))</f>
        <v/>
      </c>
      <c r="E38" s="17"/>
      <c r="G38" s="36"/>
      <c r="I38" s="145" t="s">
        <v>54</v>
      </c>
      <c r="J38" s="146"/>
      <c r="K38" s="146"/>
      <c r="L38" s="146"/>
      <c r="M38" s="146"/>
      <c r="N38" s="146"/>
      <c r="O38" s="146"/>
      <c r="P38" s="146"/>
      <c r="Q38" s="147"/>
      <c r="S38" s="36"/>
      <c r="T38" s="80"/>
      <c r="U38" s="77" t="s">
        <v>53</v>
      </c>
      <c r="W38" s="93">
        <f t="shared" ref="W38:AF38" si="7">SUMPRODUCT(W$18:W$37,$Q$18:$Q$37)</f>
        <v>0</v>
      </c>
      <c r="X38" s="93">
        <f t="shared" si="7"/>
        <v>0</v>
      </c>
      <c r="Y38" s="93">
        <f t="shared" si="7"/>
        <v>0</v>
      </c>
      <c r="Z38" s="93">
        <f t="shared" si="7"/>
        <v>0</v>
      </c>
      <c r="AA38" s="93">
        <f t="shared" si="7"/>
        <v>0</v>
      </c>
      <c r="AB38" s="93">
        <f t="shared" si="7"/>
        <v>0</v>
      </c>
      <c r="AC38" s="93">
        <f t="shared" si="7"/>
        <v>0</v>
      </c>
      <c r="AD38" s="93">
        <f t="shared" si="7"/>
        <v>0</v>
      </c>
      <c r="AE38" s="93">
        <f t="shared" si="7"/>
        <v>0</v>
      </c>
      <c r="AF38" s="93">
        <f t="shared" si="7"/>
        <v>0</v>
      </c>
      <c r="AG38" s="192">
        <f>SUM(W38:AF38)</f>
        <v>0</v>
      </c>
      <c r="AI38" s="77" t="s">
        <v>53</v>
      </c>
      <c r="AK38" s="93">
        <f>SUMPRODUCT(AK$18:AK$37,$Q$18:$Q$37)</f>
        <v>0</v>
      </c>
      <c r="AL38" s="93">
        <f>SUMPRODUCT(AL$18:AL$37,$Q$18:$Q$37)</f>
        <v>0</v>
      </c>
      <c r="AM38" s="93">
        <f>SUMPRODUCT(AM$18:AM$37,$Q$18:$Q$37)</f>
        <v>0</v>
      </c>
      <c r="AN38" s="93">
        <f>SUMPRODUCT(AN$18:AN$37,$Q$18:$Q$37)</f>
        <v>0</v>
      </c>
      <c r="AO38" s="192">
        <f>SUM(AK38:AN38)</f>
        <v>0</v>
      </c>
      <c r="AQ38" s="77" t="s">
        <v>53</v>
      </c>
      <c r="AS38" s="93">
        <f>SUMPRODUCT(AS$18:AS$37,$Q$18:$Q$37)</f>
        <v>0</v>
      </c>
      <c r="AT38" s="93">
        <f>SUMPRODUCT(AT$18:AT$37,$Q$18:$Q$37)</f>
        <v>0</v>
      </c>
      <c r="AU38" s="93">
        <f>SUMPRODUCT(AU$18:AU$37,$Q$18:$Q$37)</f>
        <v>0</v>
      </c>
      <c r="AV38" s="93">
        <f>SUMPRODUCT(AV$18:AV$37,$Q$18:$Q$37)</f>
        <v>0</v>
      </c>
      <c r="AW38" s="192">
        <f>SUM(AS38:AV38)</f>
        <v>0</v>
      </c>
    </row>
    <row r="39" spans="2:49" x14ac:dyDescent="0.35">
      <c r="B39" s="76"/>
      <c r="C39" s="76"/>
      <c r="D39" s="76"/>
      <c r="E39" s="17"/>
      <c r="G39" s="36"/>
      <c r="I39" s="94"/>
      <c r="J39" s="94"/>
      <c r="K39" s="94"/>
      <c r="L39" s="94"/>
      <c r="M39" s="94"/>
      <c r="N39" s="94"/>
      <c r="O39" s="94"/>
      <c r="P39" s="94"/>
      <c r="Q39" s="94"/>
      <c r="S39" s="36"/>
      <c r="T39" s="80"/>
      <c r="U39" s="60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6"/>
      <c r="AI39" s="60"/>
      <c r="AK39" s="95"/>
      <c r="AL39" s="95"/>
      <c r="AM39" s="95"/>
      <c r="AN39" s="95"/>
      <c r="AO39" s="96"/>
      <c r="AQ39" s="60"/>
      <c r="AS39" s="95"/>
      <c r="AT39" s="95"/>
      <c r="AU39" s="95"/>
      <c r="AV39" s="95"/>
      <c r="AW39" s="96"/>
    </row>
    <row r="40" spans="2:49" x14ac:dyDescent="0.35">
      <c r="B40" s="76"/>
      <c r="C40" s="76"/>
      <c r="D40" s="76"/>
      <c r="E40" s="17"/>
      <c r="G40" s="36"/>
      <c r="I40" s="94"/>
      <c r="J40" s="94"/>
      <c r="K40" s="94"/>
      <c r="L40" s="94"/>
      <c r="M40" s="94"/>
      <c r="N40" s="94"/>
      <c r="O40" s="94"/>
      <c r="P40" s="94"/>
      <c r="Q40" s="94"/>
      <c r="S40" s="36"/>
      <c r="T40" s="80"/>
      <c r="U40" s="60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6"/>
      <c r="AI40" s="60"/>
      <c r="AK40" s="95"/>
      <c r="AL40" s="95"/>
      <c r="AM40" s="95"/>
      <c r="AN40" s="95"/>
      <c r="AO40" s="96"/>
      <c r="AQ40" s="60"/>
      <c r="AS40" s="95"/>
      <c r="AT40" s="95"/>
      <c r="AU40" s="95"/>
      <c r="AV40" s="95"/>
      <c r="AW40" s="96"/>
    </row>
    <row r="41" spans="2:49" x14ac:dyDescent="0.35">
      <c r="B41" s="76"/>
      <c r="C41" s="76" t="str">
        <f>IF(ISERROR(I41+1)=TRUE,I41,IF(I41="","",MAX(C$15:C38)+1))</f>
        <v/>
      </c>
      <c r="D41" s="76" t="str">
        <f t="shared" si="6"/>
        <v/>
      </c>
      <c r="E41" s="17"/>
      <c r="G41" s="36"/>
      <c r="I41" s="97" t="s">
        <v>54</v>
      </c>
      <c r="J41" s="97"/>
      <c r="K41" s="97"/>
      <c r="L41" s="97"/>
      <c r="M41" s="97"/>
      <c r="N41" s="97"/>
      <c r="O41" s="97"/>
      <c r="P41" s="97"/>
      <c r="Q41" s="97"/>
      <c r="S41" s="36"/>
      <c r="T41" s="80"/>
    </row>
    <row r="42" spans="2:49" s="27" customFormat="1" x14ac:dyDescent="0.35">
      <c r="B42" s="33"/>
      <c r="C42" s="33" t="str">
        <f>IF(ISERROR(I42+1)=TRUE,I42,IF(I42="","",MAX(C$15:C41)+1))</f>
        <v>1.2 | TARIFAS DE WIRE LINE</v>
      </c>
      <c r="D42" s="33" t="str">
        <f t="shared" si="6"/>
        <v/>
      </c>
      <c r="E42"/>
      <c r="G42" s="36"/>
      <c r="I42" s="37" t="s">
        <v>12</v>
      </c>
      <c r="J42" s="37"/>
      <c r="K42" s="37"/>
      <c r="L42" s="37"/>
      <c r="M42" s="37"/>
      <c r="N42" s="37"/>
      <c r="O42" s="37"/>
      <c r="P42" s="37"/>
      <c r="Q42" s="37"/>
      <c r="S42" s="36"/>
      <c r="T42" s="34"/>
      <c r="U42" s="37" t="str">
        <f>U$3</f>
        <v>POZO | Workover 1 | CANTIDADES Y MONTOS</v>
      </c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I42" s="37" t="str">
        <f>AI$3</f>
        <v>POZO | Workover 2 | CANTIDADES Y MONTOS</v>
      </c>
      <c r="AJ42" s="37"/>
      <c r="AK42" s="37"/>
      <c r="AL42" s="37"/>
      <c r="AM42" s="37"/>
      <c r="AN42" s="37"/>
      <c r="AO42" s="37"/>
      <c r="AQ42" s="37" t="str">
        <f>AQ$3</f>
        <v>POZO | Workover 3 (TBC) | CANTIDADES Y MONTOS</v>
      </c>
      <c r="AR42" s="37"/>
      <c r="AS42" s="37"/>
      <c r="AT42" s="37"/>
      <c r="AU42" s="37"/>
      <c r="AV42" s="37"/>
      <c r="AW42" s="37"/>
    </row>
    <row r="43" spans="2:49" x14ac:dyDescent="0.35">
      <c r="B43" s="76"/>
      <c r="C43" s="76" t="str">
        <f>IF(ISERROR(I43+1)=TRUE,I43,IF(I43="","",MAX(C$15:C42)+1))</f>
        <v/>
      </c>
      <c r="D43" s="76" t="str">
        <f t="shared" si="6"/>
        <v/>
      </c>
      <c r="E43" s="17"/>
      <c r="G43" s="36"/>
      <c r="I43" s="39" t="s">
        <v>54</v>
      </c>
      <c r="S43" s="36"/>
      <c r="T43" s="80"/>
    </row>
    <row r="44" spans="2:49" outlineLevel="1" x14ac:dyDescent="0.35">
      <c r="B44" s="76"/>
      <c r="C44" s="76">
        <f>IF(ISERROR(I44+1)=TRUE,I44,IF(I44="","",MAX(C$15:C43)+1))</f>
        <v>18</v>
      </c>
      <c r="D44" s="76">
        <f t="shared" si="6"/>
        <v>1</v>
      </c>
      <c r="E44" s="17"/>
      <c r="G44" s="36"/>
      <c r="I44" s="140">
        <f>I37+1</f>
        <v>21</v>
      </c>
      <c r="J44" s="141" t="str">
        <f>Integrados!B25</f>
        <v>Personal y Equipo en locación</v>
      </c>
      <c r="K44" s="142"/>
      <c r="L44" s="142"/>
      <c r="M44" s="142"/>
      <c r="N44" s="142"/>
      <c r="O44" s="143"/>
      <c r="P44" s="154" t="str">
        <f>Integrados!D25</f>
        <v>$ /día</v>
      </c>
      <c r="Q44" s="148"/>
      <c r="S44" s="36"/>
      <c r="T44" s="80"/>
      <c r="U44" s="189"/>
      <c r="W44" s="92"/>
      <c r="X44" s="92"/>
      <c r="Y44" s="92"/>
      <c r="Z44" s="98"/>
      <c r="AA44" s="98"/>
      <c r="AB44" s="98"/>
      <c r="AC44" s="98"/>
      <c r="AD44" s="98"/>
      <c r="AE44" s="98"/>
      <c r="AF44" s="217">
        <f>+AG10</f>
        <v>15.8</v>
      </c>
      <c r="AG44" s="193">
        <f>+AF44*Q44</f>
        <v>0</v>
      </c>
      <c r="AI44" s="189"/>
      <c r="AK44" s="98"/>
      <c r="AL44" s="98"/>
      <c r="AM44" s="98"/>
      <c r="AN44" s="217">
        <f>+AO10</f>
        <v>15.8</v>
      </c>
      <c r="AO44" s="193">
        <f t="shared" ref="AO44:AO53" si="8">+AN44*Q44</f>
        <v>0</v>
      </c>
      <c r="AQ44" s="189"/>
      <c r="AS44" s="98"/>
      <c r="AT44" s="98"/>
      <c r="AU44" s="98"/>
      <c r="AV44" s="217">
        <f>+AW10</f>
        <v>15.8</v>
      </c>
      <c r="AW44" s="193">
        <f t="shared" ref="AW44:AW53" si="9">+AV44*Y44</f>
        <v>0</v>
      </c>
    </row>
    <row r="45" spans="2:49" outlineLevel="1" x14ac:dyDescent="0.35">
      <c r="B45" s="76"/>
      <c r="C45" s="76">
        <f>IF(ISERROR(I45+1)=TRUE,I45,IF(I45="","",MAX(C$15:C44)+1))</f>
        <v>19</v>
      </c>
      <c r="D45" s="76">
        <f t="shared" si="6"/>
        <v>1</v>
      </c>
      <c r="E45" s="17"/>
      <c r="G45" s="36"/>
      <c r="I45" s="144">
        <f t="shared" ref="I45:I53" si="10">+I44+1</f>
        <v>22</v>
      </c>
      <c r="J45" s="83" t="str">
        <f>Integrados!B26</f>
        <v>Evaluación de Cemento (herramienta SLIM)</v>
      </c>
      <c r="K45" s="84"/>
      <c r="L45" s="84"/>
      <c r="M45" s="84"/>
      <c r="N45" s="84"/>
      <c r="O45" s="85"/>
      <c r="P45" s="155" t="str">
        <f>Integrados!D26</f>
        <v>$ /m</v>
      </c>
      <c r="Q45" s="148"/>
      <c r="S45" s="36"/>
      <c r="T45" s="80"/>
      <c r="U45" s="189"/>
      <c r="W45" s="92"/>
      <c r="X45" s="92"/>
      <c r="Y45" s="92"/>
      <c r="Z45" s="98"/>
      <c r="AA45" s="98"/>
      <c r="AB45" s="98"/>
      <c r="AC45" s="98"/>
      <c r="AD45" s="98"/>
      <c r="AE45" s="98"/>
      <c r="AF45" s="98"/>
      <c r="AG45" s="193">
        <f t="shared" ref="AG45:AG53" si="11">SUM(W45:AF45)*$Q45</f>
        <v>0</v>
      </c>
      <c r="AI45" s="189"/>
      <c r="AK45" s="98"/>
      <c r="AL45" s="98"/>
      <c r="AM45" s="98"/>
      <c r="AN45" s="98"/>
      <c r="AO45" s="193">
        <f t="shared" si="8"/>
        <v>0</v>
      </c>
      <c r="AQ45" s="189"/>
      <c r="AS45" s="98"/>
      <c r="AT45" s="98"/>
      <c r="AU45" s="98"/>
      <c r="AV45" s="98"/>
      <c r="AW45" s="193">
        <f t="shared" si="9"/>
        <v>0</v>
      </c>
    </row>
    <row r="46" spans="2:49" outlineLevel="1" x14ac:dyDescent="0.35">
      <c r="B46" s="76"/>
      <c r="C46" s="76">
        <f>IF(ISERROR(I46+1)=TRUE,I46,IF(I46="","",MAX(C$15:C45)+1))</f>
        <v>20</v>
      </c>
      <c r="D46" s="76">
        <f t="shared" si="6"/>
        <v>1</v>
      </c>
      <c r="E46" s="17"/>
      <c r="G46" s="36"/>
      <c r="I46" s="144">
        <f t="shared" si="10"/>
        <v>23</v>
      </c>
      <c r="J46" s="83" t="str">
        <f>Integrados!B27</f>
        <v>Fijación elemento mecánico</v>
      </c>
      <c r="K46" s="84"/>
      <c r="L46" s="84"/>
      <c r="M46" s="84"/>
      <c r="N46" s="84"/>
      <c r="O46" s="85"/>
      <c r="P46" s="155" t="str">
        <f>Integrados!D27</f>
        <v>$ /op</v>
      </c>
      <c r="Q46" s="148"/>
      <c r="S46" s="36"/>
      <c r="T46" s="80"/>
      <c r="U46" s="189"/>
      <c r="W46" s="92"/>
      <c r="X46" s="92"/>
      <c r="Y46" s="92"/>
      <c r="Z46" s="98"/>
      <c r="AA46" s="98"/>
      <c r="AB46" s="98"/>
      <c r="AC46" s="98"/>
      <c r="AD46" s="98"/>
      <c r="AE46" s="98"/>
      <c r="AF46" s="98"/>
      <c r="AG46" s="193">
        <f t="shared" si="11"/>
        <v>0</v>
      </c>
      <c r="AI46" s="189"/>
      <c r="AK46" s="98"/>
      <c r="AL46" s="98"/>
      <c r="AM46" s="98"/>
      <c r="AN46" s="98"/>
      <c r="AO46" s="193">
        <f t="shared" si="8"/>
        <v>0</v>
      </c>
      <c r="AQ46" s="189"/>
      <c r="AS46" s="98"/>
      <c r="AT46" s="98"/>
      <c r="AU46" s="98"/>
      <c r="AV46" s="98"/>
      <c r="AW46" s="193">
        <f t="shared" si="9"/>
        <v>0</v>
      </c>
    </row>
    <row r="47" spans="2:49" outlineLevel="1" x14ac:dyDescent="0.35">
      <c r="B47" s="76"/>
      <c r="C47" s="76">
        <f>IF(ISERROR(I47+1)=TRUE,I47,IF(I47="","",MAX(C$15:C46)+1))</f>
        <v>21</v>
      </c>
      <c r="D47" s="76">
        <f t="shared" si="6"/>
        <v>1</v>
      </c>
      <c r="E47" s="17"/>
      <c r="G47" s="36"/>
      <c r="I47" s="144">
        <f t="shared" si="10"/>
        <v>24</v>
      </c>
      <c r="J47" s="83" t="str">
        <f>Integrados!B28</f>
        <v>Carrera de calibre</v>
      </c>
      <c r="K47" s="84"/>
      <c r="L47" s="84"/>
      <c r="M47" s="84"/>
      <c r="N47" s="84"/>
      <c r="O47" s="85"/>
      <c r="P47" s="155" t="str">
        <f>Integrados!D28</f>
        <v>$ /op</v>
      </c>
      <c r="Q47" s="148"/>
      <c r="S47" s="36"/>
      <c r="T47" s="80"/>
      <c r="U47" s="189"/>
      <c r="W47" s="92"/>
      <c r="X47" s="92"/>
      <c r="Y47" s="92"/>
      <c r="Z47" s="98"/>
      <c r="AA47" s="98"/>
      <c r="AB47" s="98"/>
      <c r="AC47" s="98"/>
      <c r="AD47" s="98"/>
      <c r="AE47" s="98"/>
      <c r="AF47" s="98"/>
      <c r="AG47" s="193">
        <f t="shared" si="11"/>
        <v>0</v>
      </c>
      <c r="AI47" s="189"/>
      <c r="AK47" s="98"/>
      <c r="AL47" s="98"/>
      <c r="AM47" s="98"/>
      <c r="AN47" s="98"/>
      <c r="AO47" s="193">
        <f t="shared" si="8"/>
        <v>0</v>
      </c>
      <c r="AQ47" s="189"/>
      <c r="AS47" s="98"/>
      <c r="AT47" s="98"/>
      <c r="AU47" s="98"/>
      <c r="AV47" s="98"/>
      <c r="AW47" s="193">
        <f t="shared" si="9"/>
        <v>0</v>
      </c>
    </row>
    <row r="48" spans="2:49" outlineLevel="1" x14ac:dyDescent="0.35">
      <c r="B48" s="76"/>
      <c r="C48" s="76">
        <f>IF(ISERROR(I48+1)=TRUE,I48,IF(I48="","",MAX(C$15:C47)+1))</f>
        <v>22</v>
      </c>
      <c r="D48" s="76">
        <f t="shared" si="6"/>
        <v>1</v>
      </c>
      <c r="E48" s="17"/>
      <c r="G48" s="36"/>
      <c r="I48" s="144">
        <f t="shared" si="10"/>
        <v>25</v>
      </c>
      <c r="J48" s="83" t="str">
        <f>Integrados!B29</f>
        <v>Determinación punto libre</v>
      </c>
      <c r="K48" s="84"/>
      <c r="L48" s="84"/>
      <c r="M48" s="84"/>
      <c r="N48" s="84"/>
      <c r="O48" s="85"/>
      <c r="P48" s="155" t="str">
        <f>Integrados!D29</f>
        <v>$ /op</v>
      </c>
      <c r="Q48" s="148"/>
      <c r="S48" s="36"/>
      <c r="T48" s="80"/>
      <c r="U48" s="189"/>
      <c r="W48" s="92"/>
      <c r="X48" s="92"/>
      <c r="Y48" s="92">
        <f>+Y10</f>
        <v>0</v>
      </c>
      <c r="Z48" s="98"/>
      <c r="AA48" s="98"/>
      <c r="AB48" s="98"/>
      <c r="AC48" s="98"/>
      <c r="AD48" s="98"/>
      <c r="AE48" s="98"/>
      <c r="AF48" s="98"/>
      <c r="AG48" s="193">
        <f t="shared" si="11"/>
        <v>0</v>
      </c>
      <c r="AI48" s="189"/>
      <c r="AK48" s="98"/>
      <c r="AL48" s="98"/>
      <c r="AM48" s="98"/>
      <c r="AN48" s="98"/>
      <c r="AO48" s="193">
        <f t="shared" si="8"/>
        <v>0</v>
      </c>
      <c r="AQ48" s="189"/>
      <c r="AS48" s="98"/>
      <c r="AT48" s="98"/>
      <c r="AU48" s="98"/>
      <c r="AV48" s="98"/>
      <c r="AW48" s="193">
        <f t="shared" si="9"/>
        <v>0</v>
      </c>
    </row>
    <row r="49" spans="2:49" outlineLevel="1" x14ac:dyDescent="0.35">
      <c r="B49" s="76"/>
      <c r="C49" s="76">
        <f>IF(ISERROR(I49+1)=TRUE,I49,IF(I49="","",MAX(C$15:C48)+1))</f>
        <v>23</v>
      </c>
      <c r="D49" s="76">
        <f t="shared" si="6"/>
        <v>1</v>
      </c>
      <c r="E49" s="17"/>
      <c r="G49" s="36"/>
      <c r="I49" s="144">
        <f t="shared" si="10"/>
        <v>26</v>
      </c>
      <c r="J49" s="83" t="str">
        <f>Integrados!B30</f>
        <v>Equipo inyección de grasa</v>
      </c>
      <c r="K49" s="84"/>
      <c r="L49" s="84"/>
      <c r="M49" s="84"/>
      <c r="N49" s="84"/>
      <c r="O49" s="85"/>
      <c r="P49" s="155" t="str">
        <f>Integrados!D30</f>
        <v>$ /op</v>
      </c>
      <c r="Q49" s="148"/>
      <c r="S49" s="36"/>
      <c r="T49" s="80"/>
      <c r="U49" s="189"/>
      <c r="W49" s="92"/>
      <c r="X49" s="92"/>
      <c r="Y49" s="92"/>
      <c r="Z49" s="98"/>
      <c r="AA49" s="98"/>
      <c r="AB49" s="98"/>
      <c r="AC49" s="98"/>
      <c r="AD49" s="98"/>
      <c r="AE49" s="98"/>
      <c r="AF49" s="98"/>
      <c r="AG49" s="193">
        <f t="shared" si="11"/>
        <v>0</v>
      </c>
      <c r="AI49" s="189"/>
      <c r="AK49" s="98"/>
      <c r="AL49" s="98"/>
      <c r="AM49" s="98"/>
      <c r="AN49" s="98"/>
      <c r="AO49" s="193">
        <f t="shared" si="8"/>
        <v>0</v>
      </c>
      <c r="AQ49" s="189"/>
      <c r="AS49" s="98"/>
      <c r="AT49" s="98"/>
      <c r="AU49" s="98"/>
      <c r="AV49" s="98"/>
      <c r="AW49" s="193">
        <f t="shared" si="9"/>
        <v>0</v>
      </c>
    </row>
    <row r="50" spans="2:49" outlineLevel="1" x14ac:dyDescent="0.35">
      <c r="B50" s="76"/>
      <c r="C50" s="76">
        <f>IF(ISERROR(I50+1)=TRUE,I50,IF(I50="","",MAX(C$15:C49)+1))</f>
        <v>24</v>
      </c>
      <c r="D50" s="76">
        <f t="shared" si="6"/>
        <v>1</v>
      </c>
      <c r="E50" s="17"/>
      <c r="G50" s="36"/>
      <c r="I50" s="144">
        <f t="shared" si="10"/>
        <v>27</v>
      </c>
      <c r="J50" s="83" t="str">
        <f>Integrados!B31</f>
        <v>Punzado circulación (Tubing Puncher)</v>
      </c>
      <c r="K50" s="84"/>
      <c r="L50" s="84"/>
      <c r="M50" s="84"/>
      <c r="N50" s="84"/>
      <c r="O50" s="85"/>
      <c r="P50" s="155" t="str">
        <f>Integrados!D31</f>
        <v>$ /un</v>
      </c>
      <c r="Q50" s="148"/>
      <c r="S50" s="36"/>
      <c r="T50" s="80"/>
      <c r="U50" s="189"/>
      <c r="W50" s="92"/>
      <c r="X50" s="92"/>
      <c r="Y50" s="92"/>
      <c r="Z50" s="98"/>
      <c r="AA50" s="98"/>
      <c r="AB50" s="98"/>
      <c r="AC50" s="98"/>
      <c r="AD50" s="98"/>
      <c r="AE50" s="98"/>
      <c r="AF50" s="98"/>
      <c r="AG50" s="193">
        <f t="shared" si="11"/>
        <v>0</v>
      </c>
      <c r="AI50" s="189"/>
      <c r="AK50" s="98"/>
      <c r="AL50" s="98"/>
      <c r="AM50" s="98"/>
      <c r="AN50" s="98"/>
      <c r="AO50" s="193">
        <f t="shared" si="8"/>
        <v>0</v>
      </c>
      <c r="AQ50" s="189"/>
      <c r="AS50" s="98"/>
      <c r="AT50" s="98"/>
      <c r="AU50" s="98"/>
      <c r="AV50" s="98"/>
      <c r="AW50" s="193">
        <f t="shared" si="9"/>
        <v>0</v>
      </c>
    </row>
    <row r="51" spans="2:49" outlineLevel="1" x14ac:dyDescent="0.35">
      <c r="B51" s="76"/>
      <c r="C51" s="76">
        <f>IF(ISERROR(I51+1)=TRUE,I51,IF(I51="","",MAX(C$15:C50)+1))</f>
        <v>25</v>
      </c>
      <c r="D51" s="76">
        <f t="shared" si="6"/>
        <v>1</v>
      </c>
      <c r="E51" s="17"/>
      <c r="G51" s="36"/>
      <c r="I51" s="144">
        <f t="shared" si="10"/>
        <v>28</v>
      </c>
      <c r="J51" s="83" t="str">
        <f>Integrados!B32</f>
        <v>Cortador de tubing - tipo flama (RCT)</v>
      </c>
      <c r="K51" s="84"/>
      <c r="L51" s="84"/>
      <c r="M51" s="84"/>
      <c r="N51" s="84"/>
      <c r="O51" s="85"/>
      <c r="P51" s="155" t="str">
        <f>Integrados!D32</f>
        <v>$ /un</v>
      </c>
      <c r="Q51" s="148"/>
      <c r="S51" s="36"/>
      <c r="T51" s="80"/>
      <c r="U51" s="189"/>
      <c r="W51" s="92"/>
      <c r="X51" s="92"/>
      <c r="Y51" s="92"/>
      <c r="Z51" s="98"/>
      <c r="AA51" s="98"/>
      <c r="AB51" s="98"/>
      <c r="AC51" s="98"/>
      <c r="AD51" s="98"/>
      <c r="AE51" s="98"/>
      <c r="AF51" s="98"/>
      <c r="AG51" s="193">
        <f t="shared" si="11"/>
        <v>0</v>
      </c>
      <c r="AI51" s="189"/>
      <c r="AK51" s="98"/>
      <c r="AL51" s="98"/>
      <c r="AM51" s="98"/>
      <c r="AN51" s="98"/>
      <c r="AO51" s="193">
        <f t="shared" si="8"/>
        <v>0</v>
      </c>
      <c r="AQ51" s="189"/>
      <c r="AS51" s="98"/>
      <c r="AT51" s="98"/>
      <c r="AU51" s="98"/>
      <c r="AV51" s="98"/>
      <c r="AW51" s="193">
        <f t="shared" si="9"/>
        <v>0</v>
      </c>
    </row>
    <row r="52" spans="2:49" outlineLevel="1" x14ac:dyDescent="0.35">
      <c r="B52" s="76"/>
      <c r="C52" s="76">
        <f>IF(ISERROR(I52+1)=TRUE,I52,IF(I52="","",MAX(C$15:C51)+1))</f>
        <v>26</v>
      </c>
      <c r="D52" s="76">
        <f t="shared" si="6"/>
        <v>1</v>
      </c>
      <c r="E52" s="17"/>
      <c r="G52" s="36"/>
      <c r="I52" s="144">
        <f t="shared" si="10"/>
        <v>29</v>
      </c>
      <c r="J52" s="83" t="str">
        <f>Integrados!B33</f>
        <v>Cortador de tubing - tipo químico</v>
      </c>
      <c r="K52" s="84"/>
      <c r="L52" s="84"/>
      <c r="M52" s="84"/>
      <c r="N52" s="84"/>
      <c r="O52" s="85"/>
      <c r="P52" s="155" t="str">
        <f>Integrados!D33</f>
        <v>$ /un</v>
      </c>
      <c r="Q52" s="148"/>
      <c r="S52" s="36"/>
      <c r="T52" s="80"/>
      <c r="U52" s="189"/>
      <c r="W52" s="92"/>
      <c r="X52" s="92"/>
      <c r="Y52" s="92"/>
      <c r="Z52" s="98"/>
      <c r="AA52" s="98"/>
      <c r="AB52" s="98"/>
      <c r="AC52" s="98"/>
      <c r="AD52" s="98"/>
      <c r="AE52" s="98"/>
      <c r="AF52" s="98"/>
      <c r="AG52" s="193">
        <f t="shared" si="11"/>
        <v>0</v>
      </c>
      <c r="AI52" s="189"/>
      <c r="AK52" s="98"/>
      <c r="AL52" s="98"/>
      <c r="AM52" s="98"/>
      <c r="AN52" s="98"/>
      <c r="AO52" s="193">
        <f t="shared" si="8"/>
        <v>0</v>
      </c>
      <c r="AQ52" s="189"/>
      <c r="AS52" s="98"/>
      <c r="AT52" s="98"/>
      <c r="AU52" s="98"/>
      <c r="AV52" s="98"/>
      <c r="AW52" s="193">
        <f t="shared" si="9"/>
        <v>0</v>
      </c>
    </row>
    <row r="53" spans="2:49" outlineLevel="1" x14ac:dyDescent="0.35">
      <c r="B53" s="76"/>
      <c r="C53" s="76">
        <f>IF(ISERROR(I53+1)=TRUE,I53,IF(I53="","",MAX(C$15:C52)+1))</f>
        <v>27</v>
      </c>
      <c r="D53" s="76">
        <f t="shared" si="6"/>
        <v>1</v>
      </c>
      <c r="E53" s="17"/>
      <c r="G53" s="36"/>
      <c r="I53" s="150">
        <f t="shared" si="10"/>
        <v>30</v>
      </c>
      <c r="J53" s="151" t="s">
        <v>177</v>
      </c>
      <c r="K53" s="152"/>
      <c r="L53" s="152"/>
      <c r="M53" s="152"/>
      <c r="N53" s="152"/>
      <c r="O53" s="153"/>
      <c r="P53" s="156" t="str">
        <f>Integrados!D34</f>
        <v>$ /un</v>
      </c>
      <c r="Q53" s="148"/>
      <c r="S53" s="36"/>
      <c r="T53" s="80"/>
      <c r="U53" s="189"/>
      <c r="W53" s="92"/>
      <c r="X53" s="92"/>
      <c r="Y53" s="92"/>
      <c r="Z53" s="98"/>
      <c r="AA53" s="98"/>
      <c r="AB53" s="98"/>
      <c r="AC53" s="98"/>
      <c r="AD53" s="98"/>
      <c r="AE53" s="98"/>
      <c r="AF53" s="98"/>
      <c r="AG53" s="193">
        <f t="shared" si="11"/>
        <v>0</v>
      </c>
      <c r="AI53" s="189"/>
      <c r="AK53" s="98"/>
      <c r="AL53" s="98"/>
      <c r="AM53" s="98"/>
      <c r="AN53" s="98"/>
      <c r="AO53" s="193">
        <f t="shared" si="8"/>
        <v>0</v>
      </c>
      <c r="AQ53" s="189"/>
      <c r="AS53" s="98"/>
      <c r="AT53" s="98"/>
      <c r="AU53" s="98"/>
      <c r="AV53" s="98"/>
      <c r="AW53" s="193">
        <f t="shared" si="9"/>
        <v>0</v>
      </c>
    </row>
    <row r="54" spans="2:49" x14ac:dyDescent="0.35">
      <c r="B54" s="76" t="str">
        <f>I42</f>
        <v>1.2 | TARIFAS DE WIRE LINE</v>
      </c>
      <c r="C54" s="76" t="str">
        <f>IF(ISERROR(I54+1)=TRUE,I54,IF(I54="","",MAX(C$15:C53)+1))</f>
        <v/>
      </c>
      <c r="D54" s="76" t="str">
        <f t="shared" ref="D54:D76" si="12">IF(I54="","",IF(ISERROR(I54+1)=TRUE,"",1))</f>
        <v/>
      </c>
      <c r="E54" s="17"/>
      <c r="G54" s="36"/>
      <c r="I54" s="159" t="s">
        <v>54</v>
      </c>
      <c r="J54" s="160"/>
      <c r="K54" s="161"/>
      <c r="L54" s="161"/>
      <c r="M54" s="161"/>
      <c r="N54" s="161"/>
      <c r="O54" s="162"/>
      <c r="P54" s="163"/>
      <c r="Q54" s="164"/>
      <c r="S54" s="36"/>
      <c r="T54" s="80"/>
      <c r="U54" s="77" t="str">
        <f>U$38</f>
        <v>Total [US$]</v>
      </c>
      <c r="W54" s="99">
        <f t="shared" ref="W54:AF54" si="13">SUMPRODUCT(W$44:W$53,$Q$44:$Q$53)</f>
        <v>0</v>
      </c>
      <c r="X54" s="99">
        <f t="shared" si="13"/>
        <v>0</v>
      </c>
      <c r="Y54" s="99">
        <f t="shared" si="13"/>
        <v>0</v>
      </c>
      <c r="Z54" s="99">
        <f t="shared" si="13"/>
        <v>0</v>
      </c>
      <c r="AA54" s="99">
        <f t="shared" si="13"/>
        <v>0</v>
      </c>
      <c r="AB54" s="99">
        <f t="shared" si="13"/>
        <v>0</v>
      </c>
      <c r="AC54" s="99">
        <f t="shared" si="13"/>
        <v>0</v>
      </c>
      <c r="AD54" s="99">
        <f t="shared" si="13"/>
        <v>0</v>
      </c>
      <c r="AE54" s="99">
        <f t="shared" si="13"/>
        <v>0</v>
      </c>
      <c r="AF54" s="99">
        <f t="shared" si="13"/>
        <v>0</v>
      </c>
      <c r="AG54" s="192">
        <f>SUM(W54:AF54)</f>
        <v>0</v>
      </c>
      <c r="AI54" s="77" t="str">
        <f>AI$38</f>
        <v>Total [US$]</v>
      </c>
      <c r="AK54" s="99">
        <f>SUMPRODUCT(AK$44:AK$53,$Q$44:$Q$53)</f>
        <v>0</v>
      </c>
      <c r="AL54" s="99">
        <f>SUMPRODUCT(AL$44:AL$53,$Q$44:$Q$53)</f>
        <v>0</v>
      </c>
      <c r="AM54" s="99">
        <f>SUMPRODUCT(AM$44:AM$53,$Q$44:$Q$53)</f>
        <v>0</v>
      </c>
      <c r="AN54" s="99">
        <f>SUMPRODUCT(AN$44:AN$53,$Q$44:$Q$53)</f>
        <v>0</v>
      </c>
      <c r="AO54" s="192">
        <f>SUM(AK54:AN54)</f>
        <v>0</v>
      </c>
      <c r="AQ54" s="77" t="str">
        <f>AQ$38</f>
        <v>Total [US$]</v>
      </c>
      <c r="AS54" s="99">
        <f>SUMPRODUCT(AS$44:AS$53,$Q$44:$Q$53)</f>
        <v>0</v>
      </c>
      <c r="AT54" s="99">
        <f>SUMPRODUCT(AT$44:AT$53,$Q$44:$Q$53)</f>
        <v>0</v>
      </c>
      <c r="AU54" s="99">
        <f>SUMPRODUCT(AU$44:AU$53,$Q$44:$Q$53)</f>
        <v>0</v>
      </c>
      <c r="AV54" s="99">
        <f>SUMPRODUCT(AV$44:AV$53,$Q$44:$Q$53)</f>
        <v>0</v>
      </c>
      <c r="AW54" s="192">
        <f>SUM(AS54:AV54)</f>
        <v>0</v>
      </c>
    </row>
    <row r="55" spans="2:49" x14ac:dyDescent="0.35">
      <c r="B55" s="76"/>
      <c r="C55" s="76" t="str">
        <f>IF(ISERROR(I55+1)=TRUE,I55,IF(I55="","",MAX(C$15:C54)+1))</f>
        <v/>
      </c>
      <c r="D55" s="76" t="str">
        <f t="shared" si="12"/>
        <v/>
      </c>
      <c r="E55" s="17"/>
      <c r="G55" s="36"/>
      <c r="I55" s="97" t="s">
        <v>54</v>
      </c>
      <c r="J55" s="97"/>
      <c r="K55" s="97"/>
      <c r="L55" s="97"/>
      <c r="M55" s="97"/>
      <c r="N55" s="97"/>
      <c r="O55" s="97"/>
      <c r="P55" s="97"/>
      <c r="Q55" s="97"/>
      <c r="S55" s="36"/>
      <c r="T55" s="80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I55" s="17"/>
      <c r="AJ55" s="17"/>
      <c r="AK55" s="17"/>
      <c r="AL55" s="17"/>
      <c r="AM55" s="17"/>
      <c r="AN55" s="17"/>
      <c r="AO55" s="17"/>
      <c r="AQ55" s="17"/>
      <c r="AR55" s="17"/>
      <c r="AS55" s="17"/>
      <c r="AT55" s="17"/>
      <c r="AU55" s="17"/>
      <c r="AV55" s="17"/>
      <c r="AW55" s="17"/>
    </row>
    <row r="56" spans="2:49" s="27" customFormat="1" x14ac:dyDescent="0.35">
      <c r="B56" s="33"/>
      <c r="C56" s="33" t="str">
        <f>IF(ISERROR(I56+1)=TRUE,I56,IF(I56="","",MAX(C$15:C55)+1))</f>
        <v>1.3 | TARIFAS DE PESCA</v>
      </c>
      <c r="D56" s="33" t="str">
        <f t="shared" si="12"/>
        <v/>
      </c>
      <c r="E56"/>
      <c r="G56" s="36"/>
      <c r="I56" s="37" t="s">
        <v>13</v>
      </c>
      <c r="J56" s="37"/>
      <c r="K56" s="37"/>
      <c r="L56" s="37"/>
      <c r="M56" s="37"/>
      <c r="N56" s="37"/>
      <c r="O56" s="37"/>
      <c r="P56" s="37"/>
      <c r="Q56" s="37"/>
      <c r="S56" s="36"/>
      <c r="T56" s="34"/>
      <c r="U56" s="37" t="str">
        <f>U$3</f>
        <v>POZO | Workover 1 | CANTIDADES Y MONTOS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I56" s="37" t="str">
        <f>AI$3</f>
        <v>POZO | Workover 2 | CANTIDADES Y MONTOS</v>
      </c>
      <c r="AJ56" s="37"/>
      <c r="AK56" s="37"/>
      <c r="AL56" s="37"/>
      <c r="AM56" s="37"/>
      <c r="AN56" s="37"/>
      <c r="AO56" s="37"/>
      <c r="AQ56" s="37" t="str">
        <f>AQ$3</f>
        <v>POZO | Workover 3 (TBC) | CANTIDADES Y MONTOS</v>
      </c>
      <c r="AR56" s="37"/>
      <c r="AS56" s="37"/>
      <c r="AT56" s="37"/>
      <c r="AU56" s="37"/>
      <c r="AV56" s="37"/>
      <c r="AW56" s="37"/>
    </row>
    <row r="57" spans="2:49" x14ac:dyDescent="0.35">
      <c r="B57" s="76"/>
      <c r="C57" s="76" t="str">
        <f>IF(ISERROR(I57+1)=TRUE,I57,IF(I57="","",MAX(C$15:C56)+1))</f>
        <v/>
      </c>
      <c r="D57" s="76" t="str">
        <f t="shared" si="12"/>
        <v/>
      </c>
      <c r="E57" s="17"/>
      <c r="G57" s="36"/>
      <c r="I57" s="39" t="s">
        <v>54</v>
      </c>
      <c r="S57" s="36"/>
      <c r="T57" s="80"/>
    </row>
    <row r="58" spans="2:49" outlineLevel="1" x14ac:dyDescent="0.35">
      <c r="B58" s="76"/>
      <c r="C58" s="76">
        <f>IF(ISERROR(I58+1)=TRUE,I58,IF(I58="","",MAX(C$15:C57)+1))</f>
        <v>28</v>
      </c>
      <c r="D58" s="76">
        <f t="shared" si="12"/>
        <v>1</v>
      </c>
      <c r="E58" s="17"/>
      <c r="G58" s="36"/>
      <c r="I58" s="140">
        <f>I53+1</f>
        <v>31</v>
      </c>
      <c r="J58" s="141" t="str">
        <f>Integrados!B37</f>
        <v>Renta de Canastilla Herramientas Pesca</v>
      </c>
      <c r="K58" s="142"/>
      <c r="L58" s="142"/>
      <c r="M58" s="142"/>
      <c r="N58" s="142"/>
      <c r="O58" s="143"/>
      <c r="P58" s="154" t="s">
        <v>56</v>
      </c>
      <c r="Q58" s="148"/>
      <c r="S58" s="36"/>
      <c r="T58" s="80"/>
      <c r="U58" s="189"/>
      <c r="W58" s="92"/>
      <c r="X58" s="92"/>
      <c r="Y58" s="92"/>
      <c r="Z58" s="98"/>
      <c r="AA58" s="98"/>
      <c r="AB58" s="98"/>
      <c r="AC58" s="98"/>
      <c r="AD58" s="98"/>
      <c r="AE58" s="98"/>
      <c r="AF58" s="98">
        <v>1</v>
      </c>
      <c r="AG58" s="193">
        <f>+AF58*Q58</f>
        <v>0</v>
      </c>
      <c r="AI58" s="189"/>
      <c r="AK58" s="98"/>
      <c r="AL58" s="98"/>
      <c r="AM58" s="98"/>
      <c r="AN58" s="98">
        <v>1</v>
      </c>
      <c r="AO58" s="193">
        <f t="shared" ref="AO58:AO65" si="14">+AN58*Q58</f>
        <v>0</v>
      </c>
      <c r="AQ58" s="189"/>
      <c r="AS58" s="98"/>
      <c r="AT58" s="98"/>
      <c r="AU58" s="98"/>
      <c r="AV58" s="98">
        <v>1</v>
      </c>
      <c r="AW58" s="193">
        <f t="shared" ref="AW58:AW65" si="15">+AV58*Y58</f>
        <v>0</v>
      </c>
    </row>
    <row r="59" spans="2:49" ht="29" outlineLevel="1" x14ac:dyDescent="0.35">
      <c r="B59" s="76"/>
      <c r="C59" s="76"/>
      <c r="D59" s="76"/>
      <c r="E59" s="17"/>
      <c r="G59" s="36"/>
      <c r="I59" s="144">
        <v>30</v>
      </c>
      <c r="J59" s="199" t="str">
        <f>Integrados!B38</f>
        <v>Renta de Canastilla Herramientas Pesca</v>
      </c>
      <c r="K59" s="101"/>
      <c r="L59" s="101"/>
      <c r="M59" s="101"/>
      <c r="N59" s="101"/>
      <c r="O59" s="102"/>
      <c r="P59" s="155" t="str">
        <f>Integrados!D38</f>
        <v>Día Adicional / Canastilla</v>
      </c>
      <c r="Q59" s="148"/>
      <c r="S59" s="36"/>
      <c r="T59" s="80"/>
      <c r="U59" s="189"/>
      <c r="W59" s="92"/>
      <c r="X59" s="92"/>
      <c r="Y59" s="92"/>
      <c r="Z59" s="98"/>
      <c r="AA59" s="98"/>
      <c r="AB59" s="98"/>
      <c r="AC59" s="98"/>
      <c r="AD59" s="98"/>
      <c r="AE59" s="98"/>
      <c r="AF59" s="98"/>
      <c r="AG59" s="193">
        <f t="shared" ref="AG59:AG65" si="16">+AF59*Q59</f>
        <v>0</v>
      </c>
      <c r="AI59" s="189"/>
      <c r="AK59" s="98"/>
      <c r="AL59" s="98"/>
      <c r="AM59" s="98"/>
      <c r="AN59" s="98"/>
      <c r="AO59" s="193">
        <f t="shared" si="14"/>
        <v>0</v>
      </c>
      <c r="AQ59" s="189"/>
      <c r="AS59" s="98"/>
      <c r="AT59" s="98"/>
      <c r="AU59" s="98"/>
      <c r="AV59" s="98"/>
      <c r="AW59" s="193">
        <f t="shared" si="15"/>
        <v>0</v>
      </c>
    </row>
    <row r="60" spans="2:49" outlineLevel="1" x14ac:dyDescent="0.35">
      <c r="B60" s="76"/>
      <c r="C60" s="76"/>
      <c r="D60" s="76"/>
      <c r="E60" s="17"/>
      <c r="G60" s="36"/>
      <c r="I60" s="144">
        <v>31</v>
      </c>
      <c r="J60" s="83" t="str">
        <f>Integrados!B39</f>
        <v>Canasta de Herramienta Pesca a Disposición</v>
      </c>
      <c r="K60" s="101"/>
      <c r="L60" s="101"/>
      <c r="M60" s="101"/>
      <c r="N60" s="101"/>
      <c r="O60" s="102"/>
      <c r="P60" s="155" t="str">
        <f>Integrados!D39</f>
        <v>20 Días / Canasta</v>
      </c>
      <c r="Q60" s="148"/>
      <c r="S60" s="36"/>
      <c r="T60" s="80"/>
      <c r="U60" s="189"/>
      <c r="W60" s="92"/>
      <c r="X60" s="92"/>
      <c r="Y60" s="92"/>
      <c r="Z60" s="98"/>
      <c r="AA60" s="98"/>
      <c r="AB60" s="98"/>
      <c r="AC60" s="98"/>
      <c r="AD60" s="98"/>
      <c r="AE60" s="98"/>
      <c r="AF60" s="98">
        <v>1</v>
      </c>
      <c r="AG60" s="193">
        <f t="shared" si="16"/>
        <v>0</v>
      </c>
      <c r="AI60" s="189"/>
      <c r="AK60" s="98"/>
      <c r="AL60" s="98"/>
      <c r="AM60" s="98"/>
      <c r="AN60" s="98">
        <v>1</v>
      </c>
      <c r="AO60" s="193">
        <f t="shared" si="14"/>
        <v>0</v>
      </c>
      <c r="AQ60" s="189"/>
      <c r="AS60" s="98"/>
      <c r="AT60" s="98"/>
      <c r="AU60" s="98"/>
      <c r="AV60" s="98">
        <v>1</v>
      </c>
      <c r="AW60" s="193">
        <f t="shared" si="15"/>
        <v>0</v>
      </c>
    </row>
    <row r="61" spans="2:49" ht="29" outlineLevel="1" x14ac:dyDescent="0.35">
      <c r="B61" s="76"/>
      <c r="C61" s="76"/>
      <c r="D61" s="76"/>
      <c r="E61" s="17"/>
      <c r="G61" s="36"/>
      <c r="I61" s="198">
        <v>32</v>
      </c>
      <c r="J61" s="199" t="str">
        <f>Integrados!B40</f>
        <v>Canasta de Herramienta Pesca a Disposición</v>
      </c>
      <c r="K61" s="200"/>
      <c r="L61" s="200"/>
      <c r="M61" s="200"/>
      <c r="N61" s="200"/>
      <c r="O61" s="201"/>
      <c r="P61" s="155" t="str">
        <f>Integrados!D40</f>
        <v>Día Adicional / Canasta</v>
      </c>
      <c r="Q61" s="148"/>
      <c r="S61" s="36"/>
      <c r="T61" s="80"/>
      <c r="U61" s="189"/>
      <c r="W61" s="92"/>
      <c r="X61" s="92"/>
      <c r="Y61" s="92"/>
      <c r="Z61" s="98"/>
      <c r="AA61" s="98"/>
      <c r="AB61" s="98"/>
      <c r="AC61" s="98"/>
      <c r="AD61" s="98"/>
      <c r="AE61" s="98"/>
      <c r="AF61" s="98"/>
      <c r="AG61" s="193">
        <f t="shared" si="16"/>
        <v>0</v>
      </c>
      <c r="AI61" s="189"/>
      <c r="AK61" s="98"/>
      <c r="AL61" s="98"/>
      <c r="AM61" s="98"/>
      <c r="AN61" s="98"/>
      <c r="AO61" s="193">
        <f t="shared" si="14"/>
        <v>0</v>
      </c>
      <c r="AQ61" s="189"/>
      <c r="AS61" s="98"/>
      <c r="AT61" s="98"/>
      <c r="AU61" s="98"/>
      <c r="AV61" s="98"/>
      <c r="AW61" s="193">
        <f t="shared" si="15"/>
        <v>0</v>
      </c>
    </row>
    <row r="62" spans="2:49" outlineLevel="1" x14ac:dyDescent="0.35">
      <c r="B62" s="76"/>
      <c r="C62" s="76"/>
      <c r="D62" s="76"/>
      <c r="E62" s="17"/>
      <c r="G62" s="36"/>
      <c r="I62" s="144">
        <v>33</v>
      </c>
      <c r="J62" s="83" t="str">
        <f>Integrados!B41</f>
        <v>Carrera con Ensamble de Herramienta Pesca</v>
      </c>
      <c r="K62" s="101"/>
      <c r="L62" s="101"/>
      <c r="M62" s="101"/>
      <c r="N62" s="101"/>
      <c r="O62" s="102"/>
      <c r="P62" s="155" t="str">
        <f>Integrados!D41</f>
        <v>Carrera</v>
      </c>
      <c r="Q62" s="148"/>
      <c r="S62" s="36"/>
      <c r="T62" s="80"/>
      <c r="U62" s="189"/>
      <c r="W62" s="92"/>
      <c r="X62" s="92"/>
      <c r="Y62" s="92"/>
      <c r="Z62" s="98"/>
      <c r="AA62" s="98"/>
      <c r="AB62" s="98"/>
      <c r="AC62" s="98"/>
      <c r="AD62" s="98"/>
      <c r="AE62" s="98"/>
      <c r="AF62" s="98"/>
      <c r="AG62" s="193">
        <f t="shared" si="16"/>
        <v>0</v>
      </c>
      <c r="AI62" s="189"/>
      <c r="AK62" s="98"/>
      <c r="AL62" s="98"/>
      <c r="AM62" s="98"/>
      <c r="AN62" s="98"/>
      <c r="AO62" s="193">
        <f t="shared" si="14"/>
        <v>0</v>
      </c>
      <c r="AQ62" s="189"/>
      <c r="AS62" s="98"/>
      <c r="AT62" s="98"/>
      <c r="AU62" s="98"/>
      <c r="AV62" s="98"/>
      <c r="AW62" s="193">
        <f t="shared" si="15"/>
        <v>0</v>
      </c>
    </row>
    <row r="63" spans="2:49" outlineLevel="1" x14ac:dyDescent="0.35">
      <c r="B63" s="76"/>
      <c r="C63" s="76"/>
      <c r="D63" s="76"/>
      <c r="E63" s="17"/>
      <c r="G63" s="36"/>
      <c r="I63" s="144">
        <v>34</v>
      </c>
      <c r="J63" s="83" t="str">
        <f>Integrados!B42</f>
        <v>Transporte Herramientas Pesca</v>
      </c>
      <c r="K63" s="101"/>
      <c r="L63" s="101"/>
      <c r="M63" s="101"/>
      <c r="N63" s="101"/>
      <c r="O63" s="102"/>
      <c r="P63" s="155" t="str">
        <f>Integrados!D42</f>
        <v>Viaje</v>
      </c>
      <c r="Q63" s="148"/>
      <c r="S63" s="36"/>
      <c r="T63" s="80"/>
      <c r="U63" s="189"/>
      <c r="W63" s="92"/>
      <c r="X63" s="92"/>
      <c r="Y63" s="92"/>
      <c r="Z63" s="98"/>
      <c r="AA63" s="98"/>
      <c r="AB63" s="98"/>
      <c r="AC63" s="98"/>
      <c r="AD63" s="98"/>
      <c r="AE63" s="98"/>
      <c r="AF63" s="98"/>
      <c r="AG63" s="193">
        <f t="shared" si="16"/>
        <v>0</v>
      </c>
      <c r="AI63" s="189"/>
      <c r="AK63" s="98"/>
      <c r="AL63" s="98"/>
      <c r="AM63" s="98"/>
      <c r="AN63" s="98"/>
      <c r="AO63" s="193">
        <f t="shared" si="14"/>
        <v>0</v>
      </c>
      <c r="AQ63" s="189"/>
      <c r="AS63" s="98"/>
      <c r="AT63" s="98"/>
      <c r="AU63" s="98"/>
      <c r="AV63" s="98"/>
      <c r="AW63" s="193">
        <f t="shared" si="15"/>
        <v>0</v>
      </c>
    </row>
    <row r="64" spans="2:49" outlineLevel="1" x14ac:dyDescent="0.35">
      <c r="B64" s="76"/>
      <c r="C64" s="76"/>
      <c r="D64" s="76"/>
      <c r="E64" s="17"/>
      <c r="G64" s="36"/>
      <c r="I64" s="144">
        <v>35</v>
      </c>
      <c r="J64" s="83" t="str">
        <f>Integrados!B43</f>
        <v>Operador Especializado Herramientas Pesca operativo</v>
      </c>
      <c r="K64" s="101"/>
      <c r="L64" s="101"/>
      <c r="M64" s="101"/>
      <c r="N64" s="101"/>
      <c r="O64" s="102"/>
      <c r="P64" s="155" t="str">
        <f>Integrados!D43</f>
        <v>día</v>
      </c>
      <c r="Q64" s="148"/>
      <c r="S64" s="36"/>
      <c r="T64" s="80"/>
      <c r="U64" s="189"/>
      <c r="W64" s="92"/>
      <c r="X64" s="92"/>
      <c r="Y64" s="92"/>
      <c r="Z64" s="98"/>
      <c r="AA64" s="98"/>
      <c r="AB64" s="98"/>
      <c r="AC64" s="98"/>
      <c r="AD64" s="98"/>
      <c r="AE64" s="98"/>
      <c r="AF64" s="98"/>
      <c r="AG64" s="193">
        <f t="shared" si="16"/>
        <v>0</v>
      </c>
      <c r="AI64" s="189"/>
      <c r="AK64" s="98"/>
      <c r="AL64" s="98"/>
      <c r="AM64" s="98"/>
      <c r="AN64" s="98"/>
      <c r="AO64" s="193">
        <f t="shared" si="14"/>
        <v>0</v>
      </c>
      <c r="AQ64" s="189"/>
      <c r="AS64" s="98"/>
      <c r="AT64" s="98"/>
      <c r="AU64" s="98"/>
      <c r="AV64" s="98"/>
      <c r="AW64" s="193">
        <f t="shared" si="15"/>
        <v>0</v>
      </c>
    </row>
    <row r="65" spans="2:49" outlineLevel="1" x14ac:dyDescent="0.35">
      <c r="B65" s="76"/>
      <c r="C65" s="76"/>
      <c r="D65" s="76"/>
      <c r="E65" s="17"/>
      <c r="G65" s="36"/>
      <c r="I65" s="144">
        <v>36</v>
      </c>
      <c r="J65" s="83" t="str">
        <f>Integrados!B44</f>
        <v>Operador Especializado Herramientas Pesca disponible en locación</v>
      </c>
      <c r="K65" s="101"/>
      <c r="L65" s="101"/>
      <c r="M65" s="101"/>
      <c r="N65" s="101"/>
      <c r="O65" s="102"/>
      <c r="P65" s="155" t="str">
        <f>Integrados!D44</f>
        <v>día</v>
      </c>
      <c r="Q65" s="148"/>
      <c r="S65" s="36"/>
      <c r="T65" s="80"/>
      <c r="U65" s="189"/>
      <c r="W65" s="92"/>
      <c r="X65" s="92"/>
      <c r="Y65" s="92"/>
      <c r="Z65" s="98"/>
      <c r="AA65" s="98"/>
      <c r="AB65" s="98"/>
      <c r="AC65" s="98"/>
      <c r="AD65" s="98"/>
      <c r="AE65" s="98"/>
      <c r="AF65" s="98"/>
      <c r="AG65" s="193">
        <f t="shared" si="16"/>
        <v>0</v>
      </c>
      <c r="AI65" s="189"/>
      <c r="AK65" s="98"/>
      <c r="AL65" s="98"/>
      <c r="AM65" s="98"/>
      <c r="AN65" s="98"/>
      <c r="AO65" s="193">
        <f t="shared" si="14"/>
        <v>0</v>
      </c>
      <c r="AQ65" s="189"/>
      <c r="AS65" s="98"/>
      <c r="AT65" s="98"/>
      <c r="AU65" s="98"/>
      <c r="AV65" s="98"/>
      <c r="AW65" s="193">
        <f t="shared" si="15"/>
        <v>0</v>
      </c>
    </row>
    <row r="66" spans="2:49" x14ac:dyDescent="0.35">
      <c r="B66" s="76" t="str">
        <f>I56</f>
        <v>1.3 | TARIFAS DE PESCA</v>
      </c>
      <c r="C66" s="76" t="str">
        <f>IF(ISERROR(I66+1)=TRUE,I66,IF(I66="","",MAX(C$15:C65)+1))</f>
        <v/>
      </c>
      <c r="D66" s="76" t="str">
        <f t="shared" si="12"/>
        <v/>
      </c>
      <c r="E66" s="17"/>
      <c r="G66" s="36"/>
      <c r="I66" s="145" t="s">
        <v>54</v>
      </c>
      <c r="J66" s="146"/>
      <c r="K66" s="146"/>
      <c r="L66" s="146"/>
      <c r="M66" s="146"/>
      <c r="N66" s="146"/>
      <c r="O66" s="146"/>
      <c r="P66" s="146"/>
      <c r="Q66" s="147"/>
      <c r="S66" s="36"/>
      <c r="T66" s="80"/>
      <c r="U66" s="77" t="str">
        <f>U$38</f>
        <v>Total [US$]</v>
      </c>
      <c r="W66" s="78">
        <f t="shared" ref="W66:AF66" si="17">SUMPRODUCT(W$58:W$65,$Q$58:$Q$65)</f>
        <v>0</v>
      </c>
      <c r="X66" s="78">
        <f t="shared" si="17"/>
        <v>0</v>
      </c>
      <c r="Y66" s="78">
        <f t="shared" si="17"/>
        <v>0</v>
      </c>
      <c r="Z66" s="78">
        <f t="shared" si="17"/>
        <v>0</v>
      </c>
      <c r="AA66" s="78">
        <f t="shared" si="17"/>
        <v>0</v>
      </c>
      <c r="AB66" s="78">
        <f t="shared" si="17"/>
        <v>0</v>
      </c>
      <c r="AC66" s="78">
        <f t="shared" si="17"/>
        <v>0</v>
      </c>
      <c r="AD66" s="78">
        <f t="shared" si="17"/>
        <v>0</v>
      </c>
      <c r="AE66" s="78">
        <f t="shared" si="17"/>
        <v>0</v>
      </c>
      <c r="AF66" s="78">
        <f t="shared" si="17"/>
        <v>0</v>
      </c>
      <c r="AG66" s="192">
        <f>SUM(W66:AF66)</f>
        <v>0</v>
      </c>
      <c r="AI66" s="77" t="str">
        <f>AI$38</f>
        <v>Total [US$]</v>
      </c>
      <c r="AK66" s="78">
        <f>SUMPRODUCT(AK$58:AK$65,$Q$58:$Q$65)</f>
        <v>0</v>
      </c>
      <c r="AL66" s="78">
        <f>SUMPRODUCT(AL$58:AL$65,$Q$58:$Q$65)</f>
        <v>0</v>
      </c>
      <c r="AM66" s="78">
        <f>SUMPRODUCT(AM$58:AM$65,$Q$58:$Q$65)</f>
        <v>0</v>
      </c>
      <c r="AN66" s="78">
        <f>SUMPRODUCT(AN$58:AN$65,$Q$58:$Q$65)</f>
        <v>0</v>
      </c>
      <c r="AO66" s="192">
        <f>SUM(AK66:AN66)</f>
        <v>0</v>
      </c>
      <c r="AQ66" s="77" t="str">
        <f>AQ$38</f>
        <v>Total [US$]</v>
      </c>
      <c r="AS66" s="78">
        <f>SUMPRODUCT(AS$58:AS$65,$Q$58:$Q$65)</f>
        <v>0</v>
      </c>
      <c r="AT66" s="78">
        <f>SUMPRODUCT(AT$58:AT$65,$Q$58:$Q$65)</f>
        <v>0</v>
      </c>
      <c r="AU66" s="78">
        <f>SUMPRODUCT(AU$58:AU$65,$Q$58:$Q$65)</f>
        <v>0</v>
      </c>
      <c r="AV66" s="78">
        <f>SUMPRODUCT(AV$58:AV$65,$Q$58:$Q$65)</f>
        <v>0</v>
      </c>
      <c r="AW66" s="192">
        <f>SUM(AS66:AV66)</f>
        <v>0</v>
      </c>
    </row>
    <row r="67" spans="2:49" x14ac:dyDescent="0.35">
      <c r="B67" s="76"/>
      <c r="C67" s="76" t="str">
        <f>IF(ISERROR(I67+1)=TRUE,I67,IF(I67="","",MAX(C$15:C66)+1))</f>
        <v/>
      </c>
      <c r="D67" s="76" t="str">
        <f t="shared" si="12"/>
        <v/>
      </c>
      <c r="E67" s="17"/>
      <c r="G67" s="36"/>
      <c r="I67" s="39" t="s">
        <v>54</v>
      </c>
      <c r="S67" s="36"/>
      <c r="T67" s="80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I67" s="17"/>
      <c r="AJ67" s="17"/>
      <c r="AK67" s="17"/>
      <c r="AL67" s="17"/>
      <c r="AM67" s="17"/>
      <c r="AN67" s="17"/>
      <c r="AO67" s="17"/>
      <c r="AQ67" s="17"/>
      <c r="AR67" s="17"/>
      <c r="AS67" s="17"/>
      <c r="AT67" s="17"/>
      <c r="AU67" s="17"/>
      <c r="AV67" s="17"/>
      <c r="AW67" s="17"/>
    </row>
    <row r="68" spans="2:49" s="27" customFormat="1" x14ac:dyDescent="0.35">
      <c r="B68" s="33"/>
      <c r="C68" s="33" t="str">
        <f>IF(ISERROR(I68+1)=TRUE,I68,IF(I68="","",MAX(C$15:C67)+1))</f>
        <v>1.4 | TARIFAS DE CORRIDA DE TUBULARES</v>
      </c>
      <c r="D68" s="33" t="str">
        <f t="shared" si="12"/>
        <v/>
      </c>
      <c r="E68"/>
      <c r="G68" s="36"/>
      <c r="I68" s="37" t="s">
        <v>14</v>
      </c>
      <c r="J68" s="37"/>
      <c r="K68" s="37"/>
      <c r="L68" s="37"/>
      <c r="M68" s="37"/>
      <c r="N68" s="37"/>
      <c r="O68" s="37"/>
      <c r="P68" s="37"/>
      <c r="Q68" s="37"/>
      <c r="S68" s="36"/>
      <c r="T68" s="34"/>
      <c r="U68" s="37" t="str">
        <f>U$3</f>
        <v>POZO | Workover 1 | CANTIDADES Y MONTOS</v>
      </c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I68" s="37" t="str">
        <f>AI$3</f>
        <v>POZO | Workover 2 | CANTIDADES Y MONTOS</v>
      </c>
      <c r="AJ68" s="37"/>
      <c r="AK68" s="37"/>
      <c r="AL68" s="37"/>
      <c r="AM68" s="37"/>
      <c r="AN68" s="37"/>
      <c r="AO68" s="37"/>
      <c r="AQ68" s="37" t="str">
        <f>AQ$3</f>
        <v>POZO | Workover 3 (TBC) | CANTIDADES Y MONTOS</v>
      </c>
      <c r="AR68" s="37"/>
      <c r="AS68" s="37"/>
      <c r="AT68" s="37"/>
      <c r="AU68" s="37"/>
      <c r="AV68" s="37"/>
      <c r="AW68" s="37"/>
    </row>
    <row r="69" spans="2:49" x14ac:dyDescent="0.35">
      <c r="B69" s="76"/>
      <c r="C69" s="76" t="str">
        <f>IF(ISERROR(I69+1)=TRUE,I69,IF(I69="","",MAX(C$15:C68)+1))</f>
        <v/>
      </c>
      <c r="D69" s="76" t="str">
        <f t="shared" si="12"/>
        <v/>
      </c>
      <c r="E69" s="17"/>
      <c r="G69" s="36"/>
      <c r="I69" s="39" t="s">
        <v>54</v>
      </c>
      <c r="S69" s="36"/>
      <c r="T69" s="80"/>
    </row>
    <row r="70" spans="2:49" outlineLevel="1" x14ac:dyDescent="0.35">
      <c r="B70" s="76"/>
      <c r="C70" s="76">
        <f>IF(ISERROR(I70+1)=TRUE,I70,IF(I70="","",MAX(C$15:C69)+1))</f>
        <v>29</v>
      </c>
      <c r="D70" s="76">
        <f t="shared" si="12"/>
        <v>1</v>
      </c>
      <c r="E70" s="17"/>
      <c r="G70" s="36"/>
      <c r="I70" s="140">
        <v>38</v>
      </c>
      <c r="J70" s="141" t="str">
        <f>Integrados!B48</f>
        <v xml:space="preserve">Servicio de manejo de tuberia  3 ½” &amp; 4 ½” con registro de torque </v>
      </c>
      <c r="K70" s="142"/>
      <c r="L70" s="142"/>
      <c r="M70" s="142"/>
      <c r="N70" s="142"/>
      <c r="O70" s="143"/>
      <c r="P70" s="154" t="str">
        <f>Integrados!D48</f>
        <v>Operación</v>
      </c>
      <c r="Q70" s="148"/>
      <c r="S70" s="36"/>
      <c r="T70" s="80"/>
      <c r="U70" s="190"/>
      <c r="W70" s="86"/>
      <c r="X70" s="86"/>
      <c r="Y70" s="86"/>
      <c r="Z70" s="87"/>
      <c r="AA70" s="87"/>
      <c r="AB70" s="87"/>
      <c r="AC70" s="87"/>
      <c r="AD70" s="87"/>
      <c r="AE70" s="87"/>
      <c r="AF70" s="87">
        <v>1</v>
      </c>
      <c r="AG70" s="191">
        <f>+AF70*Q70</f>
        <v>0</v>
      </c>
      <c r="AI70" s="190"/>
      <c r="AK70" s="87"/>
      <c r="AL70" s="87"/>
      <c r="AM70" s="87"/>
      <c r="AN70" s="87">
        <v>1</v>
      </c>
      <c r="AO70" s="191">
        <f>+AN70*Q70</f>
        <v>0</v>
      </c>
      <c r="AQ70" s="190"/>
      <c r="AS70" s="87"/>
      <c r="AT70" s="87"/>
      <c r="AU70" s="87"/>
      <c r="AV70" s="87">
        <v>1</v>
      </c>
      <c r="AW70" s="191">
        <f>+AV70*Y70</f>
        <v>0</v>
      </c>
    </row>
    <row r="71" spans="2:49" outlineLevel="1" x14ac:dyDescent="0.35">
      <c r="B71" s="76"/>
      <c r="C71" s="76">
        <f>IF(ISERROR(I71+1)=TRUE,I71,IF(I71="","",MAX(C$15:C70)+1))</f>
        <v>30</v>
      </c>
      <c r="D71" s="76">
        <f t="shared" si="12"/>
        <v>1</v>
      </c>
      <c r="E71" s="17"/>
      <c r="G71" s="36"/>
      <c r="I71" s="150">
        <f t="shared" ref="I71" si="18">+I70+1</f>
        <v>39</v>
      </c>
      <c r="J71" s="151" t="str">
        <f>Integrados!B49</f>
        <v xml:space="preserve">Servicio de manejo de tuberia  3 ½” &amp; 4 ½” Sin registro de torque </v>
      </c>
      <c r="K71" s="152"/>
      <c r="L71" s="152"/>
      <c r="M71" s="152"/>
      <c r="N71" s="152"/>
      <c r="O71" s="153"/>
      <c r="P71" s="156" t="str">
        <f>Integrados!D49</f>
        <v>Operación</v>
      </c>
      <c r="Q71" s="148"/>
      <c r="S71" s="36"/>
      <c r="T71" s="80"/>
      <c r="U71" s="189"/>
      <c r="W71" s="90"/>
      <c r="X71" s="90"/>
      <c r="Y71" s="90"/>
      <c r="Z71" s="91"/>
      <c r="AA71" s="91"/>
      <c r="AB71" s="91"/>
      <c r="AC71" s="91"/>
      <c r="AD71" s="91"/>
      <c r="AE71" s="91"/>
      <c r="AF71" s="91">
        <v>1</v>
      </c>
      <c r="AG71" s="191">
        <f>+AF71*Q71</f>
        <v>0</v>
      </c>
      <c r="AI71" s="189"/>
      <c r="AK71" s="91"/>
      <c r="AL71" s="91"/>
      <c r="AM71" s="91"/>
      <c r="AN71" s="91">
        <v>1</v>
      </c>
      <c r="AO71" s="191">
        <f>+AN71*Q71</f>
        <v>0</v>
      </c>
      <c r="AQ71" s="189"/>
      <c r="AS71" s="91"/>
      <c r="AT71" s="91"/>
      <c r="AU71" s="91"/>
      <c r="AV71" s="91">
        <v>1</v>
      </c>
      <c r="AW71" s="191">
        <f>+AV71*Y71</f>
        <v>0</v>
      </c>
    </row>
    <row r="72" spans="2:49" x14ac:dyDescent="0.35">
      <c r="B72" s="76">
        <f>I62</f>
        <v>33</v>
      </c>
      <c r="C72" s="76" t="str">
        <f>IF(ISERROR(I72+1)=TRUE,I72,IF(I72="","",MAX(C$15:C71)+1))</f>
        <v/>
      </c>
      <c r="D72" s="76" t="str">
        <f t="shared" ref="D72" si="19">IF(I72="","",IF(ISERROR(I72+1)=TRUE,"",1))</f>
        <v/>
      </c>
      <c r="E72" s="17"/>
      <c r="G72" s="36"/>
      <c r="I72" s="157" t="s">
        <v>54</v>
      </c>
      <c r="J72" s="158"/>
      <c r="K72" s="158"/>
      <c r="L72" s="158"/>
      <c r="M72" s="158"/>
      <c r="N72" s="158"/>
      <c r="O72" s="158"/>
      <c r="P72" s="158"/>
      <c r="Q72" s="147"/>
      <c r="S72" s="36"/>
      <c r="T72" s="80"/>
      <c r="U72" s="77" t="str">
        <f>U$38</f>
        <v>Total [US$]</v>
      </c>
      <c r="W72" s="78">
        <f t="shared" ref="W72:AE72" si="20">SUMPRODUCT(W$58:W$65,$Q$58:$Q$65)</f>
        <v>0</v>
      </c>
      <c r="X72" s="78">
        <f t="shared" si="20"/>
        <v>0</v>
      </c>
      <c r="Y72" s="78">
        <f t="shared" si="20"/>
        <v>0</v>
      </c>
      <c r="Z72" s="78">
        <f t="shared" si="20"/>
        <v>0</v>
      </c>
      <c r="AA72" s="78">
        <f t="shared" si="20"/>
        <v>0</v>
      </c>
      <c r="AB72" s="78">
        <f t="shared" si="20"/>
        <v>0</v>
      </c>
      <c r="AC72" s="78">
        <f t="shared" si="20"/>
        <v>0</v>
      </c>
      <c r="AD72" s="78">
        <f t="shared" si="20"/>
        <v>0</v>
      </c>
      <c r="AE72" s="78">
        <f t="shared" si="20"/>
        <v>0</v>
      </c>
      <c r="AF72" s="78">
        <f>SUMPRODUCT(AF$69:AF$71,$Q$69:$Q$71)</f>
        <v>0</v>
      </c>
      <c r="AG72" s="192">
        <f>SUM(W72:AF72)</f>
        <v>0</v>
      </c>
      <c r="AI72" s="77" t="str">
        <f>AI$38</f>
        <v>Total [US$]</v>
      </c>
      <c r="AK72" s="78">
        <f>SUMPRODUCT(AK$58:AK$65,$Q$58:$Q$65)</f>
        <v>0</v>
      </c>
      <c r="AL72" s="78">
        <f>SUMPRODUCT(AL$58:AL$65,$Q$58:$Q$65)</f>
        <v>0</v>
      </c>
      <c r="AM72" s="78">
        <f>SUMPRODUCT(AM$58:AM$65,$Q$58:$Q$65)</f>
        <v>0</v>
      </c>
      <c r="AN72" s="78">
        <f>SUMPRODUCT(AN$69:AN$71,$Q$69:$Q$71)</f>
        <v>0</v>
      </c>
      <c r="AO72" s="192">
        <f>SUM(AK72:AN72)</f>
        <v>0</v>
      </c>
      <c r="AQ72" s="77" t="str">
        <f>AQ$38</f>
        <v>Total [US$]</v>
      </c>
      <c r="AS72" s="78">
        <f>SUMPRODUCT(AS$58:AS$65,$Q$58:$Q$65)</f>
        <v>0</v>
      </c>
      <c r="AT72" s="78">
        <f>SUMPRODUCT(AT$58:AT$65,$Q$58:$Q$65)</f>
        <v>0</v>
      </c>
      <c r="AU72" s="78">
        <f>SUMPRODUCT(AU$58:AU$65,$Q$58:$Q$65)</f>
        <v>0</v>
      </c>
      <c r="AV72" s="78">
        <f>SUMPRODUCT(AV$69:AV$71,$Q$69:$Q$71)</f>
        <v>0</v>
      </c>
      <c r="AW72" s="192">
        <f>SUM(AS72:AV72)</f>
        <v>0</v>
      </c>
    </row>
    <row r="73" spans="2:49" x14ac:dyDescent="0.35">
      <c r="B73" s="76"/>
      <c r="C73" s="76" t="str">
        <f>IF(ISERROR(I73+1)=TRUE,I73,IF(I73="","",MAX(C$15:C71)+1))</f>
        <v/>
      </c>
      <c r="D73" s="76" t="str">
        <f t="shared" si="12"/>
        <v/>
      </c>
      <c r="E73" s="17"/>
      <c r="G73" s="36"/>
      <c r="S73" s="36"/>
      <c r="T73" s="80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>
        <f>SUM(W73:AF73)*$Q73</f>
        <v>0</v>
      </c>
      <c r="AI73" s="17"/>
      <c r="AJ73" s="17"/>
      <c r="AK73" s="17"/>
      <c r="AL73" s="17"/>
      <c r="AM73" s="17"/>
      <c r="AN73" s="17"/>
      <c r="AO73" s="17"/>
      <c r="AQ73" s="17"/>
      <c r="AR73" s="17"/>
      <c r="AS73" s="17"/>
      <c r="AT73" s="17"/>
      <c r="AU73" s="17"/>
      <c r="AV73" s="17"/>
      <c r="AW73" s="17"/>
    </row>
    <row r="74" spans="2:49" s="27" customFormat="1" x14ac:dyDescent="0.35">
      <c r="B74" s="33"/>
      <c r="C74" s="33" t="str">
        <f>IF(ISERROR(I74+1)=TRUE,I74,IF(I74="","",MAX(C$15:C73)+1))</f>
        <v>1.5 | TARIFAS DE MEDICION Y MONITOREO DE GAS (SIN CABINA)</v>
      </c>
      <c r="D74" s="33" t="str">
        <f t="shared" ref="D74" si="21">IF(I74="","",IF(ISERROR(I74+1)=TRUE,"",1))</f>
        <v/>
      </c>
      <c r="E74"/>
      <c r="G74" s="36"/>
      <c r="I74" s="37" t="s">
        <v>57</v>
      </c>
      <c r="J74" s="37"/>
      <c r="K74" s="37"/>
      <c r="L74" s="37"/>
      <c r="M74" s="37"/>
      <c r="N74" s="37"/>
      <c r="O74" s="37"/>
      <c r="P74" s="37"/>
      <c r="Q74" s="37"/>
      <c r="S74" s="36"/>
      <c r="T74" s="34"/>
      <c r="U74" s="37" t="str">
        <f>U$3</f>
        <v>POZO | Workover 1 | CANTIDADES Y MONTOS</v>
      </c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I74" s="37" t="str">
        <f>AI$3</f>
        <v>POZO | Workover 2 | CANTIDADES Y MONTOS</v>
      </c>
      <c r="AJ74" s="37"/>
      <c r="AK74" s="37"/>
      <c r="AL74" s="37"/>
      <c r="AM74" s="37"/>
      <c r="AN74" s="37"/>
      <c r="AO74" s="37"/>
      <c r="AQ74" s="37" t="str">
        <f>AQ$3</f>
        <v>POZO | Workover 3 (TBC) | CANTIDADES Y MONTOS</v>
      </c>
      <c r="AR74" s="37"/>
      <c r="AS74" s="37"/>
      <c r="AT74" s="37"/>
      <c r="AU74" s="37"/>
      <c r="AV74" s="37"/>
      <c r="AW74" s="37"/>
    </row>
    <row r="75" spans="2:49" x14ac:dyDescent="0.35">
      <c r="B75" s="76"/>
      <c r="C75" s="76" t="str">
        <f>IF(ISERROR(I75+1)=TRUE,I75,IF(I75="","",MAX(C$15:C74)+1))</f>
        <v/>
      </c>
      <c r="D75" s="76" t="str">
        <f t="shared" si="12"/>
        <v/>
      </c>
      <c r="E75" s="17"/>
      <c r="G75" s="36"/>
      <c r="S75" s="36"/>
      <c r="T75" s="80"/>
      <c r="AG75" s="39">
        <f>SUM(W75:AF75)*$Q75</f>
        <v>0</v>
      </c>
    </row>
    <row r="76" spans="2:49" outlineLevel="1" x14ac:dyDescent="0.35">
      <c r="B76" s="76"/>
      <c r="C76" s="76">
        <f>IF(ISERROR(I76+1)=TRUE,I76,IF(I76="","",MAX(C$15:C75)+1))</f>
        <v>31</v>
      </c>
      <c r="D76" s="76">
        <f t="shared" si="12"/>
        <v>1</v>
      </c>
      <c r="E76" s="17"/>
      <c r="G76" s="36"/>
      <c r="I76" s="166">
        <v>40</v>
      </c>
      <c r="J76" s="167" t="str">
        <f>Integrados!B51</f>
        <v>Servicio Básico de medición de Gas en tiempo real para Pozos de reparación (sin Cabina)</v>
      </c>
      <c r="K76" s="168"/>
      <c r="L76" s="168"/>
      <c r="M76" s="168"/>
      <c r="N76" s="168"/>
      <c r="O76" s="169"/>
      <c r="P76" s="170" t="str">
        <f>Integrados!D51</f>
        <v>día</v>
      </c>
      <c r="Q76" s="148"/>
      <c r="S76" s="36"/>
      <c r="T76" s="80"/>
      <c r="U76" s="189"/>
      <c r="W76" s="90"/>
      <c r="X76" s="90"/>
      <c r="Y76" s="90"/>
      <c r="Z76" s="91"/>
      <c r="AA76" s="91"/>
      <c r="AB76" s="91"/>
      <c r="AC76" s="91"/>
      <c r="AD76" s="91"/>
      <c r="AE76" s="91"/>
      <c r="AF76" s="217">
        <f>+AG10</f>
        <v>15.8</v>
      </c>
      <c r="AG76" s="193">
        <f>+AF76*Q76</f>
        <v>0</v>
      </c>
      <c r="AI76" s="88"/>
      <c r="AK76" s="91"/>
      <c r="AL76" s="91"/>
      <c r="AM76" s="91"/>
      <c r="AN76" s="217">
        <f>+AO10</f>
        <v>15.8</v>
      </c>
      <c r="AO76" s="193">
        <f>+AN76*Q76</f>
        <v>0</v>
      </c>
      <c r="AQ76" s="88"/>
      <c r="AS76" s="91"/>
      <c r="AT76" s="91"/>
      <c r="AU76" s="91"/>
      <c r="AV76" s="217">
        <f>+AW10</f>
        <v>15.8</v>
      </c>
      <c r="AW76" s="193">
        <f>+AV76*Y76</f>
        <v>0</v>
      </c>
    </row>
    <row r="77" spans="2:49" x14ac:dyDescent="0.35">
      <c r="B77" s="76" t="str">
        <f>I68</f>
        <v>1.4 | TARIFAS DE CORRIDA DE TUBULARES</v>
      </c>
      <c r="C77" s="76" t="str">
        <f>IF(ISERROR(I77+1)=TRUE,I77,IF(I77="","",MAX(C$15:C76)+1))</f>
        <v/>
      </c>
      <c r="D77" s="76" t="str">
        <f t="shared" ref="D77:D79" si="22">IF(I77="","",IF(ISERROR(I77+1)=TRUE,"",1))</f>
        <v/>
      </c>
      <c r="E77" s="17"/>
      <c r="G77" s="36"/>
      <c r="I77" s="165" t="s">
        <v>54</v>
      </c>
      <c r="J77" s="61"/>
      <c r="K77" s="61"/>
      <c r="L77" s="61"/>
      <c r="M77" s="61"/>
      <c r="N77" s="61"/>
      <c r="O77" s="61"/>
      <c r="P77" s="61"/>
      <c r="Q77" s="61"/>
      <c r="S77" s="36"/>
      <c r="T77" s="80"/>
      <c r="U77" s="77" t="str">
        <f>U$38</f>
        <v>Total [US$]</v>
      </c>
      <c r="W77" s="99">
        <f t="shared" ref="W77:AE77" si="23">SUMPRODUCT(W$70:W$76,$Q$70:$Q$76)</f>
        <v>0</v>
      </c>
      <c r="X77" s="99">
        <f t="shared" si="23"/>
        <v>0</v>
      </c>
      <c r="Y77" s="99">
        <f t="shared" si="23"/>
        <v>0</v>
      </c>
      <c r="Z77" s="99">
        <f t="shared" si="23"/>
        <v>0</v>
      </c>
      <c r="AA77" s="99">
        <f t="shared" si="23"/>
        <v>0</v>
      </c>
      <c r="AB77" s="99">
        <f t="shared" si="23"/>
        <v>0</v>
      </c>
      <c r="AC77" s="99">
        <f t="shared" si="23"/>
        <v>0</v>
      </c>
      <c r="AD77" s="99">
        <f t="shared" si="23"/>
        <v>0</v>
      </c>
      <c r="AE77" s="99">
        <f t="shared" si="23"/>
        <v>0</v>
      </c>
      <c r="AF77" s="99">
        <f>SUMPRODUCT(AF$75:AF$76,$Q$75:$Q$76)</f>
        <v>0</v>
      </c>
      <c r="AG77" s="192">
        <f>SUM(W77:AF77)</f>
        <v>0</v>
      </c>
      <c r="AI77" s="77" t="str">
        <f>AI$38</f>
        <v>Total [US$]</v>
      </c>
      <c r="AK77" s="99">
        <f>SUMPRODUCT(AK$70:AK$76,$Q$70:$Q$76)</f>
        <v>0</v>
      </c>
      <c r="AL77" s="99">
        <f>SUMPRODUCT(AL$70:AL$76,$Q$70:$Q$76)</f>
        <v>0</v>
      </c>
      <c r="AM77" s="99">
        <f>SUMPRODUCT(AM$70:AM$76,$Q$70:$Q$76)</f>
        <v>0</v>
      </c>
      <c r="AN77" s="99">
        <f>SUMPRODUCT(AN$75:AN$76,$Q$75:$Q$76)</f>
        <v>0</v>
      </c>
      <c r="AO77" s="192">
        <f>SUM(AK77:AN77)</f>
        <v>0</v>
      </c>
      <c r="AQ77" s="77" t="str">
        <f>AQ$38</f>
        <v>Total [US$]</v>
      </c>
      <c r="AS77" s="99">
        <f>SUMPRODUCT(AS$70:AS$76,$Q$70:$Q$76)</f>
        <v>0</v>
      </c>
      <c r="AT77" s="99">
        <f>SUMPRODUCT(AT$70:AT$76,$Q$70:$Q$76)</f>
        <v>0</v>
      </c>
      <c r="AU77" s="99">
        <f>SUMPRODUCT(AU$70:AU$76,$Q$70:$Q$76)</f>
        <v>0</v>
      </c>
      <c r="AV77" s="99">
        <f>SUMPRODUCT(AV$75:AV$76,$Q$75:$Q$76)</f>
        <v>0</v>
      </c>
      <c r="AW77" s="192">
        <f>SUM(AS77:AV77)</f>
        <v>0</v>
      </c>
    </row>
    <row r="78" spans="2:49" x14ac:dyDescent="0.35">
      <c r="B78" s="76"/>
      <c r="C78" s="76" t="str">
        <f>IF(ISERROR(I78+1)=TRUE,I78,IF(I78="","",MAX(C$15:C77)+1))</f>
        <v/>
      </c>
      <c r="D78" s="76" t="str">
        <f t="shared" si="22"/>
        <v/>
      </c>
      <c r="E78" s="17"/>
      <c r="G78" s="36"/>
      <c r="I78" s="100" t="s">
        <v>54</v>
      </c>
      <c r="S78" s="36"/>
      <c r="T78" s="80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I78" s="17"/>
      <c r="AJ78" s="17"/>
      <c r="AK78" s="17"/>
      <c r="AL78" s="17"/>
      <c r="AM78" s="17"/>
      <c r="AN78" s="17"/>
      <c r="AO78" s="17"/>
      <c r="AQ78" s="17"/>
      <c r="AR78" s="17"/>
      <c r="AS78" s="17"/>
      <c r="AT78" s="17"/>
      <c r="AU78" s="17"/>
      <c r="AV78" s="17"/>
      <c r="AW78" s="17"/>
    </row>
    <row r="79" spans="2:49" x14ac:dyDescent="0.35">
      <c r="B79" s="76"/>
      <c r="C79" s="76" t="str">
        <f>IF(ISERROR(I79+1)=TRUE,I79,IF(I79="","",MAX(C$15:C78)+1))</f>
        <v/>
      </c>
      <c r="D79" s="76" t="str">
        <f t="shared" si="22"/>
        <v/>
      </c>
      <c r="E79" s="17"/>
      <c r="G79" s="39"/>
      <c r="I79" s="39" t="s">
        <v>54</v>
      </c>
      <c r="T79" s="80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I79" s="17"/>
      <c r="AJ79" s="17"/>
      <c r="AK79" s="17"/>
      <c r="AL79" s="17"/>
      <c r="AM79" s="17"/>
      <c r="AN79" s="17"/>
      <c r="AO79" s="17"/>
      <c r="AQ79" s="17"/>
      <c r="AR79" s="17"/>
      <c r="AS79" s="17"/>
      <c r="AT79" s="17"/>
      <c r="AU79" s="17"/>
      <c r="AV79" s="17"/>
      <c r="AW79" s="17"/>
    </row>
    <row r="80" spans="2:49" x14ac:dyDescent="0.35">
      <c r="G80" s="39"/>
      <c r="I80" s="39" t="s">
        <v>54</v>
      </c>
      <c r="S80" s="39"/>
    </row>
    <row r="81" spans="7:19" x14ac:dyDescent="0.35">
      <c r="G81" s="39"/>
      <c r="I81" s="105" t="s">
        <v>54</v>
      </c>
      <c r="J81" s="103"/>
      <c r="K81" s="103"/>
      <c r="L81" s="103"/>
      <c r="M81" s="103"/>
      <c r="N81" s="103"/>
      <c r="O81" s="103"/>
      <c r="P81" s="103"/>
      <c r="Q81" s="103"/>
      <c r="R81" s="104"/>
      <c r="S81" s="39"/>
    </row>
    <row r="82" spans="7:19" x14ac:dyDescent="0.35">
      <c r="G82" s="39"/>
      <c r="I82" s="104" t="s">
        <v>58</v>
      </c>
      <c r="M82" s="106"/>
      <c r="N82" s="42" t="s">
        <v>59</v>
      </c>
      <c r="O82" s="106"/>
      <c r="P82" s="106"/>
      <c r="Q82" s="42" t="s">
        <v>59</v>
      </c>
      <c r="R82" s="104"/>
      <c r="S82" s="39"/>
    </row>
    <row r="83" spans="7:19" x14ac:dyDescent="0.35">
      <c r="G83" s="39"/>
      <c r="I83" s="107" t="s">
        <v>54</v>
      </c>
      <c r="R83" s="107"/>
      <c r="S83" s="39"/>
    </row>
    <row r="84" spans="7:19" x14ac:dyDescent="0.35">
      <c r="G84" s="39"/>
      <c r="I84" s="104" t="s">
        <v>60</v>
      </c>
      <c r="J84" s="108"/>
      <c r="K84" s="108"/>
      <c r="L84" s="108"/>
      <c r="M84" s="109"/>
      <c r="N84" s="109"/>
      <c r="O84" s="109"/>
      <c r="P84" s="109"/>
      <c r="Q84" s="109"/>
      <c r="R84" s="104"/>
      <c r="S84" s="39"/>
    </row>
    <row r="85" spans="7:19" x14ac:dyDescent="0.35">
      <c r="G85" s="39"/>
      <c r="I85" s="107" t="s">
        <v>54</v>
      </c>
      <c r="J85" s="108"/>
      <c r="K85" s="108"/>
      <c r="L85" s="108"/>
      <c r="M85" s="108"/>
      <c r="N85" s="108"/>
      <c r="O85" s="108"/>
      <c r="P85" s="108"/>
      <c r="Q85" s="108"/>
      <c r="R85" s="107"/>
      <c r="S85" s="39"/>
    </row>
    <row r="86" spans="7:19" x14ac:dyDescent="0.35">
      <c r="G86" s="39"/>
      <c r="I86" s="104" t="s">
        <v>61</v>
      </c>
      <c r="J86" s="110"/>
      <c r="K86" s="110"/>
      <c r="L86" s="110"/>
      <c r="M86" s="111"/>
      <c r="N86" s="111"/>
      <c r="O86" s="111"/>
      <c r="P86" s="111"/>
      <c r="Q86" s="111"/>
      <c r="R86" s="104"/>
      <c r="S86" s="39"/>
    </row>
    <row r="87" spans="7:19" x14ac:dyDescent="0.35">
      <c r="G87" s="39"/>
      <c r="I87" s="112" t="s">
        <v>62</v>
      </c>
      <c r="R87" s="112"/>
      <c r="S87" s="39"/>
    </row>
    <row r="88" spans="7:19" x14ac:dyDescent="0.35">
      <c r="G88" s="39"/>
      <c r="I88" s="113" t="s">
        <v>54</v>
      </c>
      <c r="J88" s="114"/>
      <c r="K88" s="114"/>
      <c r="L88" s="114"/>
      <c r="M88" s="114"/>
      <c r="N88" s="114"/>
      <c r="O88" s="114"/>
      <c r="P88" s="114"/>
      <c r="Q88" s="114"/>
      <c r="R88" s="112"/>
      <c r="S88" s="39"/>
    </row>
    <row r="89" spans="7:19" x14ac:dyDescent="0.35">
      <c r="G89" s="39"/>
      <c r="S89" s="39"/>
    </row>
    <row r="90" spans="7:19" x14ac:dyDescent="0.35">
      <c r="G90" s="39"/>
      <c r="S90" s="39"/>
    </row>
    <row r="91" spans="7:19" x14ac:dyDescent="0.35">
      <c r="G91" s="39"/>
      <c r="S91" s="39"/>
    </row>
    <row r="92" spans="7:19" x14ac:dyDescent="0.35">
      <c r="G92" s="39"/>
      <c r="S92" s="39"/>
    </row>
    <row r="93" spans="7:19" x14ac:dyDescent="0.35">
      <c r="G93" s="39"/>
      <c r="S93" s="39"/>
    </row>
    <row r="94" spans="7:19" x14ac:dyDescent="0.35">
      <c r="G94" s="39"/>
      <c r="S94" s="39"/>
    </row>
    <row r="95" spans="7:19" x14ac:dyDescent="0.35">
      <c r="G95" s="39"/>
      <c r="S95" s="39"/>
    </row>
    <row r="96" spans="7:19" x14ac:dyDescent="0.35">
      <c r="G96" s="39"/>
      <c r="S96" s="39"/>
    </row>
    <row r="97" spans="7:19" x14ac:dyDescent="0.35">
      <c r="G97" s="39"/>
      <c r="S97" s="39"/>
    </row>
    <row r="98" spans="7:19" x14ac:dyDescent="0.35">
      <c r="G98" s="39"/>
    </row>
    <row r="99" spans="7:19" x14ac:dyDescent="0.35">
      <c r="G99" s="39"/>
    </row>
    <row r="100" spans="7:19" x14ac:dyDescent="0.35">
      <c r="G100" s="39"/>
    </row>
    <row r="101" spans="7:19" x14ac:dyDescent="0.35">
      <c r="G101" s="39"/>
    </row>
    <row r="102" spans="7:19" x14ac:dyDescent="0.35">
      <c r="G102" s="39"/>
    </row>
    <row r="103" spans="7:19" x14ac:dyDescent="0.35">
      <c r="G103" s="39"/>
    </row>
    <row r="104" spans="7:19" x14ac:dyDescent="0.35">
      <c r="G104" s="39"/>
    </row>
    <row r="105" spans="7:19" x14ac:dyDescent="0.35">
      <c r="G105" s="39"/>
    </row>
    <row r="106" spans="7:19" x14ac:dyDescent="0.35">
      <c r="G106" s="39"/>
    </row>
    <row r="107" spans="7:19" x14ac:dyDescent="0.35">
      <c r="G107" s="39"/>
    </row>
  </sheetData>
  <sheetProtection algorithmName="SHA-512" hashValue="eVBG+qSGDlB+9T4OemuHO564gOHX0Ih/KH2L67wazNX9w8ivIMrLVynW1fKJ3oOMhOikRInzb39gaowGhRKg9g==" saltValue="iRNsqW1BWRzspn2pmqco7w==" spinCount="100000" sheet="1" objects="1" scenarios="1"/>
  <mergeCells count="4">
    <mergeCell ref="K5:O5"/>
    <mergeCell ref="K6:O6"/>
    <mergeCell ref="K7:O7"/>
    <mergeCell ref="J25:O25"/>
  </mergeCells>
  <conditionalFormatting sqref="B3:E3">
    <cfRule type="expression" dxfId="6" priority="49">
      <formula>AND($E3=1,B$1=1,B3&lt;&gt;"")</formula>
    </cfRule>
  </conditionalFormatting>
  <conditionalFormatting sqref="G4:G13 AQ8:AW88 AP38:AP40 AP54 AP66 G72:AP72 G73:AO78 AP77 H79:AO79 H80:T80 U80:AO88 H81:R88 S81:T97">
    <cfRule type="expression" dxfId="5" priority="55">
      <formula>AND($D4=1,G$1=1,G4&lt;&gt;"")</formula>
    </cfRule>
  </conditionalFormatting>
  <conditionalFormatting sqref="G3:R3 AH3:AN3 AQ3:AV3 T3:AG5 AO3:AO5 AW3:AW5 S3:S13 H4:R4 AH4 AJ4:AN4 AR4:AV4 P5:R5 AH5:AN7 AQ5:AV7 T6:AF7 H6:R13 T8:AO13 AP10 G14:AO14">
    <cfRule type="expression" dxfId="4" priority="83">
      <formula>AND($D3=1,G$1=1,G3&lt;&gt;"")</formula>
    </cfRule>
  </conditionalFormatting>
  <conditionalFormatting sqref="G16:AO24 G25:J25 P25:AO25 G26:AO71">
    <cfRule type="expression" dxfId="3" priority="1">
      <formula>AND($D16=1,G$1=1,G16&lt;&gt;"")</formula>
    </cfRule>
  </conditionalFormatting>
  <conditionalFormatting sqref="G15:AP15">
    <cfRule type="expression" dxfId="2" priority="62">
      <formula>AND($D15=1,G$1=1,G15&lt;&gt;"")</formula>
    </cfRule>
  </conditionalFormatting>
  <conditionalFormatting sqref="H5:K5">
    <cfRule type="expression" dxfId="1" priority="73">
      <formula>AND($D5=1,H$1=1,H5&lt;&gt;"")</formula>
    </cfRule>
  </conditionalFormatting>
  <conditionalFormatting sqref="AG7 AO7 AW7">
    <cfRule type="expression" dxfId="0" priority="98">
      <formula>AND($D6=1,AG$1=1,AG7&lt;&gt;"")</formula>
    </cfRule>
  </conditionalFormatting>
  <dataValidations count="2">
    <dataValidation type="decimal" operator="greaterThanOrEqual" allowBlank="1" showInputMessage="1" showErrorMessage="1" sqref="Q58:Q65 Q73 Q75:Q76 Q44:Q53 Q70:Q71 Q18:Q37" xr:uid="{289DFC73-CF65-4581-9322-9B77F4CCE0B2}">
      <formula1>0</formula1>
    </dataValidation>
    <dataValidation type="list" allowBlank="1" showInputMessage="1" showErrorMessage="1" sqref="P75:P76 P44:P53 P73 P58:P65 P70:P71 P18:P37" xr:uid="{490B3EAA-ED94-4150-A79D-432958E7E154}">
      <formula1>LISTA_UNIDAD_DE_MEDIDA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C1AFD-117B-4FD3-B996-4197AD1EE192}">
  <dimension ref="B2:BQ40"/>
  <sheetViews>
    <sheetView workbookViewId="0">
      <selection activeCell="F11" sqref="F11"/>
    </sheetView>
  </sheetViews>
  <sheetFormatPr baseColWidth="10" defaultColWidth="11.453125" defaultRowHeight="14.5" x14ac:dyDescent="0.35"/>
  <cols>
    <col min="1" max="1" width="11.453125" style="17"/>
    <col min="2" max="2" width="40.453125" style="17" hidden="1" customWidth="1"/>
    <col min="3" max="3" width="6.1796875" customWidth="1"/>
    <col min="4" max="4" width="2.81640625" style="17" customWidth="1"/>
    <col min="5" max="5" width="22.81640625" style="17" bestFit="1" customWidth="1"/>
    <col min="6" max="6" width="26" style="17" bestFit="1" customWidth="1"/>
    <col min="7" max="7" width="27.54296875" style="17" hidden="1" customWidth="1"/>
    <col min="8" max="8" width="4.1796875" style="17" customWidth="1"/>
    <col min="9" max="9" width="1.81640625" customWidth="1"/>
    <col min="10" max="10" width="11.81640625" style="17" bestFit="1" customWidth="1"/>
    <col min="11" max="11" width="2.1796875" style="17" customWidth="1"/>
    <col min="12" max="16384" width="11.453125" style="17"/>
  </cols>
  <sheetData>
    <row r="2" spans="2:69" customFormat="1" x14ac:dyDescent="0.35">
      <c r="C2" s="216" t="s">
        <v>63</v>
      </c>
      <c r="D2" s="216"/>
      <c r="E2" s="216"/>
      <c r="F2" s="216"/>
      <c r="G2" s="216"/>
      <c r="H2" s="216"/>
      <c r="I2" s="216"/>
    </row>
    <row r="3" spans="2:69" x14ac:dyDescent="0.35">
      <c r="C3" s="32"/>
      <c r="F3" s="118" t="s">
        <v>64</v>
      </c>
      <c r="G3" s="118" t="s">
        <v>65</v>
      </c>
      <c r="I3" s="32"/>
    </row>
    <row r="4" spans="2:69" ht="19" thickBot="1" x14ac:dyDescent="0.5">
      <c r="C4" s="32"/>
      <c r="E4" s="119" t="s">
        <v>66</v>
      </c>
      <c r="F4" s="120" t="s">
        <v>67</v>
      </c>
      <c r="G4" s="120" t="s">
        <v>67</v>
      </c>
      <c r="H4" s="121"/>
      <c r="I4" s="32"/>
    </row>
    <row r="5" spans="2:69" ht="15.5" x14ac:dyDescent="0.35">
      <c r="B5" s="17" t="s">
        <v>68</v>
      </c>
      <c r="C5" s="32"/>
      <c r="E5" s="122" t="str">
        <f>TARIFARIO!U4</f>
        <v>Workover 1</v>
      </c>
      <c r="F5" s="123">
        <f>TARIFARIO!AG12</f>
        <v>0</v>
      </c>
      <c r="G5" s="123" t="e">
        <f>++INDEX([2]TARIFARIO!$W$12:$DQ$12,1,MATCH(B5,[2]TARIFARIO!$W$4:$DQ$4,0)+21)</f>
        <v>#N/A</v>
      </c>
      <c r="H5" s="124"/>
      <c r="I5" s="32"/>
    </row>
    <row r="6" spans="2:69" ht="15.5" x14ac:dyDescent="0.35">
      <c r="B6" s="17" t="s">
        <v>69</v>
      </c>
      <c r="C6" s="32"/>
      <c r="E6" s="122" t="str">
        <f>TARIFARIO!AI4</f>
        <v>Workover 2</v>
      </c>
      <c r="F6" s="123">
        <f>TARIFARIO!AO12</f>
        <v>0</v>
      </c>
      <c r="G6" s="123" t="e">
        <f>++INDEX([2]TARIFARIO!$W$12:$DQ$12,1,MATCH(B6,[2]TARIFARIO!$W$4:$DQ$4,0)+21)</f>
        <v>#N/A</v>
      </c>
      <c r="H6" s="124"/>
      <c r="I6" s="32"/>
    </row>
    <row r="7" spans="2:69" ht="15.5" x14ac:dyDescent="0.35">
      <c r="B7" s="17" t="s">
        <v>70</v>
      </c>
      <c r="C7" s="32"/>
      <c r="E7" s="197" t="s">
        <v>71</v>
      </c>
      <c r="F7" s="123">
        <f>+TARIFARIO!AW12</f>
        <v>0</v>
      </c>
      <c r="G7" s="123"/>
      <c r="H7" s="124"/>
      <c r="I7" s="32"/>
    </row>
    <row r="8" spans="2:69" ht="15.5" x14ac:dyDescent="0.35">
      <c r="B8" s="17" t="s">
        <v>72</v>
      </c>
      <c r="C8" s="32"/>
      <c r="E8" s="122"/>
      <c r="F8" s="123"/>
      <c r="G8" s="123"/>
      <c r="H8" s="124"/>
      <c r="I8" s="32"/>
    </row>
    <row r="9" spans="2:69" ht="15.5" x14ac:dyDescent="0.35">
      <c r="C9" s="32"/>
      <c r="D9" s="125"/>
      <c r="E9" s="126" t="s">
        <v>36</v>
      </c>
      <c r="F9" s="127">
        <f>+SUM(F5:F8)</f>
        <v>0</v>
      </c>
      <c r="G9" s="127" t="e">
        <f>+SUM(G5:G8)</f>
        <v>#N/A</v>
      </c>
      <c r="H9" s="128"/>
      <c r="I9" s="32"/>
    </row>
    <row r="10" spans="2:69" ht="9.75" customHeight="1" x14ac:dyDescent="0.35">
      <c r="C10" s="32"/>
      <c r="D10" s="125"/>
      <c r="I10" s="32"/>
    </row>
    <row r="11" spans="2:69" ht="15.5" x14ac:dyDescent="0.35">
      <c r="C11" s="32"/>
      <c r="D11" s="125"/>
      <c r="E11" s="126" t="s">
        <v>73</v>
      </c>
      <c r="F11" s="127">
        <f>F9-(F9*TARIFARIO!K7)</f>
        <v>0</v>
      </c>
      <c r="G11" s="127" t="e">
        <f>+(1-[2]TARIFARIO!$K$7)*[2]VALOR_CONTRATO!G11</f>
        <v>#N/A</v>
      </c>
      <c r="I11" s="32"/>
    </row>
    <row r="12" spans="2:69" x14ac:dyDescent="0.35">
      <c r="C12" s="32"/>
      <c r="E12" s="129" t="s">
        <v>74</v>
      </c>
      <c r="F12" s="130"/>
      <c r="G12" s="130"/>
      <c r="I12" s="32"/>
    </row>
    <row r="13" spans="2:69" customFormat="1" x14ac:dyDescent="0.35">
      <c r="C13" s="32"/>
      <c r="D13" s="32"/>
      <c r="E13" s="32"/>
      <c r="F13" s="32"/>
      <c r="G13" s="32"/>
      <c r="H13" s="32"/>
      <c r="I13" s="32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</row>
    <row r="14" spans="2:69" ht="15.5" hidden="1" x14ac:dyDescent="0.35">
      <c r="C14" s="32"/>
      <c r="E14" s="126" t="s">
        <v>75</v>
      </c>
      <c r="F14" s="127">
        <f>+F9*[2]TARIFARIO!$K$7</f>
        <v>0</v>
      </c>
      <c r="G14" s="127" t="e">
        <f>+G9*[2]TARIFARIO!$K$7</f>
        <v>#N/A</v>
      </c>
      <c r="H14" s="128"/>
      <c r="I14" s="117"/>
      <c r="J14" s="127"/>
    </row>
    <row r="15" spans="2:69" ht="15.5" hidden="1" x14ac:dyDescent="0.35">
      <c r="C15" s="32"/>
      <c r="I15" s="117"/>
    </row>
    <row r="16" spans="2:69" ht="15.5" hidden="1" x14ac:dyDescent="0.35">
      <c r="C16" s="32"/>
      <c r="E16" s="126" t="s">
        <v>73</v>
      </c>
      <c r="F16" s="127">
        <f>+F9-F12</f>
        <v>0</v>
      </c>
      <c r="G16" s="127" t="e">
        <f>+G9-G12</f>
        <v>#N/A</v>
      </c>
      <c r="H16" s="128"/>
      <c r="I16" s="117"/>
      <c r="J16" s="127"/>
      <c r="K16" s="128"/>
    </row>
    <row r="17" spans="3:9" ht="15.5" x14ac:dyDescent="0.35">
      <c r="C17" s="17"/>
      <c r="I17" s="117"/>
    </row>
    <row r="18" spans="3:9" x14ac:dyDescent="0.35">
      <c r="C18" s="17"/>
      <c r="I18" s="17"/>
    </row>
    <row r="19" spans="3:9" x14ac:dyDescent="0.35">
      <c r="C19" s="17"/>
      <c r="I19" s="17"/>
    </row>
    <row r="20" spans="3:9" x14ac:dyDescent="0.35">
      <c r="C20" s="17"/>
      <c r="I20" s="17"/>
    </row>
    <row r="21" spans="3:9" x14ac:dyDescent="0.35">
      <c r="C21" s="17"/>
      <c r="I21" s="17"/>
    </row>
    <row r="22" spans="3:9" x14ac:dyDescent="0.35">
      <c r="C22" s="17"/>
      <c r="I22" s="17"/>
    </row>
    <row r="23" spans="3:9" x14ac:dyDescent="0.35">
      <c r="C23" s="17"/>
      <c r="I23" s="17"/>
    </row>
    <row r="24" spans="3:9" x14ac:dyDescent="0.35">
      <c r="C24" s="17"/>
      <c r="I24" s="17"/>
    </row>
    <row r="25" spans="3:9" x14ac:dyDescent="0.35">
      <c r="C25" s="17"/>
      <c r="I25" s="17"/>
    </row>
    <row r="26" spans="3:9" x14ac:dyDescent="0.35">
      <c r="C26" s="17"/>
      <c r="I26" s="17"/>
    </row>
    <row r="27" spans="3:9" x14ac:dyDescent="0.35">
      <c r="C27" s="17"/>
      <c r="I27" s="17"/>
    </row>
    <row r="28" spans="3:9" x14ac:dyDescent="0.35">
      <c r="C28" s="17"/>
      <c r="I28" s="17"/>
    </row>
    <row r="29" spans="3:9" x14ac:dyDescent="0.35">
      <c r="C29" s="17"/>
      <c r="I29" s="17"/>
    </row>
    <row r="30" spans="3:9" x14ac:dyDescent="0.35">
      <c r="C30" s="17"/>
      <c r="I30" s="17"/>
    </row>
    <row r="31" spans="3:9" x14ac:dyDescent="0.35">
      <c r="C31" s="17"/>
      <c r="I31" s="17"/>
    </row>
    <row r="32" spans="3:9" x14ac:dyDescent="0.35">
      <c r="C32" s="17"/>
      <c r="I32" s="17"/>
    </row>
    <row r="33" spans="3:9" x14ac:dyDescent="0.35">
      <c r="C33" s="17"/>
      <c r="I33" s="17"/>
    </row>
    <row r="34" spans="3:9" x14ac:dyDescent="0.35">
      <c r="C34" s="17"/>
      <c r="I34" s="17"/>
    </row>
    <row r="35" spans="3:9" x14ac:dyDescent="0.35">
      <c r="C35" s="17"/>
      <c r="I35" s="17"/>
    </row>
    <row r="36" spans="3:9" x14ac:dyDescent="0.35">
      <c r="C36" s="17"/>
      <c r="I36" s="17"/>
    </row>
    <row r="37" spans="3:9" x14ac:dyDescent="0.35">
      <c r="C37" s="17"/>
      <c r="I37" s="17"/>
    </row>
    <row r="38" spans="3:9" x14ac:dyDescent="0.35">
      <c r="C38" s="17"/>
      <c r="I38" s="17"/>
    </row>
    <row r="39" spans="3:9" x14ac:dyDescent="0.35">
      <c r="C39" s="17"/>
      <c r="I39" s="17"/>
    </row>
    <row r="40" spans="3:9" x14ac:dyDescent="0.35">
      <c r="C40" s="17"/>
    </row>
  </sheetData>
  <sheetProtection algorithmName="SHA-512" hashValue="fwC0T+GJ3DGzmq7oKcoYS3sWflzPOn2i8q97ebiDrfoftKDcYI/kK1C8AF28EO+iuqbqk2LUFi+J7Dg0olKmTg==" saltValue="NjY5CDj8vskqa6e8lw4mJw==" spinCount="100000" sheet="1" objects="1" scenarios="1"/>
  <mergeCells count="1">
    <mergeCell ref="C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CDBB6-BE9C-402D-BC7D-456F8602F9AC}">
  <dimension ref="B2:E10"/>
  <sheetViews>
    <sheetView workbookViewId="0">
      <selection activeCell="B9" sqref="B9"/>
    </sheetView>
  </sheetViews>
  <sheetFormatPr baseColWidth="10" defaultColWidth="11.453125" defaultRowHeight="14.5" x14ac:dyDescent="0.35"/>
  <cols>
    <col min="1" max="1" width="11.453125" style="17"/>
    <col min="2" max="2" width="86.453125" style="17" bestFit="1" customWidth="1"/>
    <col min="3" max="4" width="24.1796875" style="82" customWidth="1"/>
    <col min="5" max="5" width="28.81640625" style="82" customWidth="1"/>
    <col min="6" max="16384" width="11.453125" style="17"/>
  </cols>
  <sheetData>
    <row r="2" spans="2:5" x14ac:dyDescent="0.35">
      <c r="C2" s="131" t="str">
        <f>TARIFARIO!U4</f>
        <v>Workover 1</v>
      </c>
      <c r="D2" s="131" t="str">
        <f>TARIFARIO!AI4</f>
        <v>Workover 2</v>
      </c>
      <c r="E2" s="196" t="str">
        <f>+TARIFARIO!AQ4</f>
        <v>Workover 3 (TBC)</v>
      </c>
    </row>
    <row r="3" spans="2:5" s="134" customFormat="1" ht="21" x14ac:dyDescent="0.5">
      <c r="B3" s="132" t="s">
        <v>76</v>
      </c>
      <c r="C3" s="133">
        <f>+C6+C7+C8+C9+C10</f>
        <v>0</v>
      </c>
      <c r="D3" s="133">
        <f>+D6+D7+D8+D9+D10</f>
        <v>0</v>
      </c>
      <c r="E3" s="133">
        <f>+E6+E7+E8+E9+E10</f>
        <v>0</v>
      </c>
    </row>
    <row r="4" spans="2:5" ht="5.25" customHeight="1" x14ac:dyDescent="0.35">
      <c r="C4" s="17"/>
      <c r="D4" s="17"/>
      <c r="E4" s="17"/>
    </row>
    <row r="5" spans="2:5" x14ac:dyDescent="0.35">
      <c r="B5" s="18" t="str">
        <f>TARIFARIO!I14</f>
        <v>1. | WORKOVER</v>
      </c>
      <c r="C5" s="135"/>
      <c r="D5" s="135"/>
      <c r="E5" s="135"/>
    </row>
    <row r="6" spans="2:5" x14ac:dyDescent="0.35">
      <c r="B6" s="136" t="str">
        <f>TARIFARIO!I16</f>
        <v>1.1 | TARIFAS DE FLUIDOS</v>
      </c>
      <c r="C6" s="137">
        <f>TARIFARIO!AG38</f>
        <v>0</v>
      </c>
      <c r="D6" s="137">
        <f>TARIFARIO!AO38</f>
        <v>0</v>
      </c>
      <c r="E6" s="137">
        <f>+TARIFARIO!AW38</f>
        <v>0</v>
      </c>
    </row>
    <row r="7" spans="2:5" x14ac:dyDescent="0.35">
      <c r="B7" s="138" t="str">
        <f>TARIFARIO!I42</f>
        <v>1.2 | TARIFAS DE WIRE LINE</v>
      </c>
      <c r="C7" s="139">
        <f>TARIFARIO!AG54</f>
        <v>0</v>
      </c>
      <c r="D7" s="139">
        <f>TARIFARIO!AO54</f>
        <v>0</v>
      </c>
      <c r="E7" s="139">
        <f>TARIFARIO!AW54</f>
        <v>0</v>
      </c>
    </row>
    <row r="8" spans="2:5" x14ac:dyDescent="0.35">
      <c r="B8" s="138" t="str">
        <f>TARIFARIO!I56</f>
        <v>1.3 | TARIFAS DE PESCA</v>
      </c>
      <c r="C8" s="139">
        <f>TARIFARIO!AG66</f>
        <v>0</v>
      </c>
      <c r="D8" s="139">
        <f>TARIFARIO!AO66</f>
        <v>0</v>
      </c>
      <c r="E8" s="139">
        <f>TARIFARIO!AW66</f>
        <v>0</v>
      </c>
    </row>
    <row r="9" spans="2:5" x14ac:dyDescent="0.35">
      <c r="B9" s="136" t="str">
        <f>TARIFARIO!I68</f>
        <v>1.4 | TARIFAS DE CORRIDA DE TUBULARES</v>
      </c>
      <c r="C9" s="137">
        <f>TARIFARIO!AG72</f>
        <v>0</v>
      </c>
      <c r="D9" s="137">
        <f>TARIFARIO!AO72</f>
        <v>0</v>
      </c>
      <c r="E9" s="137">
        <f>TARIFARIO!AW72</f>
        <v>0</v>
      </c>
    </row>
    <row r="10" spans="2:5" x14ac:dyDescent="0.35">
      <c r="B10" s="136" t="str">
        <f>TARIFARIO!I74</f>
        <v>1.5 | TARIFAS DE MEDICION Y MONITOREO DE GAS (SIN CABINA)</v>
      </c>
      <c r="C10" s="137">
        <f>TARIFARIO!AG77</f>
        <v>0</v>
      </c>
      <c r="D10" s="137">
        <f>TARIFARIO!AO77</f>
        <v>0</v>
      </c>
      <c r="E10" s="137">
        <f>TARIFARIO!AW77</f>
        <v>0</v>
      </c>
    </row>
  </sheetData>
  <sheetProtection algorithmName="SHA-512" hashValue="boh/8PRgwZ3LmVA5/2wU9TQSevVwNnXp2Ms1WPrXxW1Tmg2J9zENMp2wbLMozZa8vFFIpNM/FL0LVNdWA3UERg==" saltValue="8Pi4Y1iPABk5rR9glfV5K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B759B-11B2-4F3F-A0A8-5827D95AD83B}">
  <dimension ref="B1:G51"/>
  <sheetViews>
    <sheetView showGridLines="0" topLeftCell="A4" zoomScale="55" zoomScaleNormal="55" workbookViewId="0">
      <selection activeCell="O47" sqref="O47"/>
    </sheetView>
  </sheetViews>
  <sheetFormatPr baseColWidth="10" defaultColWidth="9.1796875" defaultRowHeight="14.5" x14ac:dyDescent="0.35"/>
  <cols>
    <col min="1" max="1" width="1.1796875" customWidth="1"/>
    <col min="2" max="2" width="101.1796875" customWidth="1"/>
    <col min="3" max="3" width="57.1796875" customWidth="1"/>
    <col min="4" max="4" width="11.1796875" style="4" customWidth="1"/>
    <col min="5" max="7" width="19.81640625" style="4" customWidth="1"/>
  </cols>
  <sheetData>
    <row r="1" spans="2:7" ht="6" customHeight="1" x14ac:dyDescent="0.35"/>
    <row r="2" spans="2:7" x14ac:dyDescent="0.35">
      <c r="B2" s="1" t="s">
        <v>77</v>
      </c>
      <c r="E2" s="2" t="s">
        <v>78</v>
      </c>
      <c r="F2" s="2">
        <v>17</v>
      </c>
    </row>
    <row r="3" spans="2:7" x14ac:dyDescent="0.35">
      <c r="B3" s="11" t="s">
        <v>79</v>
      </c>
    </row>
    <row r="4" spans="2:7" x14ac:dyDescent="0.35">
      <c r="B4" s="9" t="s">
        <v>80</v>
      </c>
      <c r="C4" s="9" t="s">
        <v>81</v>
      </c>
      <c r="D4" s="9" t="s">
        <v>82</v>
      </c>
      <c r="E4" s="13" t="s">
        <v>83</v>
      </c>
      <c r="F4" s="13" t="s">
        <v>84</v>
      </c>
      <c r="G4" s="13" t="s">
        <v>85</v>
      </c>
    </row>
    <row r="5" spans="2:7" s="3" customFormat="1" x14ac:dyDescent="0.35">
      <c r="B5" s="6" t="s">
        <v>86</v>
      </c>
      <c r="C5" s="6"/>
      <c r="D5" s="10" t="s">
        <v>87</v>
      </c>
      <c r="E5" s="7"/>
      <c r="F5" s="14"/>
      <c r="G5" s="14"/>
    </row>
    <row r="6" spans="2:7" s="3" customFormat="1" x14ac:dyDescent="0.35">
      <c r="B6" s="6" t="s">
        <v>88</v>
      </c>
      <c r="C6" s="6" t="s">
        <v>89</v>
      </c>
      <c r="D6" s="10" t="s">
        <v>87</v>
      </c>
      <c r="E6" s="7"/>
      <c r="F6" s="14"/>
      <c r="G6" s="14"/>
    </row>
    <row r="7" spans="2:7" s="3" customFormat="1" ht="16" x14ac:dyDescent="0.35">
      <c r="B7" s="6" t="s">
        <v>90</v>
      </c>
      <c r="C7" s="6" t="s">
        <v>89</v>
      </c>
      <c r="D7" s="10" t="s">
        <v>87</v>
      </c>
      <c r="E7" s="7"/>
      <c r="F7" s="14"/>
      <c r="G7" s="14"/>
    </row>
    <row r="8" spans="2:7" s="3" customFormat="1" ht="16" x14ac:dyDescent="0.35">
      <c r="B8" s="6" t="s">
        <v>91</v>
      </c>
      <c r="C8" s="6" t="s">
        <v>89</v>
      </c>
      <c r="D8" s="10" t="s">
        <v>87</v>
      </c>
      <c r="E8" s="7"/>
      <c r="F8" s="14"/>
      <c r="G8" s="14"/>
    </row>
    <row r="9" spans="2:7" s="3" customFormat="1" ht="16" x14ac:dyDescent="0.35">
      <c r="B9" s="6" t="s">
        <v>92</v>
      </c>
      <c r="C9" s="6" t="s">
        <v>89</v>
      </c>
      <c r="D9" s="10" t="s">
        <v>87</v>
      </c>
      <c r="E9" s="7"/>
      <c r="F9" s="14"/>
      <c r="G9" s="14"/>
    </row>
    <row r="10" spans="2:7" s="3" customFormat="1" ht="16" x14ac:dyDescent="0.35">
      <c r="B10" s="6" t="s">
        <v>93</v>
      </c>
      <c r="C10" s="6" t="s">
        <v>89</v>
      </c>
      <c r="D10" s="10" t="s">
        <v>87</v>
      </c>
      <c r="E10" s="7"/>
      <c r="F10" s="14"/>
      <c r="G10" s="14"/>
    </row>
    <row r="11" spans="2:7" s="3" customFormat="1" ht="16" x14ac:dyDescent="0.35">
      <c r="B11" s="6" t="s">
        <v>94</v>
      </c>
      <c r="C11" s="6" t="s">
        <v>89</v>
      </c>
      <c r="D11" s="10" t="s">
        <v>87</v>
      </c>
      <c r="E11" s="7"/>
      <c r="F11" s="14"/>
      <c r="G11" s="14"/>
    </row>
    <row r="12" spans="2:7" s="3" customFormat="1" x14ac:dyDescent="0.35">
      <c r="B12" s="6" t="s">
        <v>95</v>
      </c>
      <c r="C12" s="6" t="s">
        <v>89</v>
      </c>
      <c r="D12" s="10" t="s">
        <v>96</v>
      </c>
      <c r="E12" s="7"/>
      <c r="F12" s="14"/>
      <c r="G12" s="14"/>
    </row>
    <row r="13" spans="2:7" s="3" customFormat="1" x14ac:dyDescent="0.35">
      <c r="B13" s="6" t="s">
        <v>97</v>
      </c>
      <c r="C13" s="6" t="s">
        <v>89</v>
      </c>
      <c r="D13" s="10" t="s">
        <v>96</v>
      </c>
      <c r="E13" s="7"/>
      <c r="F13" s="14"/>
      <c r="G13" s="14"/>
    </row>
    <row r="14" spans="2:7" s="3" customFormat="1" x14ac:dyDescent="0.35">
      <c r="B14" s="6" t="s">
        <v>98</v>
      </c>
      <c r="C14" s="6" t="s">
        <v>89</v>
      </c>
      <c r="D14" s="10" t="s">
        <v>87</v>
      </c>
      <c r="E14" s="7"/>
      <c r="F14" s="14"/>
      <c r="G14" s="14"/>
    </row>
    <row r="15" spans="2:7" s="3" customFormat="1" x14ac:dyDescent="0.35">
      <c r="B15" s="6" t="s">
        <v>99</v>
      </c>
      <c r="C15" s="6" t="s">
        <v>89</v>
      </c>
      <c r="D15" s="10" t="s">
        <v>100</v>
      </c>
      <c r="E15" s="7"/>
      <c r="F15" s="14"/>
      <c r="G15" s="14"/>
    </row>
    <row r="16" spans="2:7" s="3" customFormat="1" x14ac:dyDescent="0.35">
      <c r="B16" s="6" t="s">
        <v>101</v>
      </c>
      <c r="C16" s="6"/>
      <c r="D16" s="10" t="s">
        <v>87</v>
      </c>
      <c r="E16" s="7"/>
      <c r="F16" s="14"/>
      <c r="G16" s="14"/>
    </row>
    <row r="17" spans="2:7" s="3" customFormat="1" x14ac:dyDescent="0.35">
      <c r="B17" s="6" t="s">
        <v>102</v>
      </c>
      <c r="C17" s="6" t="s">
        <v>103</v>
      </c>
      <c r="D17" s="10" t="s">
        <v>96</v>
      </c>
      <c r="E17" s="7"/>
      <c r="F17" s="14"/>
      <c r="G17" s="14"/>
    </row>
    <row r="18" spans="2:7" s="3" customFormat="1" x14ac:dyDescent="0.35">
      <c r="B18" s="6" t="s">
        <v>104</v>
      </c>
      <c r="C18" s="6"/>
      <c r="D18" s="10" t="s">
        <v>100</v>
      </c>
      <c r="E18" s="7"/>
      <c r="F18" s="14"/>
      <c r="G18" s="14"/>
    </row>
    <row r="19" spans="2:7" s="3" customFormat="1" ht="29" x14ac:dyDescent="0.35">
      <c r="B19" s="6" t="s">
        <v>105</v>
      </c>
      <c r="C19" s="6" t="s">
        <v>106</v>
      </c>
      <c r="D19" s="10" t="s">
        <v>107</v>
      </c>
      <c r="E19" s="7"/>
      <c r="F19" s="14"/>
      <c r="G19" s="14"/>
    </row>
    <row r="20" spans="2:7" s="3" customFormat="1" ht="29" x14ac:dyDescent="0.35">
      <c r="B20" s="6" t="s">
        <v>108</v>
      </c>
      <c r="C20" s="6" t="s">
        <v>109</v>
      </c>
      <c r="D20" s="10" t="s">
        <v>110</v>
      </c>
      <c r="E20" s="7"/>
      <c r="F20" s="14"/>
      <c r="G20" s="14"/>
    </row>
    <row r="21" spans="2:7" s="3" customFormat="1" x14ac:dyDescent="0.35">
      <c r="B21" s="6" t="s">
        <v>111</v>
      </c>
      <c r="C21" s="6" t="s">
        <v>112</v>
      </c>
      <c r="D21" s="10" t="s">
        <v>113</v>
      </c>
      <c r="E21" s="7"/>
      <c r="F21" s="14"/>
      <c r="G21" s="14"/>
    </row>
    <row r="22" spans="2:7" s="3" customFormat="1" x14ac:dyDescent="0.35">
      <c r="B22" s="6" t="s">
        <v>114</v>
      </c>
      <c r="C22" s="6"/>
      <c r="D22" s="10" t="s">
        <v>115</v>
      </c>
      <c r="E22" s="7"/>
      <c r="F22" s="14"/>
      <c r="G22" s="14"/>
    </row>
    <row r="23" spans="2:7" s="3" customFormat="1" x14ac:dyDescent="0.35">
      <c r="B23" s="12" t="s">
        <v>116</v>
      </c>
      <c r="D23" s="5"/>
      <c r="E23" s="5"/>
      <c r="F23" s="5"/>
      <c r="G23" s="5"/>
    </row>
    <row r="24" spans="2:7" x14ac:dyDescent="0.35">
      <c r="B24" s="9" t="s">
        <v>80</v>
      </c>
      <c r="C24" s="9" t="s">
        <v>81</v>
      </c>
      <c r="D24" s="9" t="s">
        <v>82</v>
      </c>
      <c r="E24" s="13" t="s">
        <v>83</v>
      </c>
      <c r="F24" s="13" t="s">
        <v>84</v>
      </c>
      <c r="G24" s="13" t="s">
        <v>85</v>
      </c>
    </row>
    <row r="25" spans="2:7" s="3" customFormat="1" ht="29" x14ac:dyDescent="0.35">
      <c r="B25" s="6" t="s">
        <v>170</v>
      </c>
      <c r="C25" s="6" t="s">
        <v>117</v>
      </c>
      <c r="D25" s="10" t="s">
        <v>118</v>
      </c>
      <c r="E25" s="7"/>
      <c r="F25" s="14"/>
      <c r="G25" s="14"/>
    </row>
    <row r="26" spans="2:7" s="3" customFormat="1" x14ac:dyDescent="0.35">
      <c r="B26" s="6" t="s">
        <v>119</v>
      </c>
      <c r="C26" s="6" t="s">
        <v>120</v>
      </c>
      <c r="D26" s="10" t="s">
        <v>121</v>
      </c>
      <c r="E26" s="7"/>
      <c r="F26" s="14"/>
      <c r="G26" s="14"/>
    </row>
    <row r="27" spans="2:7" s="3" customFormat="1" x14ac:dyDescent="0.35">
      <c r="B27" s="6" t="s">
        <v>122</v>
      </c>
      <c r="C27" s="6" t="s">
        <v>123</v>
      </c>
      <c r="D27" s="10" t="s">
        <v>124</v>
      </c>
      <c r="E27" s="7"/>
      <c r="F27" s="14"/>
      <c r="G27" s="14"/>
    </row>
    <row r="28" spans="2:7" s="3" customFormat="1" x14ac:dyDescent="0.35">
      <c r="B28" s="6" t="s">
        <v>125</v>
      </c>
      <c r="C28" s="6" t="s">
        <v>126</v>
      </c>
      <c r="D28" s="10" t="s">
        <v>124</v>
      </c>
      <c r="E28" s="7"/>
      <c r="F28" s="14"/>
      <c r="G28" s="14"/>
    </row>
    <row r="29" spans="2:7" s="3" customFormat="1" x14ac:dyDescent="0.35">
      <c r="B29" s="6" t="s">
        <v>127</v>
      </c>
      <c r="C29" s="6" t="s">
        <v>128</v>
      </c>
      <c r="D29" s="10" t="s">
        <v>124</v>
      </c>
      <c r="E29" s="7"/>
      <c r="F29" s="14"/>
      <c r="G29" s="14"/>
    </row>
    <row r="30" spans="2:7" s="3" customFormat="1" x14ac:dyDescent="0.35">
      <c r="B30" s="6" t="s">
        <v>129</v>
      </c>
      <c r="C30" s="6" t="s">
        <v>130</v>
      </c>
      <c r="D30" s="10" t="s">
        <v>124</v>
      </c>
      <c r="E30" s="7"/>
      <c r="F30" s="14"/>
      <c r="G30" s="14"/>
    </row>
    <row r="31" spans="2:7" s="3" customFormat="1" x14ac:dyDescent="0.35">
      <c r="B31" s="6" t="s">
        <v>131</v>
      </c>
      <c r="C31" s="6" t="s">
        <v>132</v>
      </c>
      <c r="D31" s="10" t="s">
        <v>133</v>
      </c>
      <c r="E31" s="7"/>
      <c r="F31" s="14"/>
      <c r="G31" s="14"/>
    </row>
    <row r="32" spans="2:7" s="3" customFormat="1" x14ac:dyDescent="0.35">
      <c r="B32" s="6" t="s">
        <v>134</v>
      </c>
      <c r="C32" s="6"/>
      <c r="D32" s="10" t="s">
        <v>133</v>
      </c>
      <c r="E32" s="7"/>
      <c r="F32" s="14"/>
      <c r="G32" s="14"/>
    </row>
    <row r="33" spans="2:7" s="3" customFormat="1" x14ac:dyDescent="0.35">
      <c r="B33" s="6" t="s">
        <v>135</v>
      </c>
      <c r="C33" s="6"/>
      <c r="D33" s="10" t="s">
        <v>133</v>
      </c>
      <c r="E33" s="7"/>
      <c r="F33" s="14"/>
      <c r="G33" s="14"/>
    </row>
    <row r="34" spans="2:7" s="3" customFormat="1" x14ac:dyDescent="0.35">
      <c r="B34" s="6" t="s">
        <v>136</v>
      </c>
      <c r="C34" s="6"/>
      <c r="D34" s="10" t="s">
        <v>133</v>
      </c>
      <c r="E34" s="7"/>
      <c r="F34" s="14"/>
      <c r="G34" s="14"/>
    </row>
    <row r="35" spans="2:7" s="3" customFormat="1" x14ac:dyDescent="0.35">
      <c r="B35" s="12" t="s">
        <v>137</v>
      </c>
      <c r="D35" s="5"/>
      <c r="E35" s="5"/>
      <c r="F35" s="5"/>
      <c r="G35" s="5"/>
    </row>
    <row r="36" spans="2:7" s="3" customFormat="1" x14ac:dyDescent="0.35">
      <c r="B36" s="9" t="s">
        <v>80</v>
      </c>
      <c r="C36" s="9" t="s">
        <v>81</v>
      </c>
      <c r="D36" s="9" t="s">
        <v>82</v>
      </c>
      <c r="E36" s="13" t="s">
        <v>83</v>
      </c>
      <c r="F36" s="13" t="s">
        <v>84</v>
      </c>
      <c r="G36" s="13" t="s">
        <v>85</v>
      </c>
    </row>
    <row r="37" spans="2:7" s="3" customFormat="1" ht="43.5" x14ac:dyDescent="0.35">
      <c r="B37" s="6" t="s">
        <v>138</v>
      </c>
      <c r="C37" s="6" t="s">
        <v>139</v>
      </c>
      <c r="D37" s="10" t="s">
        <v>140</v>
      </c>
      <c r="E37" s="7"/>
      <c r="F37" s="14"/>
      <c r="G37" s="14"/>
    </row>
    <row r="38" spans="2:7" s="3" customFormat="1" ht="43.5" x14ac:dyDescent="0.35">
      <c r="B38" s="6" t="s">
        <v>138</v>
      </c>
      <c r="C38" s="6" t="s">
        <v>141</v>
      </c>
      <c r="D38" s="10" t="s">
        <v>142</v>
      </c>
      <c r="E38" s="7"/>
      <c r="F38" s="14"/>
      <c r="G38" s="14"/>
    </row>
    <row r="39" spans="2:7" s="3" customFormat="1" ht="72.5" x14ac:dyDescent="0.35">
      <c r="B39" s="6" t="s">
        <v>143</v>
      </c>
      <c r="C39" s="6" t="s">
        <v>144</v>
      </c>
      <c r="D39" s="10" t="s">
        <v>145</v>
      </c>
      <c r="E39" s="7"/>
      <c r="F39" s="14"/>
      <c r="G39" s="14"/>
    </row>
    <row r="40" spans="2:7" s="3" customFormat="1" ht="72.5" x14ac:dyDescent="0.35">
      <c r="B40" s="6" t="s">
        <v>143</v>
      </c>
      <c r="C40" s="6" t="s">
        <v>146</v>
      </c>
      <c r="D40" s="10" t="s">
        <v>147</v>
      </c>
      <c r="E40" s="7"/>
      <c r="F40" s="14"/>
      <c r="G40" s="14"/>
    </row>
    <row r="41" spans="2:7" s="3" customFormat="1" ht="116" x14ac:dyDescent="0.35">
      <c r="B41" s="6" t="s">
        <v>148</v>
      </c>
      <c r="C41" s="6" t="s">
        <v>149</v>
      </c>
      <c r="D41" s="10" t="s">
        <v>150</v>
      </c>
      <c r="E41" s="7"/>
      <c r="F41" s="14"/>
      <c r="G41" s="14"/>
    </row>
    <row r="42" spans="2:7" s="3" customFormat="1" ht="58" x14ac:dyDescent="0.35">
      <c r="B42" s="6" t="s">
        <v>151</v>
      </c>
      <c r="C42" s="6" t="s">
        <v>152</v>
      </c>
      <c r="D42" s="10" t="s">
        <v>153</v>
      </c>
      <c r="E42" s="7"/>
      <c r="F42" s="14"/>
      <c r="G42" s="14"/>
    </row>
    <row r="43" spans="2:7" s="3" customFormat="1" ht="43.5" x14ac:dyDescent="0.35">
      <c r="B43" s="6" t="s">
        <v>171</v>
      </c>
      <c r="C43" s="6" t="s">
        <v>155</v>
      </c>
      <c r="D43" s="10" t="s">
        <v>156</v>
      </c>
      <c r="E43" s="7"/>
      <c r="F43" s="14"/>
      <c r="G43" s="14"/>
    </row>
    <row r="44" spans="2:7" s="3" customFormat="1" ht="29" x14ac:dyDescent="0.35">
      <c r="B44" s="6" t="s">
        <v>172</v>
      </c>
      <c r="C44" s="6" t="s">
        <v>157</v>
      </c>
      <c r="D44" s="10" t="s">
        <v>156</v>
      </c>
      <c r="E44" s="7"/>
      <c r="F44" s="14"/>
      <c r="G44" s="14"/>
    </row>
    <row r="45" spans="2:7" s="3" customFormat="1" ht="72.5" x14ac:dyDescent="0.35">
      <c r="B45" s="6" t="s">
        <v>154</v>
      </c>
      <c r="C45" s="6" t="s">
        <v>158</v>
      </c>
      <c r="D45" s="10" t="s">
        <v>156</v>
      </c>
      <c r="E45" s="7"/>
      <c r="F45" s="14"/>
      <c r="G45" s="14"/>
    </row>
    <row r="46" spans="2:7" x14ac:dyDescent="0.35">
      <c r="B46" s="12" t="s">
        <v>159</v>
      </c>
    </row>
    <row r="47" spans="2:7" x14ac:dyDescent="0.35">
      <c r="B47" s="9" t="s">
        <v>80</v>
      </c>
      <c r="C47" s="9" t="s">
        <v>81</v>
      </c>
      <c r="D47" s="9" t="s">
        <v>82</v>
      </c>
      <c r="E47" s="13" t="s">
        <v>83</v>
      </c>
      <c r="F47" s="13" t="s">
        <v>84</v>
      </c>
      <c r="G47" s="13" t="s">
        <v>85</v>
      </c>
    </row>
    <row r="48" spans="2:7" x14ac:dyDescent="0.35">
      <c r="B48" s="6" t="s">
        <v>160</v>
      </c>
      <c r="C48" s="6" t="s">
        <v>161</v>
      </c>
      <c r="D48" s="10" t="s">
        <v>162</v>
      </c>
      <c r="E48" s="7"/>
      <c r="F48" s="14"/>
      <c r="G48" s="14"/>
    </row>
    <row r="49" spans="2:7" x14ac:dyDescent="0.35">
      <c r="B49" s="6" t="s">
        <v>163</v>
      </c>
      <c r="C49" s="6" t="s">
        <v>161</v>
      </c>
      <c r="D49" s="10" t="s">
        <v>162</v>
      </c>
      <c r="E49" s="7"/>
      <c r="F49" s="14"/>
      <c r="G49" s="14"/>
    </row>
    <row r="50" spans="2:7" x14ac:dyDescent="0.35">
      <c r="B50" s="12" t="s">
        <v>164</v>
      </c>
    </row>
    <row r="51" spans="2:7" x14ac:dyDescent="0.35">
      <c r="B51" s="6" t="s">
        <v>165</v>
      </c>
      <c r="C51" s="6" t="s">
        <v>166</v>
      </c>
      <c r="D51" s="10" t="s">
        <v>156</v>
      </c>
      <c r="E51" s="7"/>
      <c r="F51" s="8"/>
      <c r="G51" s="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BD8CCC1CD8BE4BBFAC195CB9139C4E" ma:contentTypeVersion="14" ma:contentTypeDescription="Crear nuevo documento." ma:contentTypeScope="" ma:versionID="faee5f6f216b11d65bfb89b870414b87">
  <xsd:schema xmlns:xsd="http://www.w3.org/2001/XMLSchema" xmlns:xs="http://www.w3.org/2001/XMLSchema" xmlns:p="http://schemas.microsoft.com/office/2006/metadata/properties" xmlns:ns2="960bfb8c-167b-4869-a4b2-47270083d7e2" xmlns:ns3="bde50644-502d-47a0-8780-370fe3cf5798" targetNamespace="http://schemas.microsoft.com/office/2006/metadata/properties" ma:root="true" ma:fieldsID="725c5caa7349e308d2f4b469f7aadff5" ns2:_="" ns3:_="">
    <xsd:import namespace="960bfb8c-167b-4869-a4b2-47270083d7e2"/>
    <xsd:import namespace="bde50644-502d-47a0-8780-370fe3cf57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bfb8c-167b-4869-a4b2-47270083d7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01e8241c-98aa-40c5-96a1-9b567ab074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50644-502d-47a0-8780-370fe3cf579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a8926be-2b38-4cd1-a0d6-4037f4e79b22}" ma:internalName="TaxCatchAll" ma:showField="CatchAllData" ma:web="bde50644-502d-47a0-8780-370fe3cf57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de50644-502d-47a0-8780-370fe3cf5798" xsi:nil="true"/>
    <lcf76f155ced4ddcb4097134ff3c332f xmlns="960bfb8c-167b-4869-a4b2-47270083d7e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4615F87-8443-41D0-909A-F1313DF437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8FF0BB-32BC-4643-92F1-BB81F0B52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0bfb8c-167b-4869-a4b2-47270083d7e2"/>
    <ds:schemaRef ds:uri="bde50644-502d-47a0-8780-370fe3cf57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A69610-9A55-4226-B77C-911BC285C642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960bfb8c-167b-4869-a4b2-47270083d7e2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bde50644-502d-47a0-8780-370fe3cf579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INSTRUCCIONES</vt:lpstr>
      <vt:lpstr>TARIFARIO</vt:lpstr>
      <vt:lpstr>VALOR CONTRATO</vt:lpstr>
      <vt:lpstr>COSTO POZO</vt:lpstr>
      <vt:lpstr>Integrados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revision/>
  <dcterms:created xsi:type="dcterms:W3CDTF">2023-01-04T22:31:00Z</dcterms:created>
  <dcterms:modified xsi:type="dcterms:W3CDTF">2024-04-19T12:11:11Z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0x01010084BD8CCC1CD8BE4BBFAC195CB9139C4E</vt:lpwstr>
  </property>
</Properties>
</file>