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Z:\PSCM\Drilling &amp; Completion\MEX\2023-05 - Campaña Área 31 - 2023\00 Licitación Plataforma Autoelevable - A31\01 Documentos Licitación\Versión final\"/>
    </mc:Choice>
  </mc:AlternateContent>
  <xr:revisionPtr revIDLastSave="0" documentId="8_{D2423AAF-5F68-4622-B973-FF91FBDC65ED}" xr6:coauthVersionLast="44" xr6:coauthVersionMax="44" xr10:uidLastSave="{00000000-0000-0000-0000-000000000000}"/>
  <workbookProtection workbookAlgorithmName="SHA-512" workbookHashValue="8zs5oWFZ7RrcT23For3LHO+2PQQ9bmNGnQ9T0Sv6O1AmEiF4BT7LU4gxsO2gqvHakzZv5QQ64Xvvn32gpmXMrQ==" workbookSaltValue="+C7agWXstEX8jJhAplJpTw==" workbookSpinCount="100000" lockStructure="1"/>
  <bookViews>
    <workbookView xWindow="-108" yWindow="-108" windowWidth="23256" windowHeight="12576" tabRatio="903" activeTab="8" xr2:uid="{00000000-000D-0000-FFFF-FFFF00000000}"/>
  </bookViews>
  <sheets>
    <sheet name="Instrucciones" sheetId="50" r:id="rId1"/>
    <sheet name="1. Main Charact, Cert &amp; Insp" sheetId="27" r:id="rId2"/>
    <sheet name="2. Offices &amp; allocations" sheetId="43" r:id="rId3"/>
    <sheet name="3.Drilling Equipm. &amp; Capacities" sheetId="46" r:id="rId4"/>
    <sheet name="4. Solids Control" sheetId="44" r:id="rId5"/>
    <sheet name="5. Drilling String &amp; XO" sheetId="45" r:id="rId6"/>
    <sheet name="6. BOP &amp; testing" sheetId="48" r:id="rId7"/>
    <sheet name="7. Auxiliares" sheetId="47" r:id="rId8"/>
    <sheet name="8. Evaluacion_Tecnica_Total" sheetId="51" r:id="rId9"/>
    <sheet name="Resumen_Anexo_9" sheetId="37" state="hidden" r:id="rId10"/>
  </sheets>
  <definedNames>
    <definedName name="_xlnm._FilterDatabase" localSheetId="1" hidden="1">'1. Main Charact, Cert &amp; Insp'!$B$1:$B$39</definedName>
    <definedName name="_xlnm._FilterDatabase" localSheetId="2" hidden="1">'2. Offices &amp; allocations'!$B$2:$B$29</definedName>
    <definedName name="_xlnm._FilterDatabase" localSheetId="3" hidden="1">'3.Drilling Equipm. &amp; Capacities'!$B$2:$B$56</definedName>
    <definedName name="_xlnm._FilterDatabase" localSheetId="4" hidden="1">'4. Solids Control'!$B$2:$B$35</definedName>
    <definedName name="_xlnm._FilterDatabase" localSheetId="5" hidden="1">'5. Drilling String &amp; XO'!$B$2:$B$33</definedName>
    <definedName name="_xlnm._FilterDatabase" localSheetId="6" hidden="1">'6. BOP &amp; testing'!$B$2:$B$42</definedName>
    <definedName name="_xlnm._FilterDatabase" localSheetId="7" hidden="1">'7. Auxiliares'!$B$2:$B$49</definedName>
    <definedName name="_xlnm._FilterDatabase" localSheetId="9" hidden="1">Resumen_Anexo_9!$B$5:$E$13</definedName>
    <definedName name="_xlnm.Print_Area" localSheetId="1">'1. Main Charact, Cert &amp; Insp'!$B$1:$L$41</definedName>
    <definedName name="_xlnm.Print_Area" localSheetId="2">'2. Offices &amp; allocations'!$B$1:$L$15</definedName>
    <definedName name="_xlnm.Print_Area" localSheetId="3">'3.Drilling Equipm. &amp; Capacities'!$B$1:$L$41</definedName>
    <definedName name="_xlnm.Print_Area" localSheetId="4">'4. Solids Control'!$B$1:$L$19</definedName>
    <definedName name="_xlnm.Print_Area" localSheetId="5">'5. Drilling String &amp; XO'!$B$1:$L$16</definedName>
    <definedName name="_xlnm.Print_Area" localSheetId="6">'6. BOP &amp; testing'!$B$1:$L$49</definedName>
    <definedName name="_xlnm.Print_Area" localSheetId="7">'7. Auxiliares'!$B$1:$L$33</definedName>
    <definedName name="_xlnm.Print_Area" localSheetId="0">Instrucciones!$A$1:$T$74</definedName>
    <definedName name="_xlnm.Print_Area" localSheetId="9">Resumen_Anexo_9!$A$1:$H$18</definedName>
    <definedName name="_xlnm.Print_Titles" localSheetId="1">'1. Main Charact, Cert &amp; Insp'!$3:$3</definedName>
    <definedName name="_xlnm.Print_Titles" localSheetId="2">'2. Offices &amp; allocations'!$3:$3</definedName>
    <definedName name="_xlnm.Print_Titles" localSheetId="3">'3.Drilling Equipm. &amp; Capacities'!$3:$3</definedName>
    <definedName name="_xlnm.Print_Titles" localSheetId="4">'4. Solids Control'!$3:$3</definedName>
    <definedName name="_xlnm.Print_Titles" localSheetId="5">'5. Drilling String &amp; XO'!$3:$3</definedName>
    <definedName name="_xlnm.Print_Titles" localSheetId="6">'6. BOP &amp; testing'!$3:$3</definedName>
    <definedName name="_xlnm.Print_Titles" localSheetId="7">'7. Auxiliares'!$3:$3</definedName>
    <definedName name="_xlnm.Print_Titles" localSheetId="9">Resumen_Anexo_9!$5:$5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0" i="46" l="1"/>
  <c r="J16" i="44"/>
  <c r="J17" i="44" l="1"/>
  <c r="J6" i="48" l="1"/>
  <c r="H6" i="48"/>
  <c r="G6" i="48"/>
  <c r="J29" i="27"/>
  <c r="H29" i="27"/>
  <c r="G29" i="27"/>
  <c r="J19" i="47"/>
  <c r="K19" i="47" s="1"/>
  <c r="H19" i="47"/>
  <c r="G19" i="47"/>
  <c r="J31" i="47"/>
  <c r="K31" i="47" s="1"/>
  <c r="H31" i="47"/>
  <c r="G31" i="47"/>
  <c r="J40" i="46"/>
  <c r="H40" i="46"/>
  <c r="G40" i="46"/>
  <c r="J26" i="46"/>
  <c r="K26" i="46" s="1"/>
  <c r="H26" i="46"/>
  <c r="G26" i="46"/>
  <c r="J25" i="46"/>
  <c r="K25" i="46" s="1"/>
  <c r="H25" i="46"/>
  <c r="G25" i="46"/>
  <c r="J5" i="46"/>
  <c r="K5" i="46" s="1"/>
  <c r="H5" i="46"/>
  <c r="G5" i="46"/>
  <c r="D1" i="27" l="1"/>
  <c r="E2" i="51" s="1"/>
  <c r="J24" i="47" l="1"/>
  <c r="H24" i="47"/>
  <c r="G24" i="47"/>
  <c r="G30" i="47"/>
  <c r="H30" i="47"/>
  <c r="J30" i="47"/>
  <c r="G32" i="47"/>
  <c r="H32" i="47"/>
  <c r="J32" i="47"/>
  <c r="J27" i="47" l="1"/>
  <c r="H27" i="47"/>
  <c r="G27" i="47"/>
  <c r="D2" i="27" l="1"/>
  <c r="H2" i="51" s="1"/>
  <c r="D2" i="47" l="1"/>
  <c r="D1" i="47"/>
  <c r="D2" i="48"/>
  <c r="D1" i="48"/>
  <c r="D2" i="45"/>
  <c r="D1" i="45"/>
  <c r="D2" i="44"/>
  <c r="D1" i="44"/>
  <c r="D2" i="46"/>
  <c r="D1" i="46"/>
  <c r="D2" i="43"/>
  <c r="D1" i="43"/>
  <c r="B5" i="27" l="1"/>
  <c r="B6" i="27" s="1"/>
  <c r="B7" i="27" s="1"/>
  <c r="B8" i="27" s="1"/>
  <c r="B9" i="27" s="1"/>
  <c r="B10" i="27" s="1"/>
  <c r="B11" i="27" s="1"/>
  <c r="B12" i="27" s="1"/>
  <c r="B13" i="27" s="1"/>
  <c r="B14" i="27" s="1"/>
  <c r="B15" i="27" s="1"/>
  <c r="B16" i="27" s="1"/>
  <c r="B17" i="27" s="1"/>
  <c r="B18" i="27" s="1"/>
  <c r="B19" i="27" s="1"/>
  <c r="B20" i="27" s="1"/>
  <c r="B21" i="27" s="1"/>
  <c r="B22" i="27" s="1"/>
  <c r="B23" i="27" s="1"/>
  <c r="B24" i="27" s="1"/>
  <c r="B25" i="27" s="1"/>
  <c r="B26" i="27" s="1"/>
  <c r="B27" i="27" s="1"/>
  <c r="B28" i="27" s="1"/>
  <c r="B5" i="43" s="1"/>
  <c r="B6" i="43" s="1"/>
  <c r="B7" i="43" s="1"/>
  <c r="B8" i="43" s="1"/>
  <c r="B9" i="43" s="1"/>
  <c r="B10" i="43" s="1"/>
  <c r="B11" i="43" s="1"/>
  <c r="B12" i="43" s="1"/>
  <c r="B13" i="43" s="1"/>
  <c r="B14" i="43" s="1"/>
  <c r="B29" i="27" l="1"/>
  <c r="B4" i="46"/>
  <c r="B5" i="46" s="1"/>
  <c r="B6" i="46" s="1"/>
  <c r="B7" i="46" s="1"/>
  <c r="B8" i="46" s="1"/>
  <c r="B9" i="46" s="1"/>
  <c r="B10" i="46" s="1"/>
  <c r="B11" i="46" s="1"/>
  <c r="B12" i="46" s="1"/>
  <c r="B13" i="46" s="1"/>
  <c r="B14" i="46" s="1"/>
  <c r="B15" i="46" s="1"/>
  <c r="B16" i="46" s="1"/>
  <c r="B17" i="46" s="1"/>
  <c r="B18" i="46" s="1"/>
  <c r="B19" i="46" s="1"/>
  <c r="B20" i="46" s="1"/>
  <c r="B21" i="46" s="1"/>
  <c r="B22" i="46" s="1"/>
  <c r="B23" i="46" s="1"/>
  <c r="B24" i="46" s="1"/>
  <c r="B25" i="46" s="1"/>
  <c r="B26" i="46" s="1"/>
  <c r="B27" i="46" s="1"/>
  <c r="B28" i="46" s="1"/>
  <c r="B29" i="46" s="1"/>
  <c r="B30" i="46" s="1"/>
  <c r="B31" i="46" s="1"/>
  <c r="B32" i="46" s="1"/>
  <c r="B33" i="46" s="1"/>
  <c r="B34" i="46" s="1"/>
  <c r="B35" i="46" s="1"/>
  <c r="B36" i="46" s="1"/>
  <c r="B37" i="46" s="1"/>
  <c r="B38" i="46" s="1"/>
  <c r="B39" i="46" s="1"/>
  <c r="B40" i="46" s="1"/>
  <c r="B4" i="44" s="1"/>
  <c r="J7" i="48"/>
  <c r="H7" i="48"/>
  <c r="G7" i="48"/>
  <c r="B30" i="27" l="1"/>
  <c r="B31" i="27" s="1"/>
  <c r="B32" i="27" s="1"/>
  <c r="B33" i="27" s="1"/>
  <c r="B34" i="27" s="1"/>
  <c r="B35" i="27" s="1"/>
  <c r="B36" i="27" s="1"/>
  <c r="B37" i="27" s="1"/>
  <c r="B38" i="27"/>
  <c r="B5" i="44"/>
  <c r="B6" i="44" s="1"/>
  <c r="B7" i="44" s="1"/>
  <c r="B8" i="44" s="1"/>
  <c r="B9" i="44" s="1"/>
  <c r="B10" i="44" s="1"/>
  <c r="B11" i="44" s="1"/>
  <c r="B12" i="44" s="1"/>
  <c r="B13" i="44" s="1"/>
  <c r="B14" i="44" s="1"/>
  <c r="B15" i="44" s="1"/>
  <c r="B16" i="44" s="1"/>
  <c r="B17" i="44" s="1"/>
  <c r="B18" i="44" s="1"/>
  <c r="B4" i="45" s="1"/>
  <c r="J29" i="47"/>
  <c r="H29" i="47"/>
  <c r="G29" i="47"/>
  <c r="B5" i="45" l="1"/>
  <c r="B6" i="45" s="1"/>
  <c r="B7" i="45" s="1"/>
  <c r="B8" i="45" s="1"/>
  <c r="B9" i="45" s="1"/>
  <c r="B10" i="45" s="1"/>
  <c r="J22" i="47"/>
  <c r="H22" i="47"/>
  <c r="G22" i="47"/>
  <c r="B11" i="45" l="1"/>
  <c r="B12" i="45" s="1"/>
  <c r="B13" i="45" s="1"/>
  <c r="B14" i="45" s="1"/>
  <c r="B15" i="45" s="1"/>
  <c r="B16" i="45" s="1"/>
  <c r="B4" i="48" s="1"/>
  <c r="B5" i="48" s="1"/>
  <c r="B6" i="48" s="1"/>
  <c r="B7" i="48" s="1"/>
  <c r="B8" i="48" s="1"/>
  <c r="B9" i="48" s="1"/>
  <c r="B10" i="48" s="1"/>
  <c r="B11" i="48" s="1"/>
  <c r="B12" i="48" s="1"/>
  <c r="B13" i="48" s="1"/>
  <c r="B14" i="48" s="1"/>
  <c r="B15" i="48" s="1"/>
  <c r="B16" i="48" s="1"/>
  <c r="B17" i="48" s="1"/>
  <c r="B18" i="48" s="1"/>
  <c r="B19" i="48" s="1"/>
  <c r="B20" i="48" s="1"/>
  <c r="B21" i="48" s="1"/>
  <c r="B22" i="48" s="1"/>
  <c r="B23" i="48" s="1"/>
  <c r="B24" i="48" s="1"/>
  <c r="B25" i="48" s="1"/>
  <c r="J21" i="48"/>
  <c r="H21" i="48"/>
  <c r="G21" i="48"/>
  <c r="J9" i="48"/>
  <c r="K9" i="48" s="1"/>
  <c r="H9" i="48"/>
  <c r="G9" i="48"/>
  <c r="J8" i="48"/>
  <c r="K8" i="48" s="1"/>
  <c r="H8" i="48"/>
  <c r="G8" i="48"/>
  <c r="B4" i="47" l="1"/>
  <c r="B5" i="47" s="1"/>
  <c r="B6" i="47" s="1"/>
  <c r="B7" i="47" s="1"/>
  <c r="B8" i="47" s="1"/>
  <c r="B9" i="47" s="1"/>
  <c r="B10" i="47" s="1"/>
  <c r="B11" i="47" s="1"/>
  <c r="B12" i="47" s="1"/>
  <c r="B13" i="47" s="1"/>
  <c r="B14" i="47" s="1"/>
  <c r="B15" i="47" s="1"/>
  <c r="B16" i="47" s="1"/>
  <c r="B17" i="47" s="1"/>
  <c r="B18" i="47" s="1"/>
  <c r="B19" i="47" s="1"/>
  <c r="B20" i="47" s="1"/>
  <c r="B21" i="47" s="1"/>
  <c r="B22" i="47" s="1"/>
  <c r="B23" i="47" s="1"/>
  <c r="B24" i="47" s="1"/>
  <c r="B25" i="47" s="1"/>
  <c r="B26" i="47" s="1"/>
  <c r="B27" i="47" s="1"/>
  <c r="B28" i="47" s="1"/>
  <c r="B29" i="47" s="1"/>
  <c r="B30" i="47" s="1"/>
  <c r="B31" i="47" s="1"/>
  <c r="B32" i="47" s="1"/>
  <c r="J12" i="44"/>
  <c r="H12" i="44"/>
  <c r="G12" i="44"/>
  <c r="J11" i="44"/>
  <c r="H11" i="44"/>
  <c r="G11" i="44"/>
  <c r="J6" i="44"/>
  <c r="H6" i="44"/>
  <c r="G6" i="44"/>
  <c r="J8" i="44"/>
  <c r="H8" i="44"/>
  <c r="G8" i="44"/>
  <c r="J9" i="44"/>
  <c r="H9" i="44"/>
  <c r="G9" i="44"/>
  <c r="J17" i="46"/>
  <c r="J15" i="46"/>
  <c r="J18" i="46"/>
  <c r="J16" i="46"/>
  <c r="J14" i="46"/>
  <c r="J28" i="47" l="1"/>
  <c r="K28" i="47" s="1"/>
  <c r="H28" i="47"/>
  <c r="G28" i="47"/>
  <c r="J25" i="47" l="1"/>
  <c r="K25" i="47" s="1"/>
  <c r="H25" i="47"/>
  <c r="G25" i="47"/>
  <c r="J26" i="47"/>
  <c r="K26" i="47" s="1"/>
  <c r="H26" i="47"/>
  <c r="G26" i="47"/>
  <c r="K33" i="47" l="1"/>
  <c r="J16" i="45"/>
  <c r="H16" i="45"/>
  <c r="G16" i="45"/>
  <c r="H17" i="44" l="1"/>
  <c r="G17" i="44"/>
  <c r="J5" i="43" l="1"/>
  <c r="J25" i="48" l="1"/>
  <c r="K25" i="48" s="1"/>
  <c r="J24" i="48"/>
  <c r="K24" i="48" s="1"/>
  <c r="J23" i="48"/>
  <c r="K23" i="48" s="1"/>
  <c r="G11" i="45"/>
  <c r="H11" i="45"/>
  <c r="J11" i="45"/>
  <c r="J4" i="45"/>
  <c r="O9" i="51" s="1"/>
  <c r="H4" i="45"/>
  <c r="G4" i="45"/>
  <c r="J18" i="44"/>
  <c r="J15" i="44"/>
  <c r="K15" i="44" s="1"/>
  <c r="J14" i="44"/>
  <c r="K14" i="44" s="1"/>
  <c r="J13" i="44"/>
  <c r="K13" i="44" s="1"/>
  <c r="J10" i="44"/>
  <c r="K10" i="44" s="1"/>
  <c r="J7" i="44"/>
  <c r="K7" i="44" s="1"/>
  <c r="J5" i="44"/>
  <c r="K5" i="44" s="1"/>
  <c r="J4" i="44"/>
  <c r="K4" i="44" s="1"/>
  <c r="J39" i="46"/>
  <c r="K39" i="46" s="1"/>
  <c r="J37" i="46"/>
  <c r="K37" i="46" s="1"/>
  <c r="J35" i="46"/>
  <c r="K35" i="46" s="1"/>
  <c r="J34" i="46"/>
  <c r="K34" i="46" s="1"/>
  <c r="J29" i="46"/>
  <c r="K29" i="46" s="1"/>
  <c r="J23" i="46"/>
  <c r="K23" i="46" s="1"/>
  <c r="J22" i="46"/>
  <c r="K22" i="46" s="1"/>
  <c r="J21" i="46"/>
  <c r="K21" i="46" s="1"/>
  <c r="J20" i="46"/>
  <c r="K20" i="46" s="1"/>
  <c r="J19" i="46"/>
  <c r="K19" i="46" s="1"/>
  <c r="J13" i="46"/>
  <c r="K13" i="46" s="1"/>
  <c r="J12" i="46"/>
  <c r="K12" i="46" s="1"/>
  <c r="J6" i="46"/>
  <c r="K6" i="46" s="1"/>
  <c r="J7" i="46"/>
  <c r="H7" i="46"/>
  <c r="G7" i="46"/>
  <c r="J14" i="43"/>
  <c r="K14" i="43" s="1"/>
  <c r="J13" i="43"/>
  <c r="K13" i="43" s="1"/>
  <c r="J12" i="43"/>
  <c r="K12" i="43" s="1"/>
  <c r="J11" i="43"/>
  <c r="K11" i="43" s="1"/>
  <c r="J10" i="43"/>
  <c r="K10" i="43" s="1"/>
  <c r="J9" i="43"/>
  <c r="K9" i="43" s="1"/>
  <c r="J8" i="43"/>
  <c r="K8" i="43" s="1"/>
  <c r="J7" i="43"/>
  <c r="K7" i="43" s="1"/>
  <c r="J6" i="43"/>
  <c r="K6" i="43" s="1"/>
  <c r="J4" i="43"/>
  <c r="K4" i="43" s="1"/>
  <c r="J24" i="46"/>
  <c r="H24" i="46"/>
  <c r="G24" i="46"/>
  <c r="J23" i="47"/>
  <c r="H23" i="47"/>
  <c r="G23" i="47"/>
  <c r="J21" i="47"/>
  <c r="H21" i="47"/>
  <c r="G21" i="47"/>
  <c r="J20" i="47"/>
  <c r="H20" i="47"/>
  <c r="G20" i="47"/>
  <c r="J18" i="47"/>
  <c r="H18" i="47"/>
  <c r="G18" i="47"/>
  <c r="J17" i="47"/>
  <c r="H17" i="47"/>
  <c r="G17" i="47"/>
  <c r="J16" i="47"/>
  <c r="H16" i="47"/>
  <c r="G16" i="47"/>
  <c r="J15" i="47"/>
  <c r="H15" i="47"/>
  <c r="G15" i="47"/>
  <c r="J14" i="47"/>
  <c r="H14" i="47"/>
  <c r="G14" i="47"/>
  <c r="J13" i="47"/>
  <c r="H13" i="47"/>
  <c r="G13" i="47"/>
  <c r="J12" i="47"/>
  <c r="H12" i="47"/>
  <c r="G12" i="47"/>
  <c r="J11" i="47"/>
  <c r="H11" i="47"/>
  <c r="G11" i="47"/>
  <c r="J10" i="47"/>
  <c r="H10" i="47"/>
  <c r="G10" i="47"/>
  <c r="J9" i="47"/>
  <c r="H9" i="47"/>
  <c r="G9" i="47"/>
  <c r="J8" i="47"/>
  <c r="H8" i="47"/>
  <c r="G8" i="47"/>
  <c r="J7" i="47"/>
  <c r="H7" i="47"/>
  <c r="G7" i="47"/>
  <c r="J6" i="47"/>
  <c r="H6" i="47"/>
  <c r="G6" i="47"/>
  <c r="J5" i="47"/>
  <c r="H5" i="47"/>
  <c r="G5" i="47"/>
  <c r="J4" i="47"/>
  <c r="H4" i="47"/>
  <c r="G4" i="47"/>
  <c r="H25" i="48"/>
  <c r="G25" i="48"/>
  <c r="H24" i="48"/>
  <c r="G24" i="48"/>
  <c r="H23" i="48"/>
  <c r="G23" i="48"/>
  <c r="J22" i="48"/>
  <c r="H22" i="48"/>
  <c r="G22" i="48"/>
  <c r="J20" i="48"/>
  <c r="H20" i="48"/>
  <c r="G20" i="48"/>
  <c r="J19" i="48"/>
  <c r="H19" i="48"/>
  <c r="G19" i="48"/>
  <c r="J18" i="48"/>
  <c r="H18" i="48"/>
  <c r="G18" i="48"/>
  <c r="J17" i="48"/>
  <c r="H17" i="48"/>
  <c r="G17" i="48"/>
  <c r="J16" i="48"/>
  <c r="H16" i="48"/>
  <c r="G16" i="48"/>
  <c r="J15" i="48"/>
  <c r="H15" i="48"/>
  <c r="G15" i="48"/>
  <c r="J14" i="48"/>
  <c r="H14" i="48"/>
  <c r="G14" i="48"/>
  <c r="J13" i="48"/>
  <c r="H13" i="48"/>
  <c r="G13" i="48"/>
  <c r="J12" i="48"/>
  <c r="H12" i="48"/>
  <c r="G12" i="48"/>
  <c r="J11" i="48"/>
  <c r="H11" i="48"/>
  <c r="G11" i="48"/>
  <c r="J10" i="48"/>
  <c r="H10" i="48"/>
  <c r="G10" i="48"/>
  <c r="J5" i="48"/>
  <c r="H5" i="48"/>
  <c r="G5" i="48"/>
  <c r="J4" i="48"/>
  <c r="H4" i="48"/>
  <c r="G4" i="48"/>
  <c r="I41" i="48"/>
  <c r="H41" i="48"/>
  <c r="G40" i="48"/>
  <c r="C40" i="48"/>
  <c r="G39" i="48"/>
  <c r="C39" i="48"/>
  <c r="G38" i="48"/>
  <c r="C38" i="48"/>
  <c r="G37" i="48"/>
  <c r="C37" i="48"/>
  <c r="G36" i="48"/>
  <c r="C36" i="48"/>
  <c r="G35" i="48"/>
  <c r="F35" i="48"/>
  <c r="C35" i="48"/>
  <c r="G34" i="48"/>
  <c r="F34" i="48"/>
  <c r="C34" i="48"/>
  <c r="G33" i="48"/>
  <c r="F33" i="48"/>
  <c r="F41" i="48" s="1"/>
  <c r="F39" i="48"/>
  <c r="F37" i="48"/>
  <c r="I48" i="47"/>
  <c r="H48" i="47"/>
  <c r="G47" i="47"/>
  <c r="C47" i="47"/>
  <c r="G46" i="47"/>
  <c r="C46" i="47"/>
  <c r="G45" i="47"/>
  <c r="C45" i="47"/>
  <c r="G44" i="47"/>
  <c r="C44" i="47"/>
  <c r="G43" i="47"/>
  <c r="C43" i="47"/>
  <c r="G42" i="47"/>
  <c r="F42" i="47"/>
  <c r="C42" i="47"/>
  <c r="G41" i="47"/>
  <c r="F41" i="47"/>
  <c r="C41" i="47"/>
  <c r="G40" i="47"/>
  <c r="F40" i="47"/>
  <c r="F48" i="47" s="1"/>
  <c r="F46" i="47"/>
  <c r="J15" i="45"/>
  <c r="H15" i="45"/>
  <c r="G15" i="45"/>
  <c r="J14" i="45"/>
  <c r="H14" i="45"/>
  <c r="G14" i="45"/>
  <c r="J13" i="45"/>
  <c r="H13" i="45"/>
  <c r="G13" i="45"/>
  <c r="J10" i="45"/>
  <c r="H10" i="45"/>
  <c r="G10" i="45"/>
  <c r="J5" i="45"/>
  <c r="H5" i="45"/>
  <c r="G5" i="45"/>
  <c r="J12" i="45"/>
  <c r="H12" i="45"/>
  <c r="G12" i="45"/>
  <c r="J9" i="45"/>
  <c r="H9" i="45"/>
  <c r="G9" i="45"/>
  <c r="J8" i="45"/>
  <c r="H8" i="45"/>
  <c r="G8" i="45"/>
  <c r="J7" i="45"/>
  <c r="H7" i="45"/>
  <c r="G7" i="45"/>
  <c r="J6" i="45"/>
  <c r="H6" i="45"/>
  <c r="G6" i="45"/>
  <c r="F26" i="44"/>
  <c r="F34" i="44" s="1"/>
  <c r="G26" i="44"/>
  <c r="C27" i="44"/>
  <c r="F27" i="44"/>
  <c r="G27" i="44"/>
  <c r="C28" i="44"/>
  <c r="F28" i="44"/>
  <c r="G28" i="44"/>
  <c r="C29" i="44"/>
  <c r="F29" i="44"/>
  <c r="G29" i="44"/>
  <c r="C30" i="44"/>
  <c r="F30" i="44"/>
  <c r="G30" i="44"/>
  <c r="C31" i="44"/>
  <c r="F31" i="44"/>
  <c r="G31" i="44"/>
  <c r="C32" i="44"/>
  <c r="F32" i="44"/>
  <c r="G32" i="44"/>
  <c r="C33" i="44"/>
  <c r="F33" i="44"/>
  <c r="G33" i="44"/>
  <c r="H34" i="44"/>
  <c r="I34" i="44"/>
  <c r="H18" i="44"/>
  <c r="G18" i="44"/>
  <c r="H16" i="44"/>
  <c r="G16" i="44"/>
  <c r="H15" i="44"/>
  <c r="G15" i="44"/>
  <c r="H14" i="44"/>
  <c r="G14" i="44"/>
  <c r="H13" i="44"/>
  <c r="G13" i="44"/>
  <c r="H10" i="44"/>
  <c r="G10" i="44"/>
  <c r="H7" i="44"/>
  <c r="G7" i="44"/>
  <c r="H5" i="44"/>
  <c r="G5" i="44"/>
  <c r="H4" i="44"/>
  <c r="G4" i="44"/>
  <c r="J5" i="27"/>
  <c r="H5" i="27"/>
  <c r="G5" i="27"/>
  <c r="H23" i="46"/>
  <c r="G23" i="46"/>
  <c r="H22" i="46"/>
  <c r="G22" i="46"/>
  <c r="H21" i="46"/>
  <c r="G21" i="46"/>
  <c r="H20" i="46"/>
  <c r="G20" i="46"/>
  <c r="G27" i="46"/>
  <c r="H27" i="46"/>
  <c r="J27" i="46"/>
  <c r="G28" i="46"/>
  <c r="H28" i="46"/>
  <c r="J28" i="46"/>
  <c r="G29" i="46"/>
  <c r="H29" i="46"/>
  <c r="G30" i="46"/>
  <c r="H30" i="46"/>
  <c r="G31" i="46"/>
  <c r="H31" i="46"/>
  <c r="J31" i="46"/>
  <c r="H39" i="46"/>
  <c r="G39" i="46"/>
  <c r="J38" i="46"/>
  <c r="H38" i="46"/>
  <c r="G38" i="46"/>
  <c r="H37" i="46"/>
  <c r="G37" i="46"/>
  <c r="J36" i="46"/>
  <c r="H36" i="46"/>
  <c r="G36" i="46"/>
  <c r="H35" i="46"/>
  <c r="G35" i="46"/>
  <c r="I55" i="46"/>
  <c r="H55" i="46"/>
  <c r="G54" i="46"/>
  <c r="C54" i="46"/>
  <c r="G53" i="46"/>
  <c r="C53" i="46"/>
  <c r="G52" i="46"/>
  <c r="C52" i="46"/>
  <c r="G51" i="46"/>
  <c r="C51" i="46"/>
  <c r="G50" i="46"/>
  <c r="C50" i="46"/>
  <c r="G49" i="46"/>
  <c r="F49" i="46"/>
  <c r="C49" i="46"/>
  <c r="G48" i="46"/>
  <c r="F48" i="46"/>
  <c r="C48" i="46"/>
  <c r="G47" i="46"/>
  <c r="F47" i="46"/>
  <c r="F55" i="46" s="1"/>
  <c r="L51" i="46" s="1"/>
  <c r="F53" i="46"/>
  <c r="F51" i="46"/>
  <c r="H34" i="46"/>
  <c r="G34" i="46"/>
  <c r="J33" i="46"/>
  <c r="H33" i="46"/>
  <c r="G33" i="46"/>
  <c r="J32" i="46"/>
  <c r="H32" i="46"/>
  <c r="G32" i="46"/>
  <c r="H19" i="46"/>
  <c r="G19" i="46"/>
  <c r="H18" i="46"/>
  <c r="G18" i="46"/>
  <c r="H17" i="46"/>
  <c r="G17" i="46"/>
  <c r="H16" i="46"/>
  <c r="G16" i="46"/>
  <c r="H15" i="46"/>
  <c r="G15" i="46"/>
  <c r="H14" i="46"/>
  <c r="G14" i="46"/>
  <c r="H13" i="46"/>
  <c r="G13" i="46"/>
  <c r="H12" i="46"/>
  <c r="G12" i="46"/>
  <c r="J11" i="46"/>
  <c r="H11" i="46"/>
  <c r="G11" i="46"/>
  <c r="J10" i="46"/>
  <c r="H10" i="46"/>
  <c r="G10" i="46"/>
  <c r="J9" i="46"/>
  <c r="H9" i="46"/>
  <c r="G9" i="46"/>
  <c r="J8" i="46"/>
  <c r="H8" i="46"/>
  <c r="G8" i="46"/>
  <c r="H6" i="46"/>
  <c r="G6" i="46"/>
  <c r="J4" i="46"/>
  <c r="O7" i="51" s="1"/>
  <c r="H4" i="46"/>
  <c r="G4" i="46"/>
  <c r="I32" i="45"/>
  <c r="H32" i="45"/>
  <c r="G31" i="45"/>
  <c r="C31" i="45"/>
  <c r="G30" i="45"/>
  <c r="C30" i="45"/>
  <c r="G29" i="45"/>
  <c r="C29" i="45"/>
  <c r="G28" i="45"/>
  <c r="C28" i="45"/>
  <c r="G27" i="45"/>
  <c r="C27" i="45"/>
  <c r="G26" i="45"/>
  <c r="F26" i="45"/>
  <c r="C26" i="45"/>
  <c r="G25" i="45"/>
  <c r="F25" i="45"/>
  <c r="C25" i="45"/>
  <c r="G24" i="45"/>
  <c r="F24" i="45"/>
  <c r="F32" i="45" s="1"/>
  <c r="F28" i="45"/>
  <c r="F21" i="43"/>
  <c r="F29" i="43" s="1"/>
  <c r="G21" i="43"/>
  <c r="C22" i="43"/>
  <c r="F22" i="43"/>
  <c r="G22" i="43"/>
  <c r="C23" i="43"/>
  <c r="F23" i="43"/>
  <c r="G23" i="43"/>
  <c r="C24" i="43"/>
  <c r="F24" i="43"/>
  <c r="G24" i="43"/>
  <c r="C25" i="43"/>
  <c r="F25" i="43"/>
  <c r="G25" i="43"/>
  <c r="C26" i="43"/>
  <c r="F26" i="43"/>
  <c r="G26" i="43"/>
  <c r="C27" i="43"/>
  <c r="F27" i="43"/>
  <c r="G27" i="43"/>
  <c r="C28" i="43"/>
  <c r="F28" i="43"/>
  <c r="G28" i="43"/>
  <c r="H29" i="43"/>
  <c r="I29" i="43"/>
  <c r="H14" i="43"/>
  <c r="G14" i="43"/>
  <c r="H13" i="43"/>
  <c r="G13" i="43"/>
  <c r="H12" i="43"/>
  <c r="G12" i="43"/>
  <c r="H11" i="43"/>
  <c r="G11" i="43"/>
  <c r="H10" i="43"/>
  <c r="G10" i="43"/>
  <c r="H9" i="43"/>
  <c r="G9" i="43"/>
  <c r="H8" i="43"/>
  <c r="G8" i="43"/>
  <c r="H7" i="43"/>
  <c r="G7" i="43"/>
  <c r="H6" i="43"/>
  <c r="G6" i="43"/>
  <c r="H5" i="43"/>
  <c r="G5" i="43"/>
  <c r="H4" i="43"/>
  <c r="G4" i="43"/>
  <c r="F50" i="46"/>
  <c r="F52" i="46"/>
  <c r="F54" i="46"/>
  <c r="F27" i="45"/>
  <c r="F31" i="45"/>
  <c r="G27" i="27"/>
  <c r="J23" i="27"/>
  <c r="H23" i="27"/>
  <c r="J22" i="27"/>
  <c r="H22" i="27"/>
  <c r="J21" i="27"/>
  <c r="H21" i="27"/>
  <c r="J20" i="27"/>
  <c r="H20" i="27"/>
  <c r="J19" i="27"/>
  <c r="H19" i="27"/>
  <c r="J18" i="27"/>
  <c r="H18" i="27"/>
  <c r="J17" i="27"/>
  <c r="H17" i="27"/>
  <c r="J16" i="27"/>
  <c r="H16" i="27"/>
  <c r="J15" i="27"/>
  <c r="H15" i="27"/>
  <c r="J14" i="27"/>
  <c r="H14" i="27"/>
  <c r="J13" i="27"/>
  <c r="H13" i="27"/>
  <c r="J12" i="27"/>
  <c r="H12" i="27"/>
  <c r="J8" i="27"/>
  <c r="H8" i="27"/>
  <c r="J7" i="27"/>
  <c r="H7" i="27"/>
  <c r="J6" i="27"/>
  <c r="H6" i="27"/>
  <c r="J4" i="27"/>
  <c r="H4" i="27"/>
  <c r="J28" i="27"/>
  <c r="H28" i="27"/>
  <c r="J26" i="27"/>
  <c r="H26" i="27"/>
  <c r="J25" i="27"/>
  <c r="H25" i="27"/>
  <c r="J24" i="27"/>
  <c r="H24" i="27"/>
  <c r="J27" i="27"/>
  <c r="C6" i="37"/>
  <c r="J11" i="27"/>
  <c r="H11" i="27"/>
  <c r="H10" i="27"/>
  <c r="I2" i="37"/>
  <c r="E2" i="37"/>
  <c r="H27" i="27"/>
  <c r="G15" i="37"/>
  <c r="J10" i="27"/>
  <c r="E8" i="37"/>
  <c r="H9" i="27"/>
  <c r="H38" i="27"/>
  <c r="J9" i="27"/>
  <c r="G13" i="37"/>
  <c r="G12" i="37"/>
  <c r="G11" i="37"/>
  <c r="G10" i="37"/>
  <c r="G9" i="37"/>
  <c r="G8" i="37"/>
  <c r="G7" i="37"/>
  <c r="G6" i="37"/>
  <c r="E9" i="37"/>
  <c r="E7" i="37"/>
  <c r="E13" i="37"/>
  <c r="I38" i="27"/>
  <c r="E11" i="37"/>
  <c r="E12" i="37"/>
  <c r="G22" i="27"/>
  <c r="G21" i="27"/>
  <c r="G23" i="27"/>
  <c r="G19" i="27"/>
  <c r="G18" i="27"/>
  <c r="G20" i="27"/>
  <c r="E6" i="37"/>
  <c r="G16" i="27"/>
  <c r="G9" i="27"/>
  <c r="G15" i="27"/>
  <c r="G17" i="27"/>
  <c r="G13" i="27"/>
  <c r="G12" i="27"/>
  <c r="G14" i="27"/>
  <c r="F38" i="27"/>
  <c r="F10" i="37"/>
  <c r="E10" i="37"/>
  <c r="H12" i="37"/>
  <c r="I12" i="37" s="1"/>
  <c r="F9" i="37"/>
  <c r="F11" i="37"/>
  <c r="F12" i="37"/>
  <c r="F8" i="37"/>
  <c r="F7" i="37"/>
  <c r="G7" i="27"/>
  <c r="G28" i="27"/>
  <c r="G4" i="27"/>
  <c r="G25" i="27"/>
  <c r="G6" i="27"/>
  <c r="G8" i="27"/>
  <c r="G10" i="27"/>
  <c r="G26" i="27"/>
  <c r="G11" i="27"/>
  <c r="G24" i="27"/>
  <c r="F6" i="37"/>
  <c r="H8" i="37"/>
  <c r="I8" i="37" s="1"/>
  <c r="F13" i="37"/>
  <c r="H9" i="37"/>
  <c r="I9" i="37" s="1"/>
  <c r="H13" i="37"/>
  <c r="I13" i="37" s="1"/>
  <c r="H10" i="37"/>
  <c r="I10" i="37" s="1"/>
  <c r="H7" i="37"/>
  <c r="I7" i="37" s="1"/>
  <c r="H6" i="37"/>
  <c r="I6" i="37" s="1"/>
  <c r="H11" i="37"/>
  <c r="I11" i="37" s="1"/>
  <c r="H15" i="37"/>
  <c r="H16" i="37"/>
  <c r="F36" i="48"/>
  <c r="F38" i="48"/>
  <c r="F40" i="48"/>
  <c r="F43" i="47"/>
  <c r="F45" i="47"/>
  <c r="F47" i="47"/>
  <c r="F44" i="47"/>
  <c r="J21" i="44"/>
  <c r="F29" i="45"/>
  <c r="F30" i="45"/>
  <c r="J28" i="48"/>
  <c r="J35" i="47"/>
  <c r="J36" i="47" s="1"/>
  <c r="K18" i="45"/>
  <c r="J19" i="45" s="1"/>
  <c r="O10" i="51" l="1"/>
  <c r="O5" i="51"/>
  <c r="K18" i="44"/>
  <c r="K19" i="44" s="1"/>
  <c r="O8" i="51"/>
  <c r="I6" i="48"/>
  <c r="O11" i="51"/>
  <c r="O6" i="51"/>
  <c r="K26" i="48"/>
  <c r="K28" i="48" s="1"/>
  <c r="I29" i="27"/>
  <c r="I40" i="46"/>
  <c r="I19" i="47"/>
  <c r="I31" i="47"/>
  <c r="I24" i="47"/>
  <c r="I30" i="47"/>
  <c r="I32" i="47"/>
  <c r="K41" i="46"/>
  <c r="J42" i="46" s="1"/>
  <c r="J43" i="46" s="1"/>
  <c r="I26" i="46"/>
  <c r="I25" i="46"/>
  <c r="I5" i="46"/>
  <c r="I27" i="47"/>
  <c r="I7" i="48"/>
  <c r="I9" i="48"/>
  <c r="I21" i="48"/>
  <c r="I8" i="48"/>
  <c r="L54" i="46"/>
  <c r="K15" i="43"/>
  <c r="I12" i="44"/>
  <c r="I11" i="44"/>
  <c r="I9" i="44"/>
  <c r="I6" i="44"/>
  <c r="I8" i="44"/>
  <c r="I29" i="47"/>
  <c r="I22" i="47"/>
  <c r="I28" i="47"/>
  <c r="I9" i="45"/>
  <c r="I15" i="45"/>
  <c r="I11" i="45"/>
  <c r="I4" i="45"/>
  <c r="I16" i="45"/>
  <c r="I6" i="45"/>
  <c r="L46" i="47"/>
  <c r="L43" i="47"/>
  <c r="L42" i="47"/>
  <c r="L40" i="47"/>
  <c r="I26" i="47"/>
  <c r="I25" i="47"/>
  <c r="L28" i="45"/>
  <c r="L25" i="45"/>
  <c r="L27" i="45"/>
  <c r="L44" i="47"/>
  <c r="L47" i="47"/>
  <c r="I12" i="45"/>
  <c r="L45" i="47"/>
  <c r="I13" i="45"/>
  <c r="I8" i="45"/>
  <c r="L29" i="45"/>
  <c r="I18" i="44"/>
  <c r="I17" i="44"/>
  <c r="I20" i="27"/>
  <c r="I24" i="46"/>
  <c r="I7" i="45"/>
  <c r="I10" i="45"/>
  <c r="I5" i="45"/>
  <c r="I14" i="45"/>
  <c r="L23" i="43"/>
  <c r="L28" i="43"/>
  <c r="L26" i="43"/>
  <c r="L22" i="43"/>
  <c r="L30" i="45"/>
  <c r="I8" i="27"/>
  <c r="L27" i="43"/>
  <c r="L24" i="43"/>
  <c r="G29" i="43"/>
  <c r="L31" i="45"/>
  <c r="I30" i="46"/>
  <c r="I12" i="47"/>
  <c r="I16" i="46"/>
  <c r="I20" i="46"/>
  <c r="I32" i="46"/>
  <c r="I29" i="46"/>
  <c r="L28" i="44"/>
  <c r="L32" i="44"/>
  <c r="L39" i="48"/>
  <c r="L40" i="48"/>
  <c r="L36" i="48"/>
  <c r="L35" i="48"/>
  <c r="L33" i="48"/>
  <c r="G38" i="27"/>
  <c r="L33" i="44"/>
  <c r="I9" i="27"/>
  <c r="I17" i="46"/>
  <c r="L34" i="48"/>
  <c r="J20" i="45"/>
  <c r="L41" i="47"/>
  <c r="G41" i="48"/>
  <c r="L38" i="48"/>
  <c r="L29" i="44"/>
  <c r="G34" i="44"/>
  <c r="G48" i="47"/>
  <c r="L37" i="48"/>
  <c r="I23" i="46"/>
  <c r="G55" i="46"/>
  <c r="G32" i="45"/>
  <c r="L47" i="46"/>
  <c r="J22" i="44"/>
  <c r="I5" i="48"/>
  <c r="I22" i="48"/>
  <c r="I11" i="48"/>
  <c r="I26" i="27"/>
  <c r="I15" i="27"/>
  <c r="J29" i="48"/>
  <c r="I5" i="47"/>
  <c r="I21" i="47"/>
  <c r="I10" i="47"/>
  <c r="I20" i="47"/>
  <c r="I13" i="47"/>
  <c r="I15" i="47"/>
  <c r="I18" i="47"/>
  <c r="I14" i="47"/>
  <c r="I9" i="47"/>
  <c r="I17" i="47"/>
  <c r="I6" i="47"/>
  <c r="I11" i="47"/>
  <c r="I8" i="47"/>
  <c r="I23" i="47"/>
  <c r="I7" i="47"/>
  <c r="I4" i="47"/>
  <c r="I16" i="47"/>
  <c r="I14" i="46"/>
  <c r="I22" i="46"/>
  <c r="I35" i="46"/>
  <c r="I27" i="46"/>
  <c r="I10" i="44"/>
  <c r="L25" i="43"/>
  <c r="L26" i="45"/>
  <c r="I18" i="48"/>
  <c r="I25" i="48"/>
  <c r="I10" i="27"/>
  <c r="I17" i="27"/>
  <c r="I21" i="27"/>
  <c r="I7" i="27"/>
  <c r="I20" i="48"/>
  <c r="I27" i="27"/>
  <c r="I18" i="27"/>
  <c r="I5" i="27"/>
  <c r="I33" i="46"/>
  <c r="I11" i="46"/>
  <c r="L49" i="46"/>
  <c r="I5" i="44"/>
  <c r="I12" i="46"/>
  <c r="I7" i="46"/>
  <c r="I10" i="46"/>
  <c r="I34" i="46"/>
  <c r="I7" i="44"/>
  <c r="I4" i="44"/>
  <c r="L24" i="45"/>
  <c r="L27" i="44"/>
  <c r="I16" i="48"/>
  <c r="I19" i="48"/>
  <c r="I4" i="48"/>
  <c r="I11" i="27"/>
  <c r="I25" i="27"/>
  <c r="I24" i="27"/>
  <c r="I22" i="27"/>
  <c r="I16" i="27"/>
  <c r="I10" i="43"/>
  <c r="I12" i="27"/>
  <c r="I21" i="46"/>
  <c r="I14" i="48"/>
  <c r="I28" i="27"/>
  <c r="I39" i="46"/>
  <c r="L50" i="46"/>
  <c r="I13" i="44"/>
  <c r="I37" i="46"/>
  <c r="I14" i="44"/>
  <c r="I16" i="44"/>
  <c r="L26" i="44"/>
  <c r="I12" i="48"/>
  <c r="I15" i="48"/>
  <c r="I6" i="27"/>
  <c r="I19" i="27"/>
  <c r="L30" i="44"/>
  <c r="I14" i="27"/>
  <c r="I9" i="46"/>
  <c r="I13" i="46"/>
  <c r="I19" i="46"/>
  <c r="I18" i="46"/>
  <c r="L21" i="43"/>
  <c r="L31" i="44"/>
  <c r="I10" i="48"/>
  <c r="I13" i="48"/>
  <c r="I4" i="27"/>
  <c r="I13" i="27"/>
  <c r="L48" i="46"/>
  <c r="I15" i="44"/>
  <c r="I24" i="48"/>
  <c r="I28" i="46"/>
  <c r="I17" i="48"/>
  <c r="I15" i="46"/>
  <c r="L52" i="46"/>
  <c r="I38" i="46"/>
  <c r="I31" i="46"/>
  <c r="I36" i="46"/>
  <c r="I8" i="46"/>
  <c r="I6" i="46"/>
  <c r="L53" i="46"/>
  <c r="I23" i="48"/>
  <c r="I23" i="27"/>
  <c r="I4" i="46"/>
  <c r="I8" i="43"/>
  <c r="I4" i="43"/>
  <c r="I6" i="43"/>
  <c r="I11" i="43"/>
  <c r="I14" i="43"/>
  <c r="I7" i="43"/>
  <c r="I9" i="43"/>
  <c r="I5" i="43"/>
  <c r="I12" i="43"/>
  <c r="I13" i="43"/>
  <c r="J5" i="51" l="1"/>
  <c r="O4" i="51"/>
  <c r="O3" i="51" s="1"/>
  <c r="I5" i="51" s="1"/>
</calcChain>
</file>

<file path=xl/sharedStrings.xml><?xml version="1.0" encoding="utf-8"?>
<sst xmlns="http://schemas.openxmlformats.org/spreadsheetml/2006/main" count="823" uniqueCount="374">
  <si>
    <t>Total</t>
  </si>
  <si>
    <t>Rig Specifications Option A</t>
  </si>
  <si>
    <t>Item</t>
  </si>
  <si>
    <t>Feature</t>
  </si>
  <si>
    <t>Requirement</t>
  </si>
  <si>
    <t>Remarks</t>
  </si>
  <si>
    <t>Total Rig Weight</t>
  </si>
  <si>
    <t>Type of Rig</t>
  </si>
  <si>
    <t>Independent Leg Jack up</t>
  </si>
  <si>
    <t>Working Water Depth</t>
  </si>
  <si>
    <t>Spud Can Penetration</t>
  </si>
  <si>
    <t>Pressure Rating BOP Equipment</t>
  </si>
  <si>
    <t>Certification &amp; Classification</t>
  </si>
  <si>
    <t>Mooring System</t>
  </si>
  <si>
    <t>Navigation Equipment</t>
  </si>
  <si>
    <t>Foghorn, navigation and obstruction lights to meet regulatory requirements</t>
  </si>
  <si>
    <t>Rig Instrumentation</t>
  </si>
  <si>
    <t>Wind speed, wind direction, and barometric pressure</t>
  </si>
  <si>
    <t>Rig Variable Load (Rig floor Load is in addition to the Rig Variable load)</t>
  </si>
  <si>
    <t>Heliport Certification</t>
  </si>
  <si>
    <t>• Must comply with CAP437 guidelines from UK CAA or equivalent US standard.</t>
  </si>
  <si>
    <t>Quarters / Offices</t>
  </si>
  <si>
    <t>Heating / Cooling</t>
  </si>
  <si>
    <t>Air-Conditioned Accommodations (cooling and heating, HVAC)</t>
  </si>
  <si>
    <t>Capacity of Quarters</t>
  </si>
  <si>
    <t>Type of Rooms</t>
  </si>
  <si>
    <t>Service Company Office</t>
  </si>
  <si>
    <t>For minimum 6 people / Desks.</t>
  </si>
  <si>
    <t>Conference Room</t>
  </si>
  <si>
    <t>Training Room</t>
  </si>
  <si>
    <t>Separate from conference room</t>
  </si>
  <si>
    <t>Recreation / TV Rooms</t>
  </si>
  <si>
    <t>Gym</t>
  </si>
  <si>
    <t>Min. 2 x treadmills, 1 x stationary bike, free weights and weights machine.</t>
  </si>
  <si>
    <t>Hospital (3 person)</t>
  </si>
  <si>
    <t>Set up to handle min. 3 patients</t>
  </si>
  <si>
    <t>Communication / Computer System</t>
  </si>
  <si>
    <t>Cantilever</t>
  </si>
  <si>
    <t>Conductor Tensioning System</t>
  </si>
  <si>
    <t>• Bulk Mud Surge Tank : 70 cu ft</t>
  </si>
  <si>
    <t>• Mud Processing / Sand Trap : 200 bbls</t>
  </si>
  <si>
    <t>• Brine Storage : 1000 bbls</t>
  </si>
  <si>
    <t>• Base Oil Storage : 1000 bbls</t>
  </si>
  <si>
    <t>• Potable Water : 1500 bbls</t>
  </si>
  <si>
    <t>• Fuel Oil Capacity : 2000 bbls</t>
  </si>
  <si>
    <t>Pits / Mud Mixing</t>
  </si>
  <si>
    <t>Derrick</t>
  </si>
  <si>
    <t>Automatic Vertical Pipe Racking System</t>
  </si>
  <si>
    <t>Derrick Racking Capacity</t>
  </si>
  <si>
    <t>Drawworks</t>
  </si>
  <si>
    <t>Top Drive</t>
  </si>
  <si>
    <t>Rotary Table</t>
  </si>
  <si>
    <t>Deck Mounted Make-up Unit for up to 9.5” DCs</t>
  </si>
  <si>
    <t>Make up / Break down BHA items and drilling stands offline Preferred</t>
  </si>
  <si>
    <t>Make-Up and Racking Tubulars Offline in the derrick</t>
  </si>
  <si>
    <t>Pipe Make-up</t>
  </si>
  <si>
    <t>Air Hoists on Drill Floor</t>
  </si>
  <si>
    <t>Triplex Mud Pumps</t>
  </si>
  <si>
    <t>Additional Pumps</t>
  </si>
  <si>
    <t>Solids control</t>
  </si>
  <si>
    <t>Gumbo Buster</t>
  </si>
  <si>
    <t>Scalpers</t>
  </si>
  <si>
    <t>Scalper Shakers - 1200 gpm capacity</t>
  </si>
  <si>
    <t>Shakers</t>
  </si>
  <si>
    <t>Seawater Supply</t>
  </si>
  <si>
    <t xml:space="preserve">Does rig have sufficient SW supply to provide 1200 gpm in main suction pit.  </t>
  </si>
  <si>
    <t>Mud Cleaner / Desilter</t>
  </si>
  <si>
    <t>Desander</t>
  </si>
  <si>
    <t>Centrifuge Set Up</t>
  </si>
  <si>
    <t>OBM cuttings Collection</t>
  </si>
  <si>
    <t>Mud Vacuum System</t>
  </si>
  <si>
    <t>Yes</t>
  </si>
  <si>
    <t>High Pressure Washer for cleaning mud tanks, equipment &amp; general washing</t>
  </si>
  <si>
    <t>Trip Tank</t>
  </si>
  <si>
    <t>Two Pumps two sided with minimum 80 bbls capacity.</t>
  </si>
  <si>
    <t>Stripping Tank</t>
  </si>
  <si>
    <t>Calibrated for pipe sizes provided.</t>
  </si>
  <si>
    <t>Bulk Silo Indicators</t>
  </si>
  <si>
    <t xml:space="preserve"> </t>
  </si>
  <si>
    <t>Bulk Silo Dust Collectors / Dryers</t>
  </si>
  <si>
    <t>Bulk Cement, Bulk Mud dust collecting system and dryers.</t>
  </si>
  <si>
    <t>Drill String</t>
  </si>
  <si>
    <t>9 ½” Spiral Drill Collars</t>
  </si>
  <si>
    <t>8” Drill Spiral Collars</t>
  </si>
  <si>
    <t>Floats</t>
  </si>
  <si>
    <t>Ported and non ported floats as required by program.  Baker Model GC / GCA Auto Fill</t>
  </si>
  <si>
    <t>4 ¾” Spiral Drill Collars</t>
  </si>
  <si>
    <t>Drill Pipe Pup Joints</t>
  </si>
  <si>
    <t>X-overs</t>
  </si>
  <si>
    <t>Drifts</t>
  </si>
  <si>
    <t>TDS Saver Subs</t>
  </si>
  <si>
    <t>Well Control Equipment</t>
  </si>
  <si>
    <t>Diverter System</t>
  </si>
  <si>
    <t>BOP Test Stump</t>
  </si>
  <si>
    <t>Nutech type offline testing stumps for testing TIW/FOSV/ etc..</t>
  </si>
  <si>
    <t>Testing Choke / Kill manifold</t>
  </si>
  <si>
    <t>Choke Line Valves (H2S trim)</t>
  </si>
  <si>
    <t>Kill Line Valves (H2S trim)</t>
  </si>
  <si>
    <t>Choke &amp; Kill Manifold</t>
  </si>
  <si>
    <t>Additional Well Control Instrumentation</t>
  </si>
  <si>
    <t>Full Opening Safety Valves</t>
  </si>
  <si>
    <t>Inside BOP</t>
  </si>
  <si>
    <t>Upper and Lower IBOP’s for the top drive</t>
  </si>
  <si>
    <t>Drop in Dart sub and Dart</t>
  </si>
  <si>
    <t>BOP Closing Unit (BOP Controls)</t>
  </si>
  <si>
    <t xml:space="preserve">Mud Gas Separator (Poor Boy Degasser) </t>
  </si>
  <si>
    <t>BOP Handling System</t>
  </si>
  <si>
    <t>Air Hoists Under Cantilever</t>
  </si>
  <si>
    <t>Drilling Instrumentation</t>
  </si>
  <si>
    <t>Testing Equipment</t>
  </si>
  <si>
    <t>Water Curtain</t>
  </si>
  <si>
    <t>Well Test Piping</t>
  </si>
  <si>
    <t>Boom Burners</t>
  </si>
  <si>
    <t xml:space="preserve">King Post and tie off points installed and ready for burner booms.  Inspections up to date. If booms are available state specs. </t>
  </si>
  <si>
    <t>Auxiliary Equipment</t>
  </si>
  <si>
    <t>Rig Cranes</t>
  </si>
  <si>
    <t>Forklift</t>
  </si>
  <si>
    <t>Forklift for Sack Storage Room 5000 lbs SWL</t>
  </si>
  <si>
    <t>Lock up</t>
  </si>
  <si>
    <t>Hazardous Materials Lock up</t>
  </si>
  <si>
    <t>Rig Air</t>
  </si>
  <si>
    <t>Bulk Air</t>
  </si>
  <si>
    <t>Water Maker(s)</t>
  </si>
  <si>
    <t>Bulk Fittings.</t>
  </si>
  <si>
    <t>Sewage Treatment Plant</t>
  </si>
  <si>
    <t>Trash Compactor</t>
  </si>
  <si>
    <t>This should be provided with the rig and within the rig contract.</t>
  </si>
  <si>
    <t>Zero Discharge</t>
  </si>
  <si>
    <t xml:space="preserve">Drill Floor, rotary and draw works fitted with drip pans </t>
  </si>
  <si>
    <t>Flow Meters</t>
  </si>
  <si>
    <t>Cement Unit Piping</t>
  </si>
  <si>
    <t>Drill floor (cement standpipe, choke manifold / standpipe manifold), BOP Storage Area, etc.</t>
  </si>
  <si>
    <t>Third Party Services</t>
  </si>
  <si>
    <t>Fishing Equipment</t>
  </si>
  <si>
    <t>Welding Sets</t>
  </si>
  <si>
    <t>Baskets and containers</t>
  </si>
  <si>
    <t>Breather Apparatus</t>
  </si>
  <si>
    <t>Critical Spares List</t>
  </si>
  <si>
    <t>Critical Spares</t>
  </si>
  <si>
    <t>Hydrogen Sulphide equipment (BAs, gas sensors, gas monitors etc)</t>
  </si>
  <si>
    <t>Resumen</t>
  </si>
  <si>
    <t>Mandatory</t>
  </si>
  <si>
    <t>15,000 ft of drill pipe provided by the rig, 10 stands HWDP, 6 stands Drill Collars (stands = triples as minimum)</t>
  </si>
  <si>
    <t>Standpipe</t>
  </si>
  <si>
    <t>Cement Unit</t>
  </si>
  <si>
    <t>Safety Personal Survival</t>
  </si>
  <si>
    <t>Rig Abandonment equipment to be supplied by rig contractor.</t>
  </si>
  <si>
    <t>Score Achieved by THIS RIG</t>
  </si>
  <si>
    <t>Weighting Maximum points</t>
  </si>
  <si>
    <t>Aspecto Evaluado</t>
  </si>
  <si>
    <t>Habitaciones / Oficinas</t>
  </si>
  <si>
    <t xml:space="preserve">Capacidades </t>
  </si>
  <si>
    <t>Control de Sólidos</t>
  </si>
  <si>
    <t>Sarta de perforación</t>
  </si>
  <si>
    <t>Equipo de Control de Pozo</t>
  </si>
  <si>
    <t>Equipo para prueba de pozo</t>
  </si>
  <si>
    <t>Equipo Auxiliar</t>
  </si>
  <si>
    <t>A</t>
  </si>
  <si>
    <t>E</t>
  </si>
  <si>
    <t>B</t>
  </si>
  <si>
    <t>C</t>
  </si>
  <si>
    <t>D</t>
  </si>
  <si>
    <t>F</t>
  </si>
  <si>
    <t>G</t>
  </si>
  <si>
    <t>H</t>
  </si>
  <si>
    <t>Capabilities</t>
  </si>
  <si>
    <t>MAX Score possible</t>
  </si>
  <si>
    <t xml:space="preserve"> Score Achieved by THIS RIG</t>
  </si>
  <si>
    <t>Grade  / Calificacion</t>
  </si>
  <si>
    <t>Rig Contractor &amp;  Name</t>
  </si>
  <si>
    <t>Ideal Score / Puntuacion
Ideal</t>
  </si>
  <si>
    <t>Total rig score</t>
  </si>
  <si>
    <t>Date</t>
  </si>
  <si>
    <t>Aspect Evaluated</t>
  </si>
  <si>
    <t>Weighting (points)</t>
  </si>
  <si>
    <t xml:space="preserve">                                                            All tanks apart from pot water, fuel oil and drill water should be fitted with a circulating system to avoid solids settlement.</t>
  </si>
  <si>
    <t>Number of OPERATOR´s Offices</t>
  </si>
  <si>
    <t>Non Smoking and Smoking areas</t>
  </si>
  <si>
    <t xml:space="preserve"> lT Communications / PA
• Offices Pre-wired for Operators Satellite Phone Comms.
• Helicopter radio beacon in operational condition
• Rig owned self contained satelite communication system
• Marine radio                                                                                                                  </t>
  </si>
  <si>
    <t>No</t>
  </si>
  <si>
    <t>ENTER: Compliant?
 Yes or No</t>
  </si>
  <si>
    <t>• Liquid Mud (Main Pits) : 3800 bbls minimum</t>
  </si>
  <si>
    <t>• Drill Pipe
• Casing (if so, what sizes)
• Test Tubing (3.5” to 4.5”)
• BHA up to 9.5” DC´s
• Rotating Mouse Hole with dedicated Iron Roughneck (preferred not escential).</t>
  </si>
  <si>
    <t>Maximum Well Depth capability</t>
  </si>
  <si>
    <t>condicionales</t>
  </si>
  <si>
    <t xml:space="preserve">Max Points - Score </t>
  </si>
  <si>
    <t>Este valor de "Score" se usa para el cálculo de la evaluación Técnica</t>
  </si>
  <si>
    <t>PASS (Yes/No)?</t>
  </si>
  <si>
    <t>Passed excluyent techical conditions?</t>
  </si>
  <si>
    <t>OFERENTE / EQUIPO</t>
  </si>
  <si>
    <t>FECHA</t>
  </si>
  <si>
    <t>Area</t>
  </si>
  <si>
    <t>Punto Evaluacion</t>
  </si>
  <si>
    <t>Descripción</t>
  </si>
  <si>
    <t>Documento Requerido</t>
  </si>
  <si>
    <t>Como se Evalúa</t>
  </si>
  <si>
    <t>Calificacion</t>
  </si>
  <si>
    <t>TOTAL</t>
  </si>
  <si>
    <t>PASA</t>
  </si>
  <si>
    <t>#</t>
  </si>
  <si>
    <t>Critical Items</t>
  </si>
  <si>
    <t>References</t>
  </si>
  <si>
    <t>Rig is not accepted</t>
  </si>
  <si>
    <t>Requerimientos Básicos</t>
  </si>
  <si>
    <t>Ocultar</t>
  </si>
  <si>
    <t>2800 hp, Min Drilling Depth 25,000 ft</t>
  </si>
  <si>
    <t>• ABS / DNV or Other for Mobile Offshore Drilling Units</t>
  </si>
  <si>
    <t>• SOLAS</t>
  </si>
  <si>
    <t>Standards &amp; NDE</t>
  </si>
  <si>
    <t>API 7L categoty IV</t>
  </si>
  <si>
    <t>API 8B Cat IV</t>
  </si>
  <si>
    <t>API 4G Cat III</t>
  </si>
  <si>
    <t>API 7K</t>
  </si>
  <si>
    <t>API STD 64</t>
  </si>
  <si>
    <t>API RP 9B</t>
  </si>
  <si>
    <t>API 54 Cat IV</t>
  </si>
  <si>
    <t>• IMO MODU Code (1989)</t>
  </si>
  <si>
    <t>• MARPOL 1973 – 1978</t>
  </si>
  <si>
    <t>• International Load Line Cert.</t>
  </si>
  <si>
    <t xml:space="preserve">• Agitators in all mud pits. </t>
  </si>
  <si>
    <t>• Mud Guns in all pits.</t>
  </si>
  <si>
    <t>Year delivery</t>
  </si>
  <si>
    <t>Provide details of the system installed.</t>
  </si>
  <si>
    <t>Choke / kill manifold be tested offline while tripping.</t>
  </si>
  <si>
    <t>Weight Indicator, Iron Roughneck Torque, Pump Pressure, Top Drive / Rotary Table RPM / Torque, 
• Line Pull sensor for manual tongs.
• Recording Device for Drilling Parameters, electronic and with web access preferred.
• PVT system for mud pits, mud process pits, trip tank
• Drift Indicator
• Web access, eg RigSense.</t>
  </si>
  <si>
    <t>Sack room</t>
  </si>
  <si>
    <t>Capacity to storage 5000 sx</t>
  </si>
  <si>
    <t>Deck space</t>
  </si>
  <si>
    <t>Cantilever space</t>
  </si>
  <si>
    <t>Cantielever space to storage drilling equipmnet 2100 ft2</t>
  </si>
  <si>
    <t>BOP Tensioner</t>
  </si>
  <si>
    <t>• Secondary tensioning system also required for BOP support.</t>
  </si>
  <si>
    <t>• Lockable master dump valve on all pits.</t>
  </si>
  <si>
    <t>• Two mixing hoppers with at least one shearing hopper.</t>
  </si>
  <si>
    <t>• Deck hopper for addition of material to mud system via one MT / big bags.</t>
  </si>
  <si>
    <t xml:space="preserve">Total score </t>
  </si>
  <si>
    <t>To handle maximum flow rate (1000 GPM with 8.9 ppg Fluid)</t>
  </si>
  <si>
    <t>Basic, Cert &amp; Insp</t>
  </si>
  <si>
    <t>Offices &amp; allocation</t>
  </si>
  <si>
    <t>Capacities</t>
  </si>
  <si>
    <t>Solid Control</t>
  </si>
  <si>
    <t>Drilling String</t>
  </si>
  <si>
    <t>BOP &amp; testing</t>
  </si>
  <si>
    <t>Auxiliares</t>
  </si>
  <si>
    <t>NO PASA</t>
  </si>
  <si>
    <t xml:space="preserve">Gravel pack pipe line </t>
  </si>
  <si>
    <t>1 dedicated gravel pack pipe line 3” ID 10kpsi for main deck to drill floor</t>
  </si>
  <si>
    <t>Estimated Sea Bed To Final Leg Penetration is in the range 2 - 3 meters</t>
  </si>
  <si>
    <t>API STD 53 (Last Edition)</t>
  </si>
  <si>
    <t>NOTE:</t>
  </si>
  <si>
    <t>1 x  3 ½ HYC elevator for 3 ½ tubing with 3 ½ hand slip ( cement stinger)</t>
  </si>
  <si>
    <t>Sea chest  Pump</t>
  </si>
  <si>
    <t>1 	Sea chest  Pump available on pit tanks</t>
  </si>
  <si>
    <t>• Independent Base Oil Pump 
• Independent Brine Pump
• Mixing Pumps – Min two each</t>
  </si>
  <si>
    <t>Two decanter centrifuges with variable speed (VFD variable Frecuency drive) with barite recovery arrangement.</t>
  </si>
  <si>
    <t xml:space="preserve">CCB (Cleancut system cutting) </t>
  </si>
  <si>
    <t>Cleancut system cuttings blower. Cutting collection and transportation. Pneumatic Operated. To handle OBM and WBM contaminated cutting. As a backup of the Auger primary system.</t>
  </si>
  <si>
    <t>FOSV for Offline Testing</t>
  </si>
  <si>
    <t xml:space="preserve">• Pressure Sensors (DP&amp;CP)
• At BOP, upstream of chokes and downstream of chokes </t>
  </si>
  <si>
    <t>There should be  a complete back up set of valves and sufficient spares on the rig to redress each valve 3 times.</t>
  </si>
  <si>
    <t>Meets API std 53 (Last edition)</t>
  </si>
  <si>
    <t>Equipped with DST / Flaring water cooling system or panels.  State pertinent spec´s in remarks.</t>
  </si>
  <si>
    <t>All  spare TDS saver subs need it during the contract period. 
1 Backup for ea string.</t>
  </si>
  <si>
    <t>Sides entry Sub and circulating swage</t>
  </si>
  <si>
    <t>• One dedicated man rider winch
• Two Utility/man rider combination with minimum capacity 7.5 Tn.</t>
  </si>
  <si>
    <t xml:space="preserve">C </t>
  </si>
  <si>
    <t>Critical "C"/
Plus "Number"</t>
  </si>
  <si>
    <t xml:space="preserve">Gumbo Buster </t>
  </si>
  <si>
    <t>JU</t>
  </si>
  <si>
    <t>Rig Contractor &amp; Name</t>
  </si>
  <si>
    <t>JU Contractor &amp; Name</t>
  </si>
  <si>
    <t>Work boat Mooring System. or Describe system.</t>
  </si>
  <si>
    <t>Bulk Cement, Bulk Mud and Bulk Mud Surge Storage Tank to be fitted with weight indicators and high level indicators. All silos must contain a manhole for inspection purposes.</t>
  </si>
  <si>
    <t>Rig Air Compressor System with Air Dryer and water traps installed to assure less than  1% of humidity.</t>
  </si>
  <si>
    <t>Bulk Air Compressor with Water traps to assure less than 1% humidity.</t>
  </si>
  <si>
    <t>The connection between the fluid transfer hose and the supply vessel for
offshore hydrocarbon and brine transfers shall be a self-sealing, dry-break hose
connector. ( length hoses enough considering 32 m Air Gap.)</t>
  </si>
  <si>
    <t>Rig to provide air, potable water, sea water, power and instrumentation cables (with junction boxes) for the following services:
• Mud Logging
• Electric Logging
• MWD / LWD Services
• Cementing Unit
• Centrifuges
• Gravel pack pumping equipment.</t>
  </si>
  <si>
    <t>The rig must be fully equipped to comply with API RP 49 &amp; Mexican Legislation
Reservoir fluid could contain up to 10 ppm H2S and/or up to 20% CO2.</t>
  </si>
  <si>
    <t>Meets API std 53 (Last edition)
A hot mud circulating loop should be available. Min dip tube length 15ft with vent capacity of 20 million SCFT/day.</t>
  </si>
  <si>
    <t>Rig to provide all fishing equipment to fish own Rig Tools.  The following fishing equipment should be provided in good condition, inspected and ready to run in case if required.  The rig equipment will be used for all initial fishing attempts:
• Overshot's, grapples, guides, etc..to catch all sizes of rig supplied all drilling string and BHA items.
• Reverse Circulating Junk Baskets (RCJB) appropriate for 17-1/2" to 6" hole sizes according to D&amp;C programs.
• Fishing Magnets appropriate for all hole sizes.according to D&amp;C programs.
• Flat Bottom junk mill appropriate for all hole sizes according to D&amp;C programs.
• Please note: rig crews should be fully trained and competent in running this equipment.</t>
  </si>
  <si>
    <t>AREA</t>
  </si>
  <si>
    <t>1. Completar Razon Social de la Contratista</t>
  </si>
  <si>
    <t>Firma</t>
  </si>
  <si>
    <t>2. INSTRUCTIVO</t>
  </si>
  <si>
    <t>1 x Drilling office, 1 x Geo Office, 1 x Company Man</t>
  </si>
  <si>
    <t>49 ½” as minimum.</t>
  </si>
  <si>
    <t>CONTRATISTA\JACKUP\MODELO</t>
  </si>
  <si>
    <t>Bails,Links</t>
  </si>
  <si>
    <t>5 x 2 man rooms for OPERATOR´S use. This will provide appropriate accommodation for up to 6 female employees if required and 3 Individuals rooms.</t>
  </si>
  <si>
    <t>For minimum 15 people with video conference facilities</t>
  </si>
  <si>
    <t>Jetison Skids System</t>
  </si>
  <si>
    <t>6 ½” or 6.3/4"  Spiral Drill Collars</t>
  </si>
  <si>
    <t>24 each, minimum of 3" bored for floats. R2</t>
  </si>
  <si>
    <t>BOP Equipped with variable rams necessary to cover 3 ½ - 7 5/8" pipe range  ( lower , middle , upper) with minimum 1 set in backup available on board.</t>
  </si>
  <si>
    <t xml:space="preserve">VBR rams </t>
  </si>
  <si>
    <t>3 each 100 – 120 ft booms with a capacity of 50 MT @ a 40 ft radius
• Maximum anticipated load will coiled tubing reel at circa 30MT.</t>
  </si>
  <si>
    <t>3 1/2" HYC Elevator</t>
  </si>
  <si>
    <t>Main Power/Emergency Power</t>
  </si>
  <si>
    <t xml:space="preserve">At least 5 sets Caterpillar diesel engines rated at 1500/ 2,150hp. 
Emergency Power at least (1) Caterpillar diesel engine rated at 1,200hp </t>
  </si>
  <si>
    <t>as minimum 12000ft</t>
  </si>
  <si>
    <t>4,000 Kips</t>
  </si>
  <si>
    <t>1000 Kip Static Hook Load Capacity</t>
  </si>
  <si>
    <t>500 Ton min,  1000HP capable of continuous 35,000 ft-lbs torque @ 110 rpm and a min upper operating speed of 200RPM.   
• TDS 4S equivalent or better.</t>
  </si>
  <si>
    <t>Capacity in excess of 120 people. Must comply with Mexican, IMO and MARPOL 7378 annex 4 regulations</t>
  </si>
  <si>
    <t>Number of slots</t>
  </si>
  <si>
    <t>At least a 600 Kpis combined drilling load capacity at maximum reach and maximum transverse cantilever position. ( According with Combined drilling load Chart (Kips) valid for wind speed 70 Knots &amp; below).</t>
  </si>
  <si>
    <t>6 each, R2</t>
  </si>
  <si>
    <t xml:space="preserve">Jetitson Skids system with capacity for 2 Tn Bunker with averages of 2.84mx1.27mx1.33m or that allows the installation of this Bunker with portable Jetinson Skid. </t>
  </si>
  <si>
    <t>All necessary set of Bails ( as minimus 144",240",180" (500Ton), 132"  (350Ton)</t>
  </si>
  <si>
    <t>• Bulk Mud Dry (Bar, Gel, etc) :  5500 cu ft</t>
  </si>
  <si>
    <t>• Drill Water : 5000 bbls</t>
  </si>
  <si>
    <t xml:space="preserve">Auger System at least 14" OD ( Screw conveyor) from the Shakers to the cutting box place on the Desk. </t>
  </si>
  <si>
    <t xml:space="preserve">Zero discharge capability, water tight bunding / kick plate throughout rig. Note: All the water/oil waste should be dispousal by CONTRACTOR.  </t>
  </si>
  <si>
    <t>120 persons (exclusive of hospital) 50 for OPERATOR</t>
  </si>
  <si>
    <t>• Slugging Pits : 2 @ 100 bbls each with agitators</t>
  </si>
  <si>
    <t>2 *4" ID Standpipe for 7500 psi as minimum</t>
  </si>
  <si>
    <t>16 each. R2</t>
  </si>
  <si>
    <t>Two (2) 15 M psi Drop in Dart sub and darts appropriate for primary drilling strings -- complete with retrieval equipment.</t>
  </si>
  <si>
    <t>High pressure pumping unit for pressure tensting, performe cementing operation, well control, etc. Provided with 2 x triplex pumps (HT400 similar or higher)  with individual Engine each and piping for 15 kips.fully certified. 
•	2 triplex pumps with (HT400 or simiar) - with at least 400 HHP each pump.
•	2 mixing centrifugal pumps 6" x 5" (recirculation pump and booster)
•	2 water centrifugal pumps 4" x 3" (water pump &amp; back up)
•	Spare parts for repairing and maintaining the cementing unit and its accesories on board.
•	100% automatic mixing system with 2 non radioactive densometers (1 placed in the mixing system and 1 placed on the suction section near the pump to read the density of every pumped fluid)
•	Cementing software able to transmit information in Real Time (Rate, Pressure, Density &amp; volume)
•	2 each 10 Bbls displacement tanks with agitators as minimum
•	25 Bbls mixing tub MINIMUM (that is a 5 bbls or larger mixing compartment and a 20 Bbls or larger recirculating compartment)
•	80ft3 fully certified Surge tank wiuth at least 3 glass mirrors and if possible (desired) a weighting balance that indicates the weight of cement inside the tank.
•	Cement Unit Model NO older than 2013.
•	15,000 psi working pressure lines to connect the cement unit to the rig floor. Additional lines are required to connect kill line or cement unit to casing or drill pipe in the rig floor.
•	All high pressure lines must be 1502 (2" diameter as minimum &amp; 15,000 psi working pressure) and certified every year according to the COMPANY standard. 
•	2 Cement hose available 1x 7500psi and 1 x 10kpsi - fully certified every year according to COMPANY standard.</t>
  </si>
  <si>
    <t>3 x 1600 HP mud pumps, 7500 psi working pressure. Liner/swabs 5.5”; 6”: 6.5” and 7”. As minimum</t>
  </si>
  <si>
    <t>Delivery after 2008</t>
  </si>
  <si>
    <t>32 mts</t>
  </si>
  <si>
    <t>10,000 psi, including 10 kpis choke &amp; kill  manifold and all 10 K psi lines. As Minimum</t>
  </si>
  <si>
    <t xml:space="preserve">Minimum 2 wells per location </t>
  </si>
  <si>
    <t>Note: All certification, Classification, Standards and NDE/NDI shall have 1 year valid from the Spud date.</t>
  </si>
  <si>
    <t>All Well Control Equipment and Diverter System (lines, manifolds, stand pipes, etc  included) shall have 1 year valid certification from the Spud date.</t>
  </si>
  <si>
    <t xml:space="preserve">Water Depth:22 mtrs (72 ft) in the area.  </t>
  </si>
  <si>
    <t xml:space="preserve">• Min 200 kips – With monitoring system in the drillers doghouse and the Toolpushers office and casing Slips 
• Enclosed Texas deck/CTU deck preferred. 
Note: At least 2 slots </t>
  </si>
  <si>
    <t xml:space="preserve">Free deck space and capacity for storage driiling &amp; Completion equipment. 3500 ft2 / free space as minimum (19 x 15 m Gravel Pack Equipment) </t>
  </si>
  <si>
    <t xml:space="preserve">at least 2 heavy duty pressure washers </t>
  </si>
  <si>
    <t>Three each 5, 10, 15 ft for primary drill string  (for all necessary strings  during the contract period.).</t>
  </si>
  <si>
    <t>Full set of hollow steel drifts for all drilling &amp; Completion strings components. Includes tie off point for slick line Wire-Tail Drifting. ( in accordance with API)</t>
  </si>
  <si>
    <t xml:space="preserve">500 psi min. with spools, over shots for 30” conductor casing, running/test tools, control panels. Minimum ID of outlets is 12”. KFDJ insert type preferred. Note: 30" casing pack off and adapter for conductor casing. </t>
  </si>
  <si>
    <t>BOP Test Stump, portable test pump &amp; recorder, Test Tool(s) for testing BOP on test stump for offline testing of BOP. NOTE: Digital Or Mechanical recorder on test pump</t>
  </si>
  <si>
    <t xml:space="preserve">Two 4 1/16” 10 M psi manual valve Two 4 1/16” 10 M psi hydraulic controlled valve.  3-1/16" 10M valves &amp; lines would be acceptable. As minimum the pressure rating is 10 M </t>
  </si>
  <si>
    <r>
      <t xml:space="preserve">One 3 1/16” 10 M psi manual valve, One 4 1/16” 10 M psi hydraulic controlled valve.  </t>
    </r>
    <r>
      <rPr>
        <i/>
        <sz val="10"/>
        <rFont val="Arial"/>
        <family val="2"/>
      </rPr>
      <t>This assumes two choke lines are rigged up.  3-1/16” outlets, choke and Kill line will be acceptable.</t>
    </r>
  </si>
  <si>
    <t xml:space="preserve">4 1/16” – 10M psi Choke Manifold with two hydraulic adjustable choke and one manual choke.   3-1/16” 10M  lines will be acceptable. 
A glycol injection pump and injection point upstream of the auto chokes "optional".
Required output is 0.75gpm at 6,000 psi. </t>
  </si>
  <si>
    <t>Five (4) each 10 M psi (with connections that match the primary string of drill pipe)- Crossovers to fit the various tubulars in the drill string. 4 redress kits required on location for each size as part of the critical spares inventory.</t>
  </si>
  <si>
    <t>Two each 10 M psi (with connections that match the primary string of drill pipe)</t>
  </si>
  <si>
    <t>Integral Part of the Rig to handle in accordance with the BOP size</t>
  </si>
  <si>
    <t>All Well Control Equipment and Diverter System (lines, manifolds, stand pipes,over board valves ,kill and choke coflex hoses, operating BOP function hoses,  fixe line, HCR valve, NRV, Choke manifold , BOP stack with Annular , IBOP valves , FOSV, Gray valve, etc  included) shall have 1 year valid certification from the Spud date.</t>
  </si>
  <si>
    <t>10,000 gpd  (redundancy required) state type.</t>
  </si>
  <si>
    <t>• Sea Water To Pits (optional)
• Base Oil To Storage Tank (optional)
• Base Oil To Mud Pits (optional)
• Drill Water to Pits (optional)
• Fuel to Storage Tanks (mandatory)
• Fuel to Mud Pits (optional)</t>
  </si>
  <si>
    <t>2 ea electric welding machines as minimum</t>
  </si>
  <si>
    <t>Minimum 2 each sides entry sub with main DPs pipe connection. Circulating Swage 1502 for all DP string</t>
  </si>
  <si>
    <t>Contractor shall supply full critical spares as outlined by OEM for all key equipment: Top Drive, Cranes, Engines, Pumps, SCR, Chokes, Iron Roughneck, Shakers, PRS, Drawworks,cement unit &amp; accesories, stand pipe,choke and kill line valves,etc. List should be provided. CONTRACTOR is responsible of spare parts supply.</t>
  </si>
  <si>
    <t>Contractor shall have all identified all critical spares as outlined by OEM and must be  in inventory and in country. List Should be Provided. CONTRACTOR is responsible of spare parts supply.</t>
  </si>
  <si>
    <t xml:space="preserve">Drill Pipe 5-1/2” </t>
  </si>
  <si>
    <t>5-1/2"or 5" Spirall Heavi-weight Drill Pipe</t>
  </si>
  <si>
    <t>3 1/2"or 4" Spirall Heavi-weight Drill Pipe</t>
  </si>
  <si>
    <t xml:space="preserve">• String x-over to connect drill collars, drill pipe diferent sizes and bit with 100% back up.
• All cross overs required according to the  Drilling and Completion Programs.            </t>
  </si>
  <si>
    <t>Well Test Piping  : Oil, gas, Air &amp; Sea Water
Certified and checked for wall thickness. 10Ksi working pressure. Targeted elbows / Bends.</t>
  </si>
  <si>
    <t>Drill Pipe 3 ½”</t>
  </si>
  <si>
    <r>
      <t xml:space="preserve">30 each, OD and Connections to match with proposal drill pipe.  R2 -Hardbanding Casing Friendly TCS8000. </t>
    </r>
    <r>
      <rPr>
        <b/>
        <sz val="10"/>
        <color theme="1"/>
        <rFont val="Arial"/>
        <family val="2"/>
      </rPr>
      <t>Note: The size of heavy weight must be in accordance with the Drill pipe size</t>
    </r>
  </si>
  <si>
    <r>
      <t>30 each, OD and Connections to match with proposal drill pipe.  R2 -Hardbanding Casing Friendly TCS8000. or similary</t>
    </r>
    <r>
      <rPr>
        <b/>
        <sz val="10"/>
        <color theme="1"/>
        <rFont val="Arial"/>
        <family val="2"/>
      </rPr>
      <t xml:space="preserve"> Note: The size of heavy weight must be in accordance with the Drill pipe size</t>
    </r>
  </si>
  <si>
    <t>13 -5/8" x 10kpis BOP (H2S Trim)</t>
  </si>
  <si>
    <t xml:space="preserve">• Personnel transfers baskets, Billy Pug BPC X904-B or greater.  
• Cargo containers for drilling contractor owned equipment.
• All 3rd party equipment to be transported using 3rd party provided CCU / containers / slings, inspected to required standards.
• All CCU, Baskets/HH being utilised for transport of material shall be inspected in accordance with either DNV 2.71 or ENBS 12079
• All frozen food and dry food shall be transported in containers that meet with the standard DNV 2.71 or ENBS 12079. It shall be the responsibility of the Rig Contractor or subcontractor to supply the Transport containers in accordance with this requirement. </t>
  </si>
  <si>
    <t xml:space="preserve">Rig contractor shall provide, in addition to Solas regulation (according to the number of people on the platform), the following:
 - A minimum of one (1) SCBA (with a capacity of 30 minutes) per person on board (POB) with connection for a breathing air cascade system, plus 25% more of the POB as a back up.
- A minimum of 12 SCBAs (60 minute capacity) for emergency crews (search and rescue) with connection for a breathing air cascade system.
- A minimum of 8 SCBA for escape (15 minute capacity) with connection for breathing air cascade system. Note: 5 minute capacity Woluld be acceptable
- Breathing air cascade systems with double compressor. 
</t>
  </si>
  <si>
    <t>• Min. reach aft of stern centerline 70 ft
• Min. reach either side of centerline 15 ft.
• 500 metric Tn of Combined Load Capacity  required at maximum reach and at any transverse Cantiliver position. This shall be sufficient to support 300 Kips CTU or BOP tensioner load, plus full string of pipe at set back (~290kips) and a hook load of 750 Kips.</t>
  </si>
  <si>
    <t>• Iron Roughneck: 3-1/2” – 9 ¾”, less than 10 yrs old, in excellent condition with mainteinance traceability 
• Pipe Spinner in good condition.</t>
  </si>
  <si>
    <t>• Linear Motion or Balanced Elliptical Shakers (3 each minimum)
• Less than 10 yrs old, well maintained and in good working order.  Full spares available on rig.</t>
  </si>
  <si>
    <t>One Dedicated Man Rider (optional)
Two Auxiliary Hoists</t>
  </si>
  <si>
    <t xml:space="preserve">• Bulk Cement : 5100 cu ft  (At least 3 silos with a minimum capacity of 1700 ft3)
• Man entrance for each silo and level measuring system to daily check and report cement volume. 	each silos individually must be capable of being sampled. 
• Air pressure system with water traps or filters.
At least 1 rock catcher and 1 sampling point is required </t>
  </si>
  <si>
    <t>Resultados del Anexo III  Certifcacion y Validacion de Especificaciones Tecnicas</t>
  </si>
  <si>
    <t>Resultados del Anexo III  Ver Instrucciones Primer Pagina</t>
  </si>
  <si>
    <t>Presentación completa del Anexo III de Excel completado por el oferente.</t>
  </si>
  <si>
    <t xml:space="preserve">Presentacion del Anexo III, donde  se evaluará conforme a la Solicitud requerida. </t>
  </si>
  <si>
    <r>
      <t xml:space="preserve">4000 ft as minimum 3-1/2” NC38" 15.5ppf  G-105 connections or equivalent.  High-torque connections.  R2 -Hardbanding Casing Friendly TCS8000 or similary. 
</t>
    </r>
    <r>
      <rPr>
        <b/>
        <sz val="10"/>
        <color theme="1"/>
        <rFont val="Arial"/>
        <family val="2"/>
      </rPr>
      <t xml:space="preserve">Other Drill Pipe acceptable would be: 
* Drill pipe 4" 14 ppf S-135 HT38 Connection as preferable  </t>
    </r>
  </si>
  <si>
    <r>
      <t xml:space="preserve">10000 ft (with hard Banding),  24.7 ppf,  S-135 HT55 TJ 7" connections as preferable.  R2 -Hardbanding Casing Friendly TCS8000 or similary. </t>
    </r>
    <r>
      <rPr>
        <b/>
        <sz val="10"/>
        <color theme="1"/>
        <rFont val="Arial"/>
        <family val="2"/>
      </rPr>
      <t xml:space="preserve"> 
Other Drill Pipe acceptable would be: 
* 5" 19,55 ppf S-135 NC 50 Connection as preferable  
* 5 7//8" 26,3 ppf S-135 XT-57  Connection as preferable  </t>
    </r>
  </si>
  <si>
    <t xml:space="preserve">Min 1200 gpm capacity 
</t>
  </si>
  <si>
    <t xml:space="preserve">Min 1200 gpm (4") 
</t>
  </si>
  <si>
    <r>
      <t>Air Gap</t>
    </r>
    <r>
      <rPr>
        <sz val="10"/>
        <rFont val="Arial"/>
        <family val="2"/>
      </rPr>
      <t xml:space="preserve"> (SL –Top Main deck Platform) without Load restriction.)</t>
    </r>
  </si>
  <si>
    <t>BOP system would be an 13-5/8” system as minimum. The rating required is 10,000 psi working pressure. ( With all necessary DSA and long spool adapters to connect wellhead with top side platform).   
• Raiser/DSS 18 3/4'' 15k or 13 5/8'' 10k - at least 15 m.
• DSA 13 5/8'' 5k x 18 3/4'' 15k (if offered BOP is 18 3/4'').                                      
• DSA 13 5/8" 5k x 13 5/8 10K                                                                               
• DSA 13 5/8'' 10k x 18 3/4'' 15k (if offered BOP is 18 3/4'')
• Bell Nipple 18 3/4'' in accordance with BOP size.
• Overshot Packer.
Everything necessary to connect to the Wellhead and casings according to the program.
DSA &amp; studs  must fulfill API requirements.
BOP Washing tool
Minimum 1 set in backup of the spare part of the BOP stack must be available on board previuous to start the drilling and workover operation ( packing element, oring, seal rams, bonet, etc)</t>
  </si>
  <si>
    <t>Bloque 31 &amp; Hokchi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</si>
</sst>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_-* #,##0_-;\-* #,##0_-;_-* &quot;-&quot;??_-;_-@_-"/>
  </numFmts>
  <fonts count="34" x14ac:knownFonts="1">
    <font>
      <sz val="11"/>
      <color theme="1"/>
      <name val="Calibri"/>
      <family val="2"/>
      <scheme val="minor"/>
    </font>
    <font>
      <sz val="10"/>
      <name val="Arial"/>
      <family val="2"/>
    </font>
    <font>
      <sz val="10"/>
      <name val="Arial"/>
      <family val="2"/>
    </font>
    <font>
      <b/>
      <sz val="11"/>
      <name val="Arial"/>
      <family val="2"/>
    </font>
    <font>
      <b/>
      <sz val="10"/>
      <name val="Arial"/>
      <family val="2"/>
    </font>
    <font>
      <u/>
      <sz val="10"/>
      <name val="Arial"/>
      <family val="2"/>
    </font>
    <font>
      <b/>
      <sz val="12"/>
      <color indexed="9"/>
      <name val="Arial"/>
      <family val="2"/>
    </font>
    <font>
      <sz val="8"/>
      <name val="Arial"/>
      <family val="2"/>
    </font>
    <font>
      <i/>
      <sz val="10"/>
      <name val="Arial"/>
      <family val="2"/>
    </font>
    <font>
      <b/>
      <sz val="12"/>
      <name val="Arial"/>
      <family val="2"/>
    </font>
    <font>
      <b/>
      <sz val="14"/>
      <name val="Arial"/>
      <family val="2"/>
    </font>
    <font>
      <sz val="14"/>
      <name val="Arial"/>
      <family val="2"/>
    </font>
    <font>
      <sz val="12"/>
      <name val="Arial"/>
      <family val="2"/>
    </font>
    <font>
      <b/>
      <u/>
      <sz val="10"/>
      <name val="Arial"/>
      <family val="2"/>
    </font>
    <font>
      <sz val="11"/>
      <color theme="1"/>
      <name val="Calibri"/>
      <family val="2"/>
      <scheme val="minor"/>
    </font>
    <font>
      <b/>
      <sz val="14"/>
      <color rgb="FFFFFF00"/>
      <name val="Calibri"/>
      <family val="2"/>
      <scheme val="minor"/>
    </font>
    <font>
      <b/>
      <sz val="12"/>
      <color theme="1"/>
      <name val="Arial"/>
      <family val="2"/>
    </font>
    <font>
      <b/>
      <sz val="12"/>
      <color rgb="FFFFFF00"/>
      <name val="Arial"/>
      <family val="2"/>
    </font>
    <font>
      <b/>
      <sz val="14"/>
      <color theme="1"/>
      <name val="Calibri"/>
      <family val="2"/>
      <scheme val="minor"/>
    </font>
    <font>
      <sz val="14"/>
      <color theme="1"/>
      <name val="Calibri"/>
      <family val="2"/>
      <scheme val="minor"/>
    </font>
    <font>
      <b/>
      <sz val="10"/>
      <color rgb="FFFF0000"/>
      <name val="Arial"/>
      <family val="2"/>
    </font>
    <font>
      <b/>
      <sz val="10"/>
      <color theme="1"/>
      <name val="Arial"/>
      <family val="2"/>
    </font>
    <font>
      <b/>
      <sz val="10"/>
      <color rgb="FFFFFF00"/>
      <name val="Arial"/>
      <family val="2"/>
    </font>
    <font>
      <sz val="14"/>
      <color theme="1"/>
      <name val="Arial"/>
      <family val="2"/>
    </font>
    <font>
      <b/>
      <sz val="14"/>
      <color theme="1"/>
      <name val="Arial"/>
      <family val="2"/>
    </font>
    <font>
      <sz val="14"/>
      <color theme="0"/>
      <name val="Arial"/>
      <family val="2"/>
    </font>
    <font>
      <b/>
      <sz val="14"/>
      <color rgb="FF000000"/>
      <name val="Arial"/>
      <family val="2"/>
    </font>
    <font>
      <b/>
      <sz val="14"/>
      <color theme="0"/>
      <name val="Arial"/>
      <family val="2"/>
    </font>
    <font>
      <sz val="14"/>
      <color rgb="FF000000"/>
      <name val="Arial"/>
      <family val="2"/>
    </font>
    <font>
      <b/>
      <sz val="11"/>
      <color theme="1"/>
      <name val="Calibri"/>
      <family val="2"/>
      <scheme val="minor"/>
    </font>
    <font>
      <b/>
      <sz val="15"/>
      <color theme="0"/>
      <name val="Calibri"/>
      <family val="2"/>
      <scheme val="minor"/>
    </font>
    <font>
      <sz val="15"/>
      <color theme="1"/>
      <name val="Calibri"/>
      <family val="2"/>
      <scheme val="minor"/>
    </font>
    <font>
      <sz val="10"/>
      <color rgb="FFFF0000"/>
      <name val="Arial"/>
      <family val="2"/>
    </font>
    <font>
      <sz val="10"/>
      <color theme="1"/>
      <name val="Arial"/>
      <family val="2"/>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rgb="FFFF0000"/>
        <bgColor indexed="64"/>
      </patternFill>
    </fill>
    <fill>
      <patternFill patternType="solid">
        <fgColor rgb="FF002060"/>
        <bgColor indexed="64"/>
      </patternFill>
    </fill>
    <fill>
      <patternFill patternType="solid">
        <fgColor theme="8" tint="0.79998168889431442"/>
        <bgColor indexed="64"/>
      </patternFill>
    </fill>
    <fill>
      <patternFill patternType="solid">
        <fgColor theme="2" tint="-0.249977111117893"/>
        <bgColor indexed="64"/>
      </patternFill>
    </fill>
    <fill>
      <patternFill patternType="solid">
        <fgColor theme="8" tint="-0.499984740745262"/>
        <bgColor indexed="64"/>
      </patternFill>
    </fill>
    <fill>
      <patternFill patternType="solid">
        <fgColor theme="3" tint="0.79998168889431442"/>
        <bgColor indexed="64"/>
      </patternFill>
    </fill>
  </fills>
  <borders count="26">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right/>
      <top style="hair">
        <color indexed="64"/>
      </top>
      <bottom style="hair">
        <color indexed="64"/>
      </bottom>
      <diagonal/>
    </border>
    <border>
      <left/>
      <right/>
      <top/>
      <bottom style="hair">
        <color indexed="64"/>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bottom/>
      <diagonal/>
    </border>
    <border>
      <left style="hair">
        <color indexed="64"/>
      </left>
      <right/>
      <top style="double">
        <color indexed="64"/>
      </top>
      <bottom style="double">
        <color indexed="64"/>
      </bottom>
      <diagonal/>
    </border>
    <border>
      <left/>
      <right style="hair">
        <color indexed="64"/>
      </right>
      <top style="double">
        <color indexed="64"/>
      </top>
      <bottom style="double">
        <color indexed="64"/>
      </bottom>
      <diagonal/>
    </border>
    <border>
      <left/>
      <right/>
      <top/>
      <bottom style="double">
        <color indexed="64"/>
      </bottom>
      <diagonal/>
    </border>
    <border>
      <left/>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164" fontId="14" fillId="0" borderId="0" applyFont="0" applyFill="0" applyBorder="0" applyAlignment="0" applyProtection="0"/>
    <xf numFmtId="164" fontId="1" fillId="0" borderId="0" applyFont="0" applyFill="0" applyBorder="0" applyAlignment="0" applyProtection="0"/>
    <xf numFmtId="0" fontId="1" fillId="0" borderId="0"/>
    <xf numFmtId="9" fontId="14" fillId="0" borderId="0" applyFont="0" applyFill="0" applyBorder="0" applyAlignment="0" applyProtection="0"/>
    <xf numFmtId="9" fontId="1" fillId="0" borderId="0" applyFont="0" applyFill="0" applyBorder="0" applyAlignment="0" applyProtection="0"/>
  </cellStyleXfs>
  <cellXfs count="187">
    <xf numFmtId="0" fontId="0" fillId="0" borderId="0" xfId="0"/>
    <xf numFmtId="0" fontId="2" fillId="2" borderId="0" xfId="3" applyFont="1" applyFill="1"/>
    <xf numFmtId="165" fontId="2" fillId="2" borderId="0" xfId="5" applyNumberFormat="1" applyFont="1" applyFill="1" applyAlignment="1">
      <alignment horizontal="center"/>
    </xf>
    <xf numFmtId="0" fontId="2" fillId="3" borderId="0" xfId="3" applyFont="1" applyFill="1"/>
    <xf numFmtId="0" fontId="2" fillId="2" borderId="0" xfId="3" applyFont="1" applyFill="1" applyAlignment="1">
      <alignment horizontal="center" vertical="center"/>
    </xf>
    <xf numFmtId="0" fontId="4" fillId="2" borderId="0" xfId="3" applyFont="1" applyFill="1" applyAlignment="1">
      <alignment vertical="center" wrapText="1"/>
    </xf>
    <xf numFmtId="0" fontId="2" fillId="2" borderId="0" xfId="3" applyFont="1" applyFill="1" applyAlignment="1">
      <alignment horizontal="left" vertical="center"/>
    </xf>
    <xf numFmtId="165" fontId="2" fillId="2" borderId="0" xfId="5" applyNumberFormat="1" applyFont="1" applyFill="1" applyAlignment="1">
      <alignment horizontal="center" vertical="center"/>
    </xf>
    <xf numFmtId="0" fontId="2" fillId="3" borderId="0" xfId="3" applyFont="1" applyFill="1" applyAlignment="1">
      <alignment vertical="center"/>
    </xf>
    <xf numFmtId="0" fontId="2" fillId="2" borderId="0" xfId="3" applyFont="1" applyFill="1" applyAlignment="1">
      <alignment horizontal="justify" vertical="center"/>
    </xf>
    <xf numFmtId="0" fontId="4" fillId="3" borderId="0" xfId="3" applyFont="1" applyFill="1" applyAlignment="1">
      <alignment horizontal="justify" vertical="center"/>
    </xf>
    <xf numFmtId="0" fontId="2" fillId="2" borderId="0" xfId="3" applyFont="1" applyFill="1" applyAlignment="1">
      <alignment horizontal="justify"/>
    </xf>
    <xf numFmtId="0" fontId="4" fillId="3" borderId="0" xfId="3" applyFont="1" applyFill="1" applyAlignment="1">
      <alignment horizontal="justify"/>
    </xf>
    <xf numFmtId="0" fontId="2" fillId="2" borderId="0" xfId="3" applyFont="1" applyFill="1" applyAlignment="1">
      <alignment horizontal="justify" vertical="center" wrapText="1"/>
    </xf>
    <xf numFmtId="164" fontId="2" fillId="3" borderId="0" xfId="1" applyFont="1" applyFill="1" applyAlignment="1">
      <alignment vertical="center"/>
    </xf>
    <xf numFmtId="0" fontId="5" fillId="0" borderId="0" xfId="3" applyFont="1" applyAlignment="1">
      <alignment vertical="top" wrapText="1"/>
    </xf>
    <xf numFmtId="0" fontId="2" fillId="0" borderId="0" xfId="3" applyFont="1" applyAlignment="1">
      <alignment vertical="top" wrapText="1"/>
    </xf>
    <xf numFmtId="0" fontId="2" fillId="4" borderId="1" xfId="3" applyFont="1" applyFill="1" applyBorder="1" applyAlignment="1">
      <alignment horizontal="justify" vertical="center"/>
    </xf>
    <xf numFmtId="0" fontId="2" fillId="3" borderId="0" xfId="3" applyFont="1" applyFill="1" applyAlignment="1">
      <alignment horizontal="justify" vertical="center"/>
    </xf>
    <xf numFmtId="0" fontId="16" fillId="6" borderId="1" xfId="3" applyFont="1" applyFill="1" applyBorder="1" applyAlignment="1">
      <alignment horizontal="center" vertical="center" wrapText="1"/>
    </xf>
    <xf numFmtId="0" fontId="10" fillId="7" borderId="1" xfId="3" applyFont="1" applyFill="1" applyBorder="1" applyAlignment="1">
      <alignment horizontal="left" vertical="center" wrapText="1"/>
    </xf>
    <xf numFmtId="0" fontId="10" fillId="7" borderId="1" xfId="3" applyFont="1" applyFill="1" applyBorder="1" applyAlignment="1">
      <alignment horizontal="center" vertical="center" wrapText="1"/>
    </xf>
    <xf numFmtId="165" fontId="10" fillId="7" borderId="1" xfId="5" applyNumberFormat="1" applyFont="1" applyFill="1" applyBorder="1" applyAlignment="1">
      <alignment horizontal="center" vertical="center" wrapText="1"/>
    </xf>
    <xf numFmtId="0" fontId="11" fillId="6" borderId="1" xfId="3" applyFont="1" applyFill="1" applyBorder="1" applyAlignment="1">
      <alignment horizontal="center" vertical="center" wrapText="1"/>
    </xf>
    <xf numFmtId="0" fontId="11" fillId="6" borderId="1" xfId="3" applyFont="1" applyFill="1" applyBorder="1" applyAlignment="1">
      <alignment horizontal="left" vertical="center" wrapText="1"/>
    </xf>
    <xf numFmtId="0" fontId="11" fillId="6" borderId="1" xfId="3" applyFont="1" applyFill="1" applyBorder="1" applyAlignment="1">
      <alignment horizontal="justify" vertical="center" wrapText="1"/>
    </xf>
    <xf numFmtId="164" fontId="11" fillId="6" borderId="1" xfId="2" applyFont="1" applyFill="1" applyBorder="1" applyAlignment="1">
      <alignment horizontal="center" vertical="center" wrapText="1"/>
    </xf>
    <xf numFmtId="9" fontId="11" fillId="6" borderId="1" xfId="4" applyFont="1" applyFill="1" applyBorder="1" applyAlignment="1">
      <alignment horizontal="center" vertical="center" wrapText="1"/>
    </xf>
    <xf numFmtId="9" fontId="11" fillId="6" borderId="1" xfId="2" applyNumberFormat="1" applyFont="1" applyFill="1" applyBorder="1" applyAlignment="1">
      <alignment horizontal="center" vertical="center" wrapText="1"/>
    </xf>
    <xf numFmtId="0" fontId="11" fillId="7" borderId="1" xfId="3" applyFont="1" applyFill="1" applyBorder="1" applyAlignment="1">
      <alignment horizontal="center" vertical="center" wrapText="1"/>
    </xf>
    <xf numFmtId="0" fontId="11" fillId="7" borderId="1" xfId="3" applyFont="1" applyFill="1" applyBorder="1" applyAlignment="1">
      <alignment horizontal="left" vertical="center" wrapText="1"/>
    </xf>
    <xf numFmtId="0" fontId="11" fillId="7" borderId="1" xfId="3" applyFont="1" applyFill="1" applyBorder="1" applyAlignment="1">
      <alignment horizontal="justify" vertical="center" wrapText="1"/>
    </xf>
    <xf numFmtId="164" fontId="11" fillId="7" borderId="1" xfId="2" applyFont="1" applyFill="1" applyBorder="1" applyAlignment="1">
      <alignment horizontal="center" vertical="center" wrapText="1"/>
    </xf>
    <xf numFmtId="9" fontId="11" fillId="7" borderId="1" xfId="4" applyFont="1" applyFill="1" applyBorder="1" applyAlignment="1">
      <alignment horizontal="center" vertical="center" wrapText="1"/>
    </xf>
    <xf numFmtId="9" fontId="11" fillId="7" borderId="1" xfId="2" applyNumberFormat="1" applyFont="1" applyFill="1" applyBorder="1" applyAlignment="1">
      <alignment horizontal="center" vertical="center" wrapText="1"/>
    </xf>
    <xf numFmtId="0" fontId="10" fillId="7" borderId="2" xfId="3" applyFont="1" applyFill="1" applyBorder="1" applyAlignment="1">
      <alignment horizontal="center" vertical="center"/>
    </xf>
    <xf numFmtId="0" fontId="10" fillId="3" borderId="0" xfId="3" applyFont="1" applyFill="1" applyAlignment="1">
      <alignment horizontal="right" vertical="center"/>
    </xf>
    <xf numFmtId="165" fontId="16" fillId="6" borderId="1" xfId="5" applyNumberFormat="1" applyFont="1" applyFill="1" applyBorder="1" applyAlignment="1" applyProtection="1">
      <alignment horizontal="center" vertical="center" wrapText="1"/>
    </xf>
    <xf numFmtId="164" fontId="6" fillId="8" borderId="1" xfId="1" applyFont="1" applyFill="1" applyBorder="1" applyAlignment="1" applyProtection="1">
      <alignment horizontal="center" vertical="center" wrapText="1"/>
    </xf>
    <xf numFmtId="164" fontId="17" fillId="8" borderId="1" xfId="1" applyFont="1" applyFill="1" applyBorder="1" applyAlignment="1" applyProtection="1">
      <alignment horizontal="center" vertical="center" wrapText="1"/>
    </xf>
    <xf numFmtId="0" fontId="18" fillId="9" borderId="1" xfId="0" applyFont="1" applyFill="1" applyBorder="1" applyAlignment="1">
      <alignment horizontal="center" vertical="center"/>
    </xf>
    <xf numFmtId="0" fontId="1" fillId="3" borderId="1" xfId="3" applyFill="1" applyBorder="1" applyAlignment="1" applyProtection="1">
      <alignment horizontal="center" vertical="center" wrapText="1"/>
      <protection locked="0"/>
    </xf>
    <xf numFmtId="10" fontId="2" fillId="3" borderId="1" xfId="3" applyNumberFormat="1" applyFont="1" applyFill="1" applyBorder="1" applyAlignment="1">
      <alignment horizontal="justify" vertical="center"/>
    </xf>
    <xf numFmtId="0" fontId="1" fillId="3" borderId="0" xfId="3" applyFill="1" applyAlignment="1">
      <alignment vertical="center"/>
    </xf>
    <xf numFmtId="165" fontId="10" fillId="5" borderId="1" xfId="4" applyNumberFormat="1" applyFont="1" applyFill="1" applyBorder="1" applyAlignment="1">
      <alignment horizontal="center" vertical="center"/>
    </xf>
    <xf numFmtId="165" fontId="10" fillId="5" borderId="3" xfId="4" applyNumberFormat="1" applyFont="1" applyFill="1" applyBorder="1" applyAlignment="1">
      <alignment horizontal="center" vertical="center"/>
    </xf>
    <xf numFmtId="0" fontId="1" fillId="3" borderId="0" xfId="3" applyFill="1"/>
    <xf numFmtId="165" fontId="1" fillId="2" borderId="0" xfId="5" applyNumberFormat="1" applyFont="1" applyFill="1" applyAlignment="1">
      <alignment horizontal="center" vertical="center"/>
    </xf>
    <xf numFmtId="165" fontId="1" fillId="2" borderId="0" xfId="5" applyNumberFormat="1" applyFont="1" applyFill="1" applyAlignment="1">
      <alignment horizontal="right" vertical="center"/>
    </xf>
    <xf numFmtId="0" fontId="1" fillId="3" borderId="1" xfId="3" applyFill="1" applyBorder="1" applyAlignment="1" applyProtection="1">
      <alignment horizontal="justify" vertical="center" wrapText="1"/>
      <protection locked="0"/>
    </xf>
    <xf numFmtId="0" fontId="7" fillId="3" borderId="1" xfId="3" applyFont="1" applyFill="1" applyBorder="1" applyAlignment="1" applyProtection="1">
      <alignment horizontal="justify" vertical="center" wrapText="1"/>
      <protection locked="0"/>
    </xf>
    <xf numFmtId="0" fontId="9" fillId="6" borderId="1" xfId="4" applyNumberFormat="1" applyFont="1" applyFill="1" applyBorder="1" applyAlignment="1" applyProtection="1">
      <alignment horizontal="center" vertical="center" wrapText="1"/>
    </xf>
    <xf numFmtId="0" fontId="9" fillId="7" borderId="1" xfId="4" applyNumberFormat="1" applyFont="1" applyFill="1" applyBorder="1" applyAlignment="1" applyProtection="1">
      <alignment horizontal="center" vertical="center" wrapText="1"/>
    </xf>
    <xf numFmtId="0" fontId="19" fillId="0" borderId="0" xfId="0" applyFont="1"/>
    <xf numFmtId="0" fontId="9" fillId="9" borderId="1" xfId="4" applyNumberFormat="1" applyFont="1" applyFill="1" applyBorder="1" applyAlignment="1" applyProtection="1">
      <alignment horizontal="center" vertical="center" wrapText="1"/>
    </xf>
    <xf numFmtId="15" fontId="11" fillId="9" borderId="2" xfId="3" applyNumberFormat="1" applyFont="1" applyFill="1" applyBorder="1" applyAlignment="1">
      <alignment vertical="center"/>
    </xf>
    <xf numFmtId="0" fontId="10" fillId="10" borderId="1" xfId="3" applyFont="1" applyFill="1" applyBorder="1" applyAlignment="1">
      <alignment horizontal="center" vertical="center" wrapText="1"/>
    </xf>
    <xf numFmtId="164" fontId="10" fillId="10" borderId="1" xfId="1" applyFont="1" applyFill="1" applyBorder="1" applyAlignment="1">
      <alignment horizontal="center" vertical="center" wrapText="1"/>
    </xf>
    <xf numFmtId="15" fontId="11" fillId="9" borderId="4" xfId="3" applyNumberFormat="1" applyFont="1" applyFill="1" applyBorder="1" applyAlignment="1">
      <alignment horizontal="center" vertical="center"/>
    </xf>
    <xf numFmtId="164" fontId="4" fillId="11" borderId="1" xfId="1" applyFont="1" applyFill="1" applyBorder="1" applyAlignment="1" applyProtection="1">
      <alignment horizontal="center" vertical="center" wrapText="1"/>
    </xf>
    <xf numFmtId="0" fontId="3" fillId="11" borderId="1" xfId="4" applyNumberFormat="1" applyFont="1" applyFill="1" applyBorder="1" applyAlignment="1" applyProtection="1">
      <alignment horizontal="center" vertical="center" wrapText="1"/>
    </xf>
    <xf numFmtId="9" fontId="2" fillId="11" borderId="1" xfId="5" applyFont="1" applyFill="1" applyBorder="1" applyAlignment="1" applyProtection="1">
      <alignment horizontal="center" vertical="center" wrapText="1"/>
    </xf>
    <xf numFmtId="164" fontId="1" fillId="11" borderId="1" xfId="1" applyFont="1" applyFill="1" applyBorder="1" applyAlignment="1" applyProtection="1">
      <alignment horizontal="center" vertical="center" wrapText="1"/>
    </xf>
    <xf numFmtId="0" fontId="2" fillId="11" borderId="1" xfId="4" applyNumberFormat="1" applyFont="1" applyFill="1" applyBorder="1" applyAlignment="1" applyProtection="1">
      <alignment vertical="center" wrapText="1"/>
    </xf>
    <xf numFmtId="0" fontId="2" fillId="11" borderId="1" xfId="4" applyNumberFormat="1" applyFont="1" applyFill="1" applyBorder="1" applyAlignment="1" applyProtection="1">
      <alignment horizontal="right" vertical="center" wrapText="1"/>
    </xf>
    <xf numFmtId="0" fontId="20" fillId="6" borderId="5" xfId="3" applyFont="1" applyFill="1" applyBorder="1" applyAlignment="1">
      <alignment horizontal="center" vertical="center"/>
    </xf>
    <xf numFmtId="15" fontId="12" fillId="3" borderId="9" xfId="3" applyNumberFormat="1" applyFont="1" applyFill="1" applyBorder="1" applyAlignment="1" applyProtection="1">
      <alignment horizontal="center" vertical="center"/>
      <protection locked="0"/>
    </xf>
    <xf numFmtId="0" fontId="1" fillId="3" borderId="1" xfId="3" applyFill="1" applyBorder="1" applyAlignment="1" applyProtection="1">
      <alignment horizontal="justify" vertical="center"/>
      <protection locked="0"/>
    </xf>
    <xf numFmtId="164" fontId="22" fillId="8" borderId="1" xfId="1" applyFont="1" applyFill="1" applyBorder="1" applyAlignment="1" applyProtection="1">
      <alignment horizontal="center" vertical="center" wrapText="1"/>
    </xf>
    <xf numFmtId="15" fontId="12" fillId="14" borderId="9" xfId="3" applyNumberFormat="1" applyFont="1" applyFill="1" applyBorder="1" applyAlignment="1">
      <alignment horizontal="left" vertical="center"/>
    </xf>
    <xf numFmtId="0" fontId="19" fillId="0" borderId="0" xfId="0" applyFont="1" applyProtection="1">
      <protection locked="0"/>
    </xf>
    <xf numFmtId="0" fontId="11" fillId="14" borderId="2" xfId="3" applyFont="1" applyFill="1" applyBorder="1" applyAlignment="1">
      <alignment horizontal="left" vertical="center"/>
    </xf>
    <xf numFmtId="165" fontId="2" fillId="2" borderId="0" xfId="5" applyNumberFormat="1" applyFont="1" applyFill="1" applyAlignment="1" applyProtection="1">
      <alignment horizontal="center" vertical="center"/>
    </xf>
    <xf numFmtId="164" fontId="2" fillId="3" borderId="0" xfId="1" applyFont="1" applyFill="1" applyAlignment="1" applyProtection="1">
      <alignment vertical="center"/>
    </xf>
    <xf numFmtId="14" fontId="11" fillId="14" borderId="2" xfId="3" applyNumberFormat="1" applyFont="1" applyFill="1" applyBorder="1" applyAlignment="1">
      <alignment horizontal="left" vertical="center"/>
    </xf>
    <xf numFmtId="0" fontId="16" fillId="6" borderId="1" xfId="3" applyFont="1" applyFill="1" applyBorder="1" applyAlignment="1">
      <alignment horizontal="left" vertical="center" wrapText="1"/>
    </xf>
    <xf numFmtId="0" fontId="16" fillId="6" borderId="1" xfId="3" applyFont="1" applyFill="1" applyBorder="1" applyAlignment="1">
      <alignment horizontal="justify" vertical="center" wrapText="1"/>
    </xf>
    <xf numFmtId="0" fontId="4" fillId="11" borderId="1" xfId="3" applyFont="1" applyFill="1" applyBorder="1" applyAlignment="1">
      <alignment horizontal="center" vertical="center" wrapText="1"/>
    </xf>
    <xf numFmtId="0" fontId="4" fillId="11" borderId="1" xfId="3" applyFont="1" applyFill="1" applyBorder="1" applyAlignment="1">
      <alignment horizontal="left" vertical="center" wrapText="1"/>
    </xf>
    <xf numFmtId="0" fontId="1" fillId="11" borderId="1" xfId="3" applyFill="1" applyBorder="1" applyAlignment="1">
      <alignment horizontal="justify" vertical="center" wrapText="1"/>
    </xf>
    <xf numFmtId="0" fontId="2" fillId="3" borderId="0" xfId="3" applyFont="1" applyFill="1" applyAlignment="1">
      <alignment horizontal="justify"/>
    </xf>
    <xf numFmtId="165" fontId="2" fillId="3" borderId="0" xfId="3" applyNumberFormat="1" applyFont="1" applyFill="1" applyAlignment="1">
      <alignment vertical="center"/>
    </xf>
    <xf numFmtId="0" fontId="2" fillId="3" borderId="1" xfId="3" applyFont="1" applyFill="1" applyBorder="1" applyAlignment="1">
      <alignment vertical="center"/>
    </xf>
    <xf numFmtId="0" fontId="2" fillId="3" borderId="1" xfId="3" applyFont="1" applyFill="1" applyBorder="1" applyAlignment="1">
      <alignment horizontal="justify"/>
    </xf>
    <xf numFmtId="0" fontId="2" fillId="3" borderId="1" xfId="3" applyFont="1" applyFill="1" applyBorder="1" applyAlignment="1">
      <alignment horizontal="justify" vertical="center"/>
    </xf>
    <xf numFmtId="164" fontId="4" fillId="3" borderId="1" xfId="2" applyFont="1" applyFill="1" applyBorder="1" applyAlignment="1" applyProtection="1">
      <alignment vertical="center"/>
    </xf>
    <xf numFmtId="166" fontId="4" fillId="3" borderId="1" xfId="3" applyNumberFormat="1" applyFont="1" applyFill="1" applyBorder="1" applyAlignment="1">
      <alignment vertical="center"/>
    </xf>
    <xf numFmtId="164" fontId="4" fillId="3" borderId="1" xfId="1" applyFont="1" applyFill="1" applyBorder="1" applyAlignment="1" applyProtection="1">
      <alignment vertical="center"/>
    </xf>
    <xf numFmtId="9" fontId="1" fillId="3" borderId="0" xfId="4" applyFont="1" applyFill="1" applyAlignment="1" applyProtection="1">
      <alignment vertical="center"/>
    </xf>
    <xf numFmtId="0" fontId="2" fillId="4" borderId="1" xfId="3" applyFont="1" applyFill="1" applyBorder="1" applyAlignment="1">
      <alignment vertical="center"/>
    </xf>
    <xf numFmtId="0" fontId="2" fillId="4" borderId="1" xfId="3" applyFont="1" applyFill="1" applyBorder="1" applyAlignment="1">
      <alignment horizontal="justify"/>
    </xf>
    <xf numFmtId="164" fontId="4" fillId="4" borderId="1" xfId="2" applyFont="1" applyFill="1" applyBorder="1" applyAlignment="1" applyProtection="1">
      <alignment vertical="center"/>
    </xf>
    <xf numFmtId="0" fontId="4" fillId="3" borderId="1" xfId="3" applyFont="1" applyFill="1" applyBorder="1" applyAlignment="1">
      <alignment vertical="center"/>
    </xf>
    <xf numFmtId="0" fontId="0" fillId="3" borderId="0" xfId="0" applyFill="1"/>
    <xf numFmtId="0" fontId="0" fillId="3" borderId="0" xfId="0" applyFill="1" applyAlignment="1">
      <alignment wrapText="1"/>
    </xf>
    <xf numFmtId="0" fontId="29" fillId="3" borderId="0" xfId="0" applyFont="1" applyFill="1"/>
    <xf numFmtId="0" fontId="31" fillId="3" borderId="0" xfId="0" applyFont="1" applyFill="1"/>
    <xf numFmtId="49" fontId="0" fillId="3" borderId="0" xfId="0" applyNumberFormat="1" applyFill="1"/>
    <xf numFmtId="0" fontId="0" fillId="3" borderId="0" xfId="0" applyFill="1" applyProtection="1">
      <protection locked="0"/>
    </xf>
    <xf numFmtId="0" fontId="0" fillId="3" borderId="21" xfId="0" applyFill="1" applyBorder="1" applyProtection="1">
      <protection locked="0"/>
    </xf>
    <xf numFmtId="0" fontId="13" fillId="3" borderId="0" xfId="3" applyFont="1" applyFill="1"/>
    <xf numFmtId="0" fontId="9" fillId="15" borderId="0" xfId="3" applyFont="1" applyFill="1"/>
    <xf numFmtId="0" fontId="9" fillId="15" borderId="0" xfId="3" applyFont="1" applyFill="1" applyAlignment="1">
      <alignment horizontal="center" vertical="center"/>
    </xf>
    <xf numFmtId="0" fontId="4" fillId="12" borderId="1" xfId="3" applyFont="1" applyFill="1" applyBorder="1" applyAlignment="1">
      <alignment horizontal="center" vertical="center" wrapText="1"/>
    </xf>
    <xf numFmtId="0" fontId="4" fillId="12" borderId="1" xfId="3" applyFont="1" applyFill="1" applyBorder="1" applyAlignment="1">
      <alignment horizontal="left" vertical="center" wrapText="1"/>
    </xf>
    <xf numFmtId="0" fontId="1" fillId="2" borderId="0" xfId="3" applyFill="1" applyAlignment="1">
      <alignment horizontal="center" vertical="center"/>
    </xf>
    <xf numFmtId="0" fontId="1" fillId="2" borderId="0" xfId="3" applyFill="1" applyAlignment="1">
      <alignment horizontal="left" vertical="center"/>
    </xf>
    <xf numFmtId="0" fontId="4" fillId="11" borderId="3" xfId="3" applyFont="1" applyFill="1" applyBorder="1" applyAlignment="1">
      <alignment horizontal="left" vertical="center" wrapText="1"/>
    </xf>
    <xf numFmtId="0" fontId="12" fillId="3" borderId="0" xfId="3" applyFont="1" applyFill="1"/>
    <xf numFmtId="0" fontId="9" fillId="3" borderId="0" xfId="3" applyFont="1" applyFill="1" applyAlignment="1">
      <alignment horizontal="right" vertical="center"/>
    </xf>
    <xf numFmtId="165" fontId="15" fillId="5" borderId="1" xfId="4" applyNumberFormat="1" applyFont="1" applyFill="1" applyBorder="1" applyAlignment="1" applyProtection="1">
      <alignment horizontal="center" vertical="center"/>
    </xf>
    <xf numFmtId="0" fontId="12" fillId="15" borderId="0" xfId="3" applyFont="1" applyFill="1"/>
    <xf numFmtId="0" fontId="4" fillId="0" borderId="0" xfId="3" applyFont="1" applyAlignment="1">
      <alignment horizontal="center" vertical="center"/>
    </xf>
    <xf numFmtId="0" fontId="4" fillId="4" borderId="0" xfId="3" applyFont="1" applyFill="1" applyAlignment="1">
      <alignment horizontal="center" vertical="center"/>
    </xf>
    <xf numFmtId="0" fontId="1" fillId="11" borderId="1" xfId="3" applyFill="1" applyBorder="1" applyAlignment="1">
      <alignment horizontal="left" vertical="center" wrapText="1"/>
    </xf>
    <xf numFmtId="0" fontId="23" fillId="0" borderId="0" xfId="0" applyFont="1"/>
    <xf numFmtId="0" fontId="11" fillId="0" borderId="0" xfId="0" applyFont="1"/>
    <xf numFmtId="0" fontId="11" fillId="0" borderId="0" xfId="0" applyFont="1" applyAlignment="1">
      <alignment vertical="center"/>
    </xf>
    <xf numFmtId="0" fontId="23" fillId="0" borderId="0" xfId="0" applyFont="1" applyAlignment="1">
      <alignment vertical="center"/>
    </xf>
    <xf numFmtId="0" fontId="23" fillId="0" borderId="0" xfId="0" applyFont="1" applyAlignment="1">
      <alignment horizontal="center" vertical="center"/>
    </xf>
    <xf numFmtId="0" fontId="24" fillId="6" borderId="1" xfId="0" applyFont="1" applyFill="1" applyBorder="1" applyAlignment="1">
      <alignment horizontal="center"/>
    </xf>
    <xf numFmtId="0" fontId="25" fillId="0" borderId="0" xfId="0" applyFont="1" applyAlignment="1">
      <alignment vertical="center"/>
    </xf>
    <xf numFmtId="0" fontId="26" fillId="6" borderId="3" xfId="0" applyFont="1" applyFill="1" applyBorder="1" applyAlignment="1">
      <alignment horizontal="center" vertical="center" wrapText="1"/>
    </xf>
    <xf numFmtId="0" fontId="26" fillId="10" borderId="3" xfId="0" applyFont="1" applyFill="1" applyBorder="1" applyAlignment="1">
      <alignment horizontal="center" vertical="center" wrapText="1"/>
    </xf>
    <xf numFmtId="0" fontId="23" fillId="0" borderId="0" xfId="0" applyFont="1" applyAlignment="1">
      <alignment vertical="center" wrapText="1"/>
    </xf>
    <xf numFmtId="0" fontId="23" fillId="5" borderId="0" xfId="0" applyFont="1" applyFill="1" applyAlignment="1">
      <alignment vertical="center" wrapText="1"/>
    </xf>
    <xf numFmtId="0" fontId="27" fillId="0" borderId="0" xfId="0" applyFont="1"/>
    <xf numFmtId="0" fontId="11" fillId="0" borderId="0" xfId="0" applyFont="1" applyAlignment="1">
      <alignment horizontal="center" vertical="center" wrapText="1"/>
    </xf>
    <xf numFmtId="0" fontId="23" fillId="0" borderId="0" xfId="0" applyFont="1" applyAlignment="1">
      <alignment horizontal="center" vertical="center" wrapText="1"/>
    </xf>
    <xf numFmtId="0" fontId="19" fillId="0" borderId="0" xfId="0" applyFont="1" applyAlignment="1">
      <alignment vertical="center" wrapText="1"/>
    </xf>
    <xf numFmtId="0" fontId="26" fillId="9" borderId="6" xfId="0" applyFont="1" applyFill="1" applyBorder="1" applyAlignment="1">
      <alignment horizontal="center" vertical="center" wrapText="1"/>
    </xf>
    <xf numFmtId="0" fontId="28" fillId="9" borderId="7" xfId="0" applyFont="1" applyFill="1" applyBorder="1" applyAlignment="1">
      <alignment vertical="center" wrapText="1"/>
    </xf>
    <xf numFmtId="0" fontId="24" fillId="9" borderId="7" xfId="0" applyFont="1" applyFill="1" applyBorder="1" applyAlignment="1">
      <alignment horizontal="center" vertical="center" wrapText="1"/>
    </xf>
    <xf numFmtId="0" fontId="24" fillId="0" borderId="8" xfId="0" applyFont="1" applyBorder="1" applyAlignment="1">
      <alignment horizontal="center" vertical="center" wrapText="1"/>
    </xf>
    <xf numFmtId="0" fontId="23" fillId="12" borderId="0" xfId="0" applyFont="1" applyFill="1"/>
    <xf numFmtId="0" fontId="20" fillId="3" borderId="0" xfId="3" applyFont="1" applyFill="1" applyAlignment="1">
      <alignment horizontal="justify"/>
    </xf>
    <xf numFmtId="0" fontId="20" fillId="3" borderId="0" xfId="3" applyFont="1" applyFill="1" applyAlignment="1">
      <alignment horizontal="justify" vertical="center"/>
    </xf>
    <xf numFmtId="165" fontId="32" fillId="2" borderId="0" xfId="5" applyNumberFormat="1" applyFont="1" applyFill="1" applyAlignment="1" applyProtection="1">
      <alignment horizontal="center" vertical="center"/>
    </xf>
    <xf numFmtId="0" fontId="32" fillId="3" borderId="0" xfId="3" applyFont="1" applyFill="1" applyAlignment="1">
      <alignment vertical="center"/>
    </xf>
    <xf numFmtId="164" fontId="32" fillId="3" borderId="0" xfId="1" applyFont="1" applyFill="1" applyAlignment="1" applyProtection="1">
      <alignment vertical="center"/>
    </xf>
    <xf numFmtId="9" fontId="32" fillId="3" borderId="0" xfId="4" applyFont="1" applyFill="1" applyAlignment="1" applyProtection="1">
      <alignment vertical="center"/>
    </xf>
    <xf numFmtId="0" fontId="32" fillId="2" borderId="0" xfId="3" applyFont="1" applyFill="1" applyAlignment="1">
      <alignment horizontal="justify"/>
    </xf>
    <xf numFmtId="0" fontId="32" fillId="2" borderId="0" xfId="3" applyFont="1" applyFill="1" applyAlignment="1">
      <alignment horizontal="justify" vertical="center"/>
    </xf>
    <xf numFmtId="0" fontId="3" fillId="2" borderId="0" xfId="3" applyFont="1" applyFill="1" applyAlignment="1">
      <alignment horizontal="left" vertical="center"/>
    </xf>
    <xf numFmtId="0" fontId="4" fillId="2" borderId="0" xfId="3" applyFont="1" applyFill="1" applyAlignment="1">
      <alignment horizontal="left" vertical="center"/>
    </xf>
    <xf numFmtId="0" fontId="32" fillId="3" borderId="0" xfId="3" applyFont="1" applyFill="1"/>
    <xf numFmtId="0" fontId="33" fillId="11" borderId="1" xfId="3" applyFont="1" applyFill="1" applyBorder="1" applyAlignment="1">
      <alignment horizontal="justify" vertical="center" wrapText="1"/>
    </xf>
    <xf numFmtId="0" fontId="21" fillId="11" borderId="1" xfId="3" applyFont="1" applyFill="1" applyBorder="1" applyAlignment="1">
      <alignment horizontal="left" vertical="center" wrapText="1"/>
    </xf>
    <xf numFmtId="0" fontId="1" fillId="3" borderId="1" xfId="3" applyFill="1" applyBorder="1" applyAlignment="1">
      <alignment horizontal="justify" vertical="center"/>
    </xf>
    <xf numFmtId="0" fontId="1" fillId="11" borderId="1" xfId="3" applyFill="1" applyBorder="1" applyAlignment="1">
      <alignment horizontal="justify" vertical="top" wrapText="1"/>
    </xf>
    <xf numFmtId="0" fontId="1" fillId="11" borderId="1" xfId="3" applyFill="1" applyBorder="1" applyAlignment="1">
      <alignment horizontal="justify" wrapText="1"/>
    </xf>
    <xf numFmtId="0" fontId="30" fillId="16" borderId="0" xfId="0" applyFont="1" applyFill="1" applyAlignment="1">
      <alignment horizontal="left" vertical="center"/>
    </xf>
    <xf numFmtId="0" fontId="0" fillId="3" borderId="22" xfId="0" applyFill="1" applyBorder="1" applyAlignment="1">
      <alignment horizontal="center"/>
    </xf>
    <xf numFmtId="0" fontId="29" fillId="3" borderId="23" xfId="0" applyFont="1" applyFill="1" applyBorder="1" applyAlignment="1">
      <alignment horizontal="left" vertical="center" wrapText="1"/>
    </xf>
    <xf numFmtId="0" fontId="29" fillId="3" borderId="24" xfId="0" applyFont="1" applyFill="1" applyBorder="1" applyAlignment="1">
      <alignment horizontal="left" vertical="center" wrapText="1"/>
    </xf>
    <xf numFmtId="0" fontId="29" fillId="3" borderId="23" xfId="0" applyFont="1" applyFill="1" applyBorder="1" applyAlignment="1">
      <alignment horizontal="left" vertical="center"/>
    </xf>
    <xf numFmtId="0" fontId="29" fillId="3" borderId="24" xfId="0" applyFont="1" applyFill="1" applyBorder="1" applyAlignment="1">
      <alignment horizontal="left" vertical="center"/>
    </xf>
    <xf numFmtId="14" fontId="0" fillId="17" borderId="23" xfId="0" applyNumberFormat="1" applyFill="1" applyBorder="1" applyAlignment="1" applyProtection="1">
      <alignment horizontal="left" vertical="center" wrapText="1"/>
      <protection locked="0"/>
    </xf>
    <xf numFmtId="14" fontId="0" fillId="17" borderId="25" xfId="0" applyNumberFormat="1" applyFill="1" applyBorder="1" applyAlignment="1" applyProtection="1">
      <alignment horizontal="left" vertical="center" wrapText="1"/>
      <protection locked="0"/>
    </xf>
    <xf numFmtId="14" fontId="0" fillId="17" borderId="24" xfId="0" applyNumberFormat="1" applyFill="1" applyBorder="1" applyAlignment="1" applyProtection="1">
      <alignment horizontal="left" vertical="center" wrapText="1"/>
      <protection locked="0"/>
    </xf>
    <xf numFmtId="0" fontId="29" fillId="3" borderId="25" xfId="0" applyFont="1" applyFill="1" applyBorder="1" applyAlignment="1">
      <alignment horizontal="left" vertical="center" wrapText="1"/>
    </xf>
    <xf numFmtId="0" fontId="11" fillId="3" borderId="2" xfId="3" applyFont="1" applyFill="1" applyBorder="1" applyAlignment="1" applyProtection="1">
      <alignment horizontal="center" vertical="center"/>
      <protection locked="0"/>
    </xf>
    <xf numFmtId="0" fontId="11" fillId="3" borderId="9" xfId="3" applyFont="1" applyFill="1" applyBorder="1" applyAlignment="1" applyProtection="1">
      <alignment horizontal="center" vertical="center"/>
      <protection locked="0"/>
    </xf>
    <xf numFmtId="0" fontId="21" fillId="6" borderId="2" xfId="3" applyFont="1" applyFill="1" applyBorder="1" applyAlignment="1">
      <alignment horizontal="center" vertical="center"/>
    </xf>
    <xf numFmtId="0" fontId="21" fillId="6" borderId="9" xfId="3" applyFont="1" applyFill="1" applyBorder="1" applyAlignment="1">
      <alignment horizontal="center" vertical="center"/>
    </xf>
    <xf numFmtId="0" fontId="15" fillId="13" borderId="10" xfId="0" applyFont="1" applyFill="1" applyBorder="1" applyAlignment="1">
      <alignment horizontal="center"/>
    </xf>
    <xf numFmtId="0" fontId="19" fillId="0" borderId="11" xfId="0" applyFont="1" applyBorder="1"/>
    <xf numFmtId="0" fontId="10" fillId="6" borderId="0" xfId="3" applyFont="1" applyFill="1" applyAlignment="1">
      <alignment horizontal="center" vertical="center" wrapText="1"/>
    </xf>
    <xf numFmtId="0" fontId="10" fillId="6" borderId="18" xfId="3" applyFont="1" applyFill="1" applyBorder="1" applyAlignment="1">
      <alignment horizontal="center" vertical="center" wrapText="1"/>
    </xf>
    <xf numFmtId="0" fontId="10" fillId="6" borderId="5" xfId="3" applyFont="1" applyFill="1" applyBorder="1" applyAlignment="1">
      <alignment horizontal="center" vertical="center" wrapText="1"/>
    </xf>
    <xf numFmtId="0" fontId="4" fillId="11" borderId="3" xfId="3" applyFont="1" applyFill="1" applyBorder="1" applyAlignment="1">
      <alignment horizontal="center" vertical="center" wrapText="1"/>
    </xf>
    <xf numFmtId="0" fontId="4" fillId="11" borderId="12" xfId="3" applyFont="1" applyFill="1" applyBorder="1" applyAlignment="1">
      <alignment horizontal="center" vertical="center" wrapText="1"/>
    </xf>
    <xf numFmtId="0" fontId="4" fillId="11" borderId="13" xfId="3" applyFont="1" applyFill="1" applyBorder="1" applyAlignment="1">
      <alignment horizontal="center" vertical="center" wrapText="1"/>
    </xf>
    <xf numFmtId="0" fontId="4" fillId="2" borderId="0" xfId="3" applyFont="1" applyFill="1" applyAlignment="1">
      <alignment horizontal="left" vertical="center" wrapText="1"/>
    </xf>
    <xf numFmtId="0" fontId="24" fillId="6" borderId="14" xfId="0" applyFont="1" applyFill="1" applyBorder="1" applyAlignment="1">
      <alignment horizontal="center"/>
    </xf>
    <xf numFmtId="0" fontId="24" fillId="6" borderId="15" xfId="0" applyFont="1" applyFill="1" applyBorder="1" applyAlignment="1">
      <alignment horizontal="center"/>
    </xf>
    <xf numFmtId="0" fontId="24" fillId="9" borderId="16" xfId="0" applyFont="1" applyFill="1" applyBorder="1" applyAlignment="1" applyProtection="1">
      <alignment horizontal="center"/>
      <protection locked="0"/>
    </xf>
    <xf numFmtId="0" fontId="24" fillId="9" borderId="17" xfId="0" applyFont="1" applyFill="1" applyBorder="1" applyAlignment="1" applyProtection="1">
      <alignment horizontal="center"/>
      <protection locked="0"/>
    </xf>
    <xf numFmtId="0" fontId="28" fillId="9" borderId="19" xfId="0" applyFont="1" applyFill="1" applyBorder="1" applyAlignment="1">
      <alignment horizontal="center" vertical="center" wrapText="1"/>
    </xf>
    <xf numFmtId="0" fontId="28" fillId="9" borderId="20" xfId="0" applyFont="1" applyFill="1" applyBorder="1" applyAlignment="1">
      <alignment horizontal="center" vertical="center" wrapText="1"/>
    </xf>
    <xf numFmtId="0" fontId="10" fillId="2" borderId="0" xfId="3" applyFont="1" applyFill="1" applyAlignment="1">
      <alignment horizontal="left" vertical="center" wrapText="1"/>
    </xf>
    <xf numFmtId="0" fontId="10" fillId="7" borderId="2" xfId="3" applyFont="1" applyFill="1" applyBorder="1" applyAlignment="1">
      <alignment horizontal="center" vertical="center"/>
    </xf>
    <xf numFmtId="0" fontId="10" fillId="7" borderId="4" xfId="3" applyFont="1" applyFill="1" applyBorder="1" applyAlignment="1">
      <alignment horizontal="center" vertical="center"/>
    </xf>
    <xf numFmtId="0" fontId="10" fillId="7" borderId="9" xfId="3" applyFont="1" applyFill="1" applyBorder="1" applyAlignment="1">
      <alignment horizontal="center" vertical="center"/>
    </xf>
    <xf numFmtId="0" fontId="10" fillId="10" borderId="2" xfId="0" applyFont="1" applyFill="1" applyBorder="1" applyAlignment="1">
      <alignment horizontal="center" wrapText="1"/>
    </xf>
    <xf numFmtId="0" fontId="10" fillId="10" borderId="9" xfId="0" applyFont="1" applyFill="1" applyBorder="1" applyAlignment="1">
      <alignment horizontal="center" wrapText="1"/>
    </xf>
    <xf numFmtId="0" fontId="11" fillId="9" borderId="0" xfId="3" applyFont="1" applyFill="1" applyAlignment="1">
      <alignment horizontal="center" vertical="center"/>
    </xf>
  </cellXfs>
  <cellStyles count="6">
    <cellStyle name="Millares" xfId="1" builtinId="3"/>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5000000}"/>
  </cellStyles>
  <dxfs count="171">
    <dxf>
      <fill>
        <patternFill>
          <bgColor rgb="FFFF0000"/>
        </patternFill>
      </fill>
    </dxf>
    <dxf>
      <fill>
        <patternFill>
          <bgColor theme="6" tint="0.39994506668294322"/>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66FF6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6"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6"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6"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6"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6"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357189</xdr:colOff>
      <xdr:row>17</xdr:row>
      <xdr:rowOff>142875</xdr:rowOff>
    </xdr:from>
    <xdr:to>
      <xdr:col>14</xdr:col>
      <xdr:colOff>68086</xdr:colOff>
      <xdr:row>73</xdr:row>
      <xdr:rowOff>65087</xdr:rowOff>
    </xdr:to>
    <xdr:sp macro="" textlink="">
      <xdr:nvSpPr>
        <xdr:cNvPr id="2" name="TextBox 3">
          <a:extLst>
            <a:ext uri="{FF2B5EF4-FFF2-40B4-BE49-F238E27FC236}">
              <a16:creationId xmlns:a16="http://schemas.microsoft.com/office/drawing/2014/main" id="{C6A3E80B-17C3-4124-850B-A82AB99656C5}"/>
            </a:ext>
          </a:extLst>
        </xdr:cNvPr>
        <xdr:cNvSpPr txBox="1"/>
      </xdr:nvSpPr>
      <xdr:spPr>
        <a:xfrm>
          <a:off x="357189" y="3876675"/>
          <a:ext cx="10701336" cy="102409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AR" sz="1100" b="0">
              <a:latin typeface="Arial" panose="020B0604020202020204" pitchFamily="34" charset="0"/>
              <a:cs typeface="Arial" panose="020B0604020202020204" pitchFamily="34" charset="0"/>
            </a:rPr>
            <a:t>A continuación se detallan las planillas y campos a ser completados por el Contratista. </a:t>
          </a:r>
          <a:endParaRPr lang="es-AR" sz="1100" b="0" baseline="0">
            <a:latin typeface="Arial" panose="020B0604020202020204" pitchFamily="34" charset="0"/>
            <a:cs typeface="Arial" panose="020B0604020202020204" pitchFamily="34" charset="0"/>
          </a:endParaRPr>
        </a:p>
        <a:p>
          <a:pPr algn="l"/>
          <a:endParaRPr lang="es-AR" sz="1100" b="0" baseline="0">
            <a:latin typeface="Arial" panose="020B0604020202020204" pitchFamily="34" charset="0"/>
            <a:cs typeface="Arial" panose="020B0604020202020204" pitchFamily="34" charset="0"/>
          </a:endParaRPr>
        </a:p>
        <a:p>
          <a:pPr algn="l"/>
          <a:r>
            <a:rPr lang="es-AR" sz="1100" b="0" baseline="0">
              <a:latin typeface="Arial" panose="020B0604020202020204" pitchFamily="34" charset="0"/>
              <a:cs typeface="Arial" panose="020B0604020202020204" pitchFamily="34" charset="0"/>
            </a:rPr>
            <a:t>El Anexo III  -  Certificación y Validación de Especificaciones Técnicas se encuentra organizado en las siguientes categorías:</a:t>
          </a:r>
        </a:p>
        <a:p>
          <a:pPr algn="l">
            <a:spcBef>
              <a:spcPts val="300"/>
            </a:spcBef>
            <a:spcAft>
              <a:spcPts val="300"/>
            </a:spcAft>
          </a:pPr>
          <a:endParaRPr lang="es-AR" sz="1100" b="1">
            <a:latin typeface="Arial" panose="020B0604020202020204" pitchFamily="34" charset="0"/>
            <a:cs typeface="Arial" panose="020B0604020202020204" pitchFamily="34" charset="0"/>
          </a:endParaRPr>
        </a:p>
        <a:p>
          <a:pPr lvl="1" algn="l">
            <a:spcBef>
              <a:spcPts val="300"/>
            </a:spcBef>
            <a:spcAft>
              <a:spcPts val="300"/>
            </a:spcAft>
          </a:pPr>
          <a:r>
            <a:rPr lang="es-AR" sz="1100" b="1">
              <a:latin typeface="Arial" panose="020B0604020202020204" pitchFamily="34" charset="0"/>
              <a:cs typeface="Arial" panose="020B0604020202020204" pitchFamily="34" charset="0"/>
            </a:rPr>
            <a:t>1. Main Caract, Cert t &amp; Insp</a:t>
          </a:r>
          <a:r>
            <a:rPr lang="es-AR" sz="1100" b="1" baseline="0">
              <a:latin typeface="Arial" panose="020B0604020202020204" pitchFamily="34" charset="0"/>
              <a:cs typeface="Arial" panose="020B0604020202020204" pitchFamily="34" charset="0"/>
            </a:rPr>
            <a:t>: </a:t>
          </a:r>
          <a:r>
            <a:rPr lang="es-AR" sz="1100" b="0" baseline="0">
              <a:latin typeface="Arial" panose="020B0604020202020204" pitchFamily="34" charset="0"/>
              <a:cs typeface="Arial" panose="020B0604020202020204" pitchFamily="34" charset="0"/>
            </a:rPr>
            <a:t>Contiene las características principales del JU y requerimientos de Certificaciones e Inspecciones no destructivas.</a:t>
          </a:r>
        </a:p>
        <a:p>
          <a:pPr lvl="1" algn="l">
            <a:spcBef>
              <a:spcPts val="300"/>
            </a:spcBef>
            <a:spcAft>
              <a:spcPts val="300"/>
            </a:spcAft>
          </a:pPr>
          <a:endParaRPr lang="es-AR" sz="1100" b="0">
            <a:latin typeface="Arial" panose="020B0604020202020204" pitchFamily="34" charset="0"/>
            <a:cs typeface="Arial" panose="020B0604020202020204" pitchFamily="34" charset="0"/>
          </a:endParaRPr>
        </a:p>
        <a:p>
          <a:pPr lvl="1" algn="l">
            <a:spcBef>
              <a:spcPts val="300"/>
            </a:spcBef>
            <a:spcAft>
              <a:spcPts val="300"/>
            </a:spcAft>
          </a:pPr>
          <a:r>
            <a:rPr lang="es-AR" sz="1100" b="1">
              <a:latin typeface="Arial" panose="020B0604020202020204" pitchFamily="34" charset="0"/>
              <a:cs typeface="Arial" panose="020B0604020202020204" pitchFamily="34" charset="0"/>
            </a:rPr>
            <a:t>2. Offices &amp; Allocations:</a:t>
          </a:r>
          <a:r>
            <a:rPr lang="es-AR" sz="1100" b="0" baseline="0">
              <a:latin typeface="Arial" panose="020B0604020202020204" pitchFamily="34" charset="0"/>
              <a:cs typeface="Arial" panose="020B0604020202020204" pitchFamily="34" charset="0"/>
            </a:rPr>
            <a:t> Contiene Capacidad de personal a bordo, camas, distribución de espacios, oficinas, sistemas de comunicación y computo.</a:t>
          </a:r>
          <a:endParaRPr lang="es-AR" sz="1100" b="0">
            <a:latin typeface="Arial" panose="020B0604020202020204" pitchFamily="34" charset="0"/>
            <a:cs typeface="Arial" panose="020B0604020202020204" pitchFamily="34" charset="0"/>
          </a:endParaRPr>
        </a:p>
        <a:p>
          <a:pPr lvl="1" algn="l">
            <a:spcBef>
              <a:spcPts val="300"/>
            </a:spcBef>
            <a:spcAft>
              <a:spcPts val="300"/>
            </a:spcAft>
          </a:pPr>
          <a:endParaRPr lang="es-AR" sz="1100" b="0">
            <a:latin typeface="Arial" panose="020B0604020202020204" pitchFamily="34" charset="0"/>
            <a:cs typeface="Arial" panose="020B0604020202020204" pitchFamily="34" charset="0"/>
          </a:endParaRPr>
        </a:p>
        <a:p>
          <a:pPr lvl="1" algn="l">
            <a:spcBef>
              <a:spcPts val="300"/>
            </a:spcBef>
            <a:spcAft>
              <a:spcPts val="300"/>
            </a:spcAft>
          </a:pPr>
          <a:r>
            <a:rPr lang="es-AR" sz="1100" b="1">
              <a:latin typeface="Arial" panose="020B0604020202020204" pitchFamily="34" charset="0"/>
              <a:cs typeface="Arial" panose="020B0604020202020204" pitchFamily="34" charset="0"/>
            </a:rPr>
            <a:t>3. Drilling Equipment &amp; Capacities: </a:t>
          </a:r>
          <a:r>
            <a:rPr lang="es-AR" sz="1100" b="0">
              <a:latin typeface="Arial" panose="020B0604020202020204" pitchFamily="34" charset="0"/>
              <a:cs typeface="Arial" panose="020B0604020202020204" pitchFamily="34" charset="0"/>
            </a:rPr>
            <a:t>Contiene los principales</a:t>
          </a:r>
          <a:r>
            <a:rPr lang="es-AR" sz="1100" b="0" baseline="0">
              <a:latin typeface="Arial" panose="020B0604020202020204" pitchFamily="34" charset="0"/>
              <a:cs typeface="Arial" panose="020B0604020202020204" pitchFamily="34" charset="0"/>
            </a:rPr>
            <a:t> requerimientos del equipo de perforacion  y capacidad de almacenaje requeridos.</a:t>
          </a:r>
        </a:p>
        <a:p>
          <a:pPr lvl="1" algn="l">
            <a:spcBef>
              <a:spcPts val="300"/>
            </a:spcBef>
            <a:spcAft>
              <a:spcPts val="300"/>
            </a:spcAft>
          </a:pPr>
          <a:endParaRPr lang="es-AR" sz="1100" b="0" baseline="0">
            <a:latin typeface="Arial" panose="020B0604020202020204" pitchFamily="34" charset="0"/>
            <a:cs typeface="Arial" panose="020B0604020202020204" pitchFamily="34" charset="0"/>
          </a:endParaRPr>
        </a:p>
        <a:p>
          <a:pPr lvl="1" algn="l">
            <a:spcBef>
              <a:spcPts val="300"/>
            </a:spcBef>
            <a:spcAft>
              <a:spcPts val="300"/>
            </a:spcAft>
          </a:pPr>
          <a:r>
            <a:rPr lang="es-AR" sz="1100" b="1">
              <a:latin typeface="Arial" panose="020B0604020202020204" pitchFamily="34" charset="0"/>
              <a:cs typeface="Arial" panose="020B0604020202020204" pitchFamily="34" charset="0"/>
            </a:rPr>
            <a:t>4. Solids</a:t>
          </a:r>
          <a:r>
            <a:rPr lang="es-AR" sz="1100" b="1" baseline="0">
              <a:latin typeface="Arial" panose="020B0604020202020204" pitchFamily="34" charset="0"/>
              <a:cs typeface="Arial" panose="020B0604020202020204" pitchFamily="34" charset="0"/>
            </a:rPr>
            <a:t> Control: </a:t>
          </a:r>
          <a:r>
            <a:rPr lang="es-AR" sz="1100" b="0" baseline="0">
              <a:latin typeface="Arial" panose="020B0604020202020204" pitchFamily="34" charset="0"/>
              <a:cs typeface="Arial" panose="020B0604020202020204" pitchFamily="34" charset="0"/>
            </a:rPr>
            <a:t>Contiene los equipos de control de solidos, sistema de transporte de recortes y desechos para disposición final. </a:t>
          </a:r>
          <a:endParaRPr lang="es-AR" sz="1100" b="0">
            <a:latin typeface="Arial" panose="020B0604020202020204" pitchFamily="34" charset="0"/>
            <a:cs typeface="Arial" panose="020B0604020202020204" pitchFamily="34" charset="0"/>
          </a:endParaRPr>
        </a:p>
        <a:p>
          <a:pPr lvl="1" algn="l">
            <a:spcBef>
              <a:spcPts val="300"/>
            </a:spcBef>
            <a:spcAft>
              <a:spcPts val="300"/>
            </a:spcAft>
          </a:pPr>
          <a:endParaRPr lang="es-AR" sz="1100" b="0">
            <a:latin typeface="Arial" panose="020B0604020202020204" pitchFamily="34" charset="0"/>
            <a:cs typeface="Arial" panose="020B0604020202020204" pitchFamily="34" charset="0"/>
          </a:endParaRPr>
        </a:p>
        <a:p>
          <a:pPr lvl="1" algn="l">
            <a:spcBef>
              <a:spcPts val="300"/>
            </a:spcBef>
            <a:spcAft>
              <a:spcPts val="300"/>
            </a:spcAft>
          </a:pPr>
          <a:r>
            <a:rPr lang="es-AR" sz="1100" b="1">
              <a:latin typeface="Arial" panose="020B0604020202020204" pitchFamily="34" charset="0"/>
              <a:cs typeface="Arial" panose="020B0604020202020204" pitchFamily="34" charset="0"/>
            </a:rPr>
            <a:t>5. Drillilng Strings &amp; XO: </a:t>
          </a:r>
          <a:r>
            <a:rPr lang="es-AR" sz="1100" b="0">
              <a:latin typeface="Arial" panose="020B0604020202020204" pitchFamily="34" charset="0"/>
              <a:cs typeface="Arial" panose="020B0604020202020204" pitchFamily="34" charset="0"/>
            </a:rPr>
            <a:t>Contiene las sartas de perforacion, DC, HWDP, Pup</a:t>
          </a:r>
          <a:r>
            <a:rPr lang="es-AR" sz="1100" b="0" baseline="0">
              <a:latin typeface="Arial" panose="020B0604020202020204" pitchFamily="34" charset="0"/>
              <a:cs typeface="Arial" panose="020B0604020202020204" pitchFamily="34" charset="0"/>
            </a:rPr>
            <a:t> Joint, Cross over y todos los tubulares requeridos para el proyecto.</a:t>
          </a:r>
          <a:endParaRPr lang="es-AR" sz="1100" b="0">
            <a:latin typeface="Arial" panose="020B0604020202020204" pitchFamily="34" charset="0"/>
            <a:cs typeface="Arial" panose="020B0604020202020204" pitchFamily="34" charset="0"/>
          </a:endParaRPr>
        </a:p>
        <a:p>
          <a:pPr lvl="1" algn="l">
            <a:spcBef>
              <a:spcPts val="300"/>
            </a:spcBef>
            <a:spcAft>
              <a:spcPts val="300"/>
            </a:spcAft>
          </a:pPr>
          <a:endParaRPr lang="es-AR" sz="1100" b="0">
            <a:latin typeface="Arial" panose="020B0604020202020204" pitchFamily="34" charset="0"/>
            <a:cs typeface="Arial" panose="020B0604020202020204" pitchFamily="34" charset="0"/>
          </a:endParaRPr>
        </a:p>
        <a:p>
          <a:pPr lvl="1" algn="l">
            <a:spcBef>
              <a:spcPts val="300"/>
            </a:spcBef>
            <a:spcAft>
              <a:spcPts val="300"/>
            </a:spcAft>
          </a:pPr>
          <a:r>
            <a:rPr lang="es-AR" sz="1100" b="1">
              <a:latin typeface="Arial" panose="020B0604020202020204" pitchFamily="34" charset="0"/>
              <a:cs typeface="Arial" panose="020B0604020202020204" pitchFamily="34" charset="0"/>
            </a:rPr>
            <a:t>6. BOP &amp; testing: </a:t>
          </a:r>
          <a:r>
            <a:rPr lang="es-AR" sz="1100" b="0">
              <a:latin typeface="Arial" panose="020B0604020202020204" pitchFamily="34" charset="0"/>
              <a:cs typeface="Arial" panose="020B0604020202020204" pitchFamily="34" charset="0"/>
            </a:rPr>
            <a:t>Contiene el equipamiento de Well Control</a:t>
          </a:r>
          <a:r>
            <a:rPr lang="es-AR" sz="1100" b="0" baseline="0">
              <a:latin typeface="Arial" panose="020B0604020202020204" pitchFamily="34" charset="0"/>
              <a:cs typeface="Arial" panose="020B0604020202020204" pitchFamily="34" charset="0"/>
            </a:rPr>
            <a:t> , Diverter  y Testing. </a:t>
          </a:r>
        </a:p>
        <a:p>
          <a:pPr lvl="1" algn="l">
            <a:spcBef>
              <a:spcPts val="300"/>
            </a:spcBef>
            <a:spcAft>
              <a:spcPts val="300"/>
            </a:spcAft>
          </a:pPr>
          <a:endParaRPr lang="es-AR" sz="1100" b="0" baseline="0">
            <a:latin typeface="Arial" panose="020B0604020202020204" pitchFamily="34" charset="0"/>
            <a:cs typeface="Arial" panose="020B0604020202020204" pitchFamily="34" charset="0"/>
          </a:endParaRPr>
        </a:p>
        <a:p>
          <a:pPr lvl="1" algn="l">
            <a:spcBef>
              <a:spcPts val="300"/>
            </a:spcBef>
            <a:spcAft>
              <a:spcPts val="300"/>
            </a:spcAft>
          </a:pPr>
          <a:r>
            <a:rPr lang="es-AR" sz="1100" b="1">
              <a:latin typeface="Arial" panose="020B0604020202020204" pitchFamily="34" charset="0"/>
              <a:cs typeface="Arial" panose="020B0604020202020204" pitchFamily="34" charset="0"/>
            </a:rPr>
            <a:t>7.</a:t>
          </a:r>
          <a:r>
            <a:rPr lang="es-AR" sz="1100" b="1" baseline="0">
              <a:latin typeface="Arial" panose="020B0604020202020204" pitchFamily="34" charset="0"/>
              <a:cs typeface="Arial" panose="020B0604020202020204" pitchFamily="34" charset="0"/>
            </a:rPr>
            <a:t> Auxiliares: </a:t>
          </a:r>
          <a:r>
            <a:rPr lang="es-AR" sz="1100" b="0" baseline="0">
              <a:latin typeface="Arial" panose="020B0604020202020204" pitchFamily="34" charset="0"/>
              <a:cs typeface="Arial" panose="020B0604020202020204" pitchFamily="34" charset="0"/>
            </a:rPr>
            <a:t>Contiene el resto de equipamiento requerido como Gruas, herramientas de pesca, cargadores, planta de generación de agua industrial,                                           tratamiento de desechos, equipamiento H2S, etc.</a:t>
          </a:r>
          <a:endParaRPr lang="es-AR" sz="1100" b="0">
            <a:latin typeface="Arial" panose="020B0604020202020204" pitchFamily="34" charset="0"/>
            <a:cs typeface="Arial" panose="020B0604020202020204" pitchFamily="34" charset="0"/>
          </a:endParaRPr>
        </a:p>
        <a:p>
          <a:pPr lvl="1" algn="l">
            <a:spcBef>
              <a:spcPts val="300"/>
            </a:spcBef>
            <a:spcAft>
              <a:spcPts val="300"/>
            </a:spcAft>
          </a:pPr>
          <a:endParaRPr lang="es-AR" sz="1100" b="0">
            <a:latin typeface="Arial" panose="020B0604020202020204" pitchFamily="34" charset="0"/>
            <a:cs typeface="Arial" panose="020B0604020202020204" pitchFamily="34" charset="0"/>
          </a:endParaRPr>
        </a:p>
        <a:p>
          <a:pPr lvl="1" algn="l">
            <a:spcBef>
              <a:spcPts val="300"/>
            </a:spcBef>
            <a:spcAft>
              <a:spcPts val="300"/>
            </a:spcAft>
          </a:pPr>
          <a:r>
            <a:rPr lang="es-AR" sz="1100" b="1">
              <a:latin typeface="Arial" panose="020B0604020202020204" pitchFamily="34" charset="0"/>
              <a:cs typeface="Arial" panose="020B0604020202020204" pitchFamily="34" charset="0"/>
            </a:rPr>
            <a:t>8. Evaluación_Tecnica_Total:</a:t>
          </a:r>
          <a:r>
            <a:rPr lang="es-AR" sz="1100" b="1" baseline="0">
              <a:latin typeface="Arial" panose="020B0604020202020204" pitchFamily="34" charset="0"/>
              <a:cs typeface="Arial" panose="020B0604020202020204" pitchFamily="34" charset="0"/>
            </a:rPr>
            <a:t> </a:t>
          </a:r>
          <a:r>
            <a:rPr lang="es-AR" sz="1100" b="0" baseline="0">
              <a:latin typeface="Arial" panose="020B0604020202020204" pitchFamily="34" charset="0"/>
              <a:cs typeface="Arial" panose="020B0604020202020204" pitchFamily="34" charset="0"/>
            </a:rPr>
            <a:t>Contiene el resultado de la evaluación técnica total , el cual se compone de la Calificación ( PASA o NO PASA) y el Puntaje Total.</a:t>
          </a:r>
          <a:endParaRPr lang="es-AR" sz="1100" b="0" baseline="0">
            <a:solidFill>
              <a:schemeClr val="dk1"/>
            </a:solidFill>
            <a:latin typeface="Arial" panose="020B0604020202020204" pitchFamily="34" charset="0"/>
            <a:ea typeface="+mn-ea"/>
            <a:cs typeface="Arial" panose="020B0604020202020204" pitchFamily="34" charset="0"/>
          </a:endParaRPr>
        </a:p>
        <a:p>
          <a:pPr algn="l">
            <a:spcBef>
              <a:spcPts val="300"/>
            </a:spcBef>
            <a:spcAft>
              <a:spcPts val="300"/>
            </a:spcAft>
          </a:pPr>
          <a:endParaRPr lang="es-AR" sz="1100" b="0" baseline="0">
            <a:solidFill>
              <a:schemeClr val="dk1"/>
            </a:solidFill>
            <a:latin typeface="Arial" panose="020B0604020202020204" pitchFamily="34" charset="0"/>
            <a:ea typeface="+mn-ea"/>
            <a:cs typeface="Arial" panose="020B0604020202020204" pitchFamily="34" charset="0"/>
          </a:endParaRPr>
        </a:p>
        <a:p>
          <a:pPr algn="l">
            <a:spcBef>
              <a:spcPts val="300"/>
            </a:spcBef>
            <a:spcAft>
              <a:spcPts val="300"/>
            </a:spcAft>
          </a:pPr>
          <a:r>
            <a:rPr lang="es-AR" sz="1100" b="1" baseline="0">
              <a:solidFill>
                <a:schemeClr val="dk1"/>
              </a:solidFill>
              <a:latin typeface="Arial" panose="020B0604020202020204" pitchFamily="34" charset="0"/>
              <a:ea typeface="+mn-ea"/>
              <a:cs typeface="Arial" panose="020B0604020202020204" pitchFamily="34" charset="0"/>
            </a:rPr>
            <a:t>Consideraciones y carga de las planillas ( de la 1 a la 7):</a:t>
          </a:r>
        </a:p>
        <a:p>
          <a:pPr algn="l">
            <a:spcBef>
              <a:spcPts val="300"/>
            </a:spcBef>
            <a:spcAft>
              <a:spcPts val="300"/>
            </a:spcAft>
          </a:pPr>
          <a:endParaRPr lang="es-AR" sz="1100" b="0" baseline="0">
            <a:solidFill>
              <a:schemeClr val="dk1"/>
            </a:solidFill>
            <a:latin typeface="Arial" panose="020B0604020202020204" pitchFamily="34" charset="0"/>
            <a:ea typeface="+mn-ea"/>
            <a:cs typeface="Arial" panose="020B0604020202020204" pitchFamily="34" charset="0"/>
          </a:endParaRPr>
        </a:p>
        <a:p>
          <a:pPr marL="742950" lvl="1" indent="-285750" algn="l">
            <a:spcBef>
              <a:spcPts val="300"/>
            </a:spcBef>
            <a:spcAft>
              <a:spcPts val="300"/>
            </a:spcAft>
            <a:buFont typeface="Arial" panose="020B0604020202020204" pitchFamily="34" charset="0"/>
            <a:buChar char="•"/>
          </a:pPr>
          <a:r>
            <a:rPr lang="es-AR" sz="1100" b="0" baseline="0">
              <a:solidFill>
                <a:schemeClr val="dk1"/>
              </a:solidFill>
              <a:latin typeface="Arial" panose="020B0604020202020204" pitchFamily="34" charset="0"/>
              <a:ea typeface="+mn-ea"/>
              <a:cs typeface="Arial" panose="020B0604020202020204" pitchFamily="34" charset="0"/>
            </a:rPr>
            <a:t>Cada planilla se compone de los Ítems a evaluar. En la Columna </a:t>
          </a:r>
          <a:r>
            <a:rPr lang="es-AR" sz="1100" b="1" baseline="0">
              <a:solidFill>
                <a:schemeClr val="dk1"/>
              </a:solidFill>
              <a:latin typeface="Arial" panose="020B0604020202020204" pitchFamily="34" charset="0"/>
              <a:ea typeface="+mn-ea"/>
              <a:cs typeface="Arial" panose="020B0604020202020204" pitchFamily="34" charset="0"/>
            </a:rPr>
            <a:t>E</a:t>
          </a:r>
          <a:r>
            <a:rPr lang="es-AR" sz="1100" b="0" baseline="0">
              <a:solidFill>
                <a:schemeClr val="dk1"/>
              </a:solidFill>
              <a:latin typeface="Arial" panose="020B0604020202020204" pitchFamily="34" charset="0"/>
              <a:ea typeface="+mn-ea"/>
              <a:cs typeface="Arial" panose="020B0604020202020204" pitchFamily="34" charset="0"/>
            </a:rPr>
            <a:t> , bajo el titulo </a:t>
          </a:r>
          <a:r>
            <a:rPr lang="es-AR" sz="1100" b="1" i="1" baseline="0">
              <a:solidFill>
                <a:schemeClr val="dk1"/>
              </a:solidFill>
              <a:latin typeface="Arial" panose="020B0604020202020204" pitchFamily="34" charset="0"/>
              <a:ea typeface="+mn-ea"/>
              <a:cs typeface="Arial" panose="020B0604020202020204" pitchFamily="34" charset="0"/>
            </a:rPr>
            <a:t>( ENTER Compliant? Yes or NO)</a:t>
          </a:r>
          <a:r>
            <a:rPr lang="es-AR" sz="1100" b="0" baseline="0">
              <a:solidFill>
                <a:schemeClr val="dk1"/>
              </a:solidFill>
              <a:latin typeface="Arial" panose="020B0604020202020204" pitchFamily="34" charset="0"/>
              <a:ea typeface="+mn-ea"/>
              <a:cs typeface="Arial" panose="020B0604020202020204" pitchFamily="34" charset="0"/>
            </a:rPr>
            <a:t> debe  seleccionar </a:t>
          </a:r>
          <a:r>
            <a:rPr lang="es-AR" sz="1100" b="1" baseline="0">
              <a:solidFill>
                <a:schemeClr val="dk1"/>
              </a:solidFill>
              <a:latin typeface="Arial" panose="020B0604020202020204" pitchFamily="34" charset="0"/>
              <a:ea typeface="+mn-ea"/>
              <a:cs typeface="Arial" panose="020B0604020202020204" pitchFamily="34" charset="0"/>
            </a:rPr>
            <a:t>YES / N</a:t>
          </a:r>
          <a:r>
            <a:rPr lang="es-AR" sz="1100" b="0" baseline="0">
              <a:solidFill>
                <a:schemeClr val="dk1"/>
              </a:solidFill>
              <a:latin typeface="Arial" panose="020B0604020202020204" pitchFamily="34" charset="0"/>
              <a:ea typeface="+mn-ea"/>
              <a:cs typeface="Arial" panose="020B0604020202020204" pitchFamily="34" charset="0"/>
            </a:rPr>
            <a:t>O de acuerdo a si cumple o no cumple con el requerimiento.</a:t>
          </a:r>
        </a:p>
        <a:p>
          <a:pPr marL="742950" lvl="1" indent="-285750" algn="l">
            <a:spcBef>
              <a:spcPts val="300"/>
            </a:spcBef>
            <a:spcAft>
              <a:spcPts val="300"/>
            </a:spcAft>
            <a:buFont typeface="Arial" panose="020B0604020202020204" pitchFamily="34" charset="0"/>
            <a:buChar char="•"/>
          </a:pPr>
          <a:endParaRPr lang="es-AR" sz="1100" b="0" baseline="0">
            <a:solidFill>
              <a:schemeClr val="dk1"/>
            </a:solidFill>
            <a:latin typeface="Arial" panose="020B0604020202020204" pitchFamily="34" charset="0"/>
            <a:ea typeface="+mn-ea"/>
            <a:cs typeface="Arial" panose="020B0604020202020204" pitchFamily="34" charset="0"/>
          </a:endParaRPr>
        </a:p>
        <a:p>
          <a:pPr marL="742950" marR="0" lvl="1" indent="-285750" algn="l" defTabSz="914400" eaLnBrk="1" fontAlgn="auto" latinLnBrk="0" hangingPunct="1">
            <a:lnSpc>
              <a:spcPct val="100000"/>
            </a:lnSpc>
            <a:spcBef>
              <a:spcPts val="300"/>
            </a:spcBef>
            <a:spcAft>
              <a:spcPts val="300"/>
            </a:spcAft>
            <a:buClrTx/>
            <a:buSzTx/>
            <a:buFont typeface="Arial" panose="020B0604020202020204" pitchFamily="34" charset="0"/>
            <a:buChar char="•"/>
            <a:tabLst/>
            <a:defRPr/>
          </a:pPr>
          <a:r>
            <a:rPr lang="es-AR" sz="1100" b="0" baseline="0">
              <a:solidFill>
                <a:schemeClr val="dk1"/>
              </a:solidFill>
              <a:latin typeface="Arial" panose="020B0604020202020204" pitchFamily="34" charset="0"/>
              <a:ea typeface="+mn-ea"/>
              <a:cs typeface="Arial" panose="020B0604020202020204" pitchFamily="34" charset="0"/>
            </a:rPr>
            <a:t>En la columna </a:t>
          </a:r>
          <a:r>
            <a:rPr lang="es-AR" sz="1100" b="1" baseline="0">
              <a:solidFill>
                <a:schemeClr val="dk1"/>
              </a:solidFill>
              <a:latin typeface="Arial" panose="020B0604020202020204" pitchFamily="34" charset="0"/>
              <a:ea typeface="+mn-ea"/>
              <a:cs typeface="Arial" panose="020B0604020202020204" pitchFamily="34" charset="0"/>
            </a:rPr>
            <a:t>K, (Critical "C"/Plus "Number" ) </a:t>
          </a:r>
          <a:r>
            <a:rPr lang="es-AR" sz="1100" b="0" baseline="0">
              <a:solidFill>
                <a:schemeClr val="dk1"/>
              </a:solidFill>
              <a:latin typeface="Arial" panose="020B0604020202020204" pitchFamily="34" charset="0"/>
              <a:ea typeface="+mn-ea"/>
              <a:cs typeface="Arial" panose="020B0604020202020204" pitchFamily="34" charset="0"/>
            </a:rPr>
            <a:t>se definen con la letra </a:t>
          </a:r>
          <a:r>
            <a:rPr lang="es-AR" sz="1100" b="1" baseline="0">
              <a:solidFill>
                <a:schemeClr val="dk1"/>
              </a:solidFill>
              <a:latin typeface="Arial" panose="020B0604020202020204" pitchFamily="34" charset="0"/>
              <a:ea typeface="+mn-ea"/>
              <a:cs typeface="Arial" panose="020B0604020202020204" pitchFamily="34" charset="0"/>
            </a:rPr>
            <a:t>C</a:t>
          </a:r>
          <a:r>
            <a:rPr lang="es-AR" sz="1100" b="0" baseline="0">
              <a:solidFill>
                <a:schemeClr val="dk1"/>
              </a:solidFill>
              <a:latin typeface="Arial" panose="020B0604020202020204" pitchFamily="34" charset="0"/>
              <a:ea typeface="+mn-ea"/>
              <a:cs typeface="Arial" panose="020B0604020202020204" pitchFamily="34" charset="0"/>
            </a:rPr>
            <a:t> los elementos Críticos y con </a:t>
          </a:r>
          <a:r>
            <a:rPr lang="es-AR" sz="1100" b="1" baseline="0">
              <a:solidFill>
                <a:schemeClr val="dk1"/>
              </a:solidFill>
              <a:latin typeface="Arial" panose="020B0604020202020204" pitchFamily="34" charset="0"/>
              <a:ea typeface="+mn-ea"/>
              <a:cs typeface="Arial" panose="020B0604020202020204" pitchFamily="34" charset="0"/>
            </a:rPr>
            <a:t>Números</a:t>
          </a:r>
          <a:r>
            <a:rPr lang="es-AR" sz="1100" b="0" baseline="0">
              <a:solidFill>
                <a:schemeClr val="dk1"/>
              </a:solidFill>
              <a:latin typeface="Arial" panose="020B0604020202020204" pitchFamily="34" charset="0"/>
              <a:ea typeface="+mn-ea"/>
              <a:cs typeface="Arial" panose="020B0604020202020204" pitchFamily="34" charset="0"/>
            </a:rPr>
            <a:t> los elementos requeridos que generan un Plus a la evaluación.</a:t>
          </a:r>
        </a:p>
        <a:p>
          <a:pPr marL="742950" marR="0" lvl="1" indent="-285750" algn="l" defTabSz="914400" eaLnBrk="1" fontAlgn="auto" latinLnBrk="0" hangingPunct="1">
            <a:lnSpc>
              <a:spcPct val="100000"/>
            </a:lnSpc>
            <a:spcBef>
              <a:spcPts val="300"/>
            </a:spcBef>
            <a:spcAft>
              <a:spcPts val="300"/>
            </a:spcAft>
            <a:buClrTx/>
            <a:buSzTx/>
            <a:buFont typeface="Arial" panose="020B0604020202020204" pitchFamily="34" charset="0"/>
            <a:buChar char="•"/>
            <a:tabLst/>
            <a:defRPr/>
          </a:pPr>
          <a:endParaRPr lang="es-AR" sz="1100" b="0" baseline="0">
            <a:solidFill>
              <a:schemeClr val="dk1"/>
            </a:solidFill>
            <a:latin typeface="Arial" panose="020B0604020202020204" pitchFamily="34" charset="0"/>
            <a:ea typeface="+mn-ea"/>
            <a:cs typeface="Arial" panose="020B0604020202020204" pitchFamily="34" charset="0"/>
          </a:endParaRPr>
        </a:p>
        <a:p>
          <a:pPr marL="742950" marR="0" lvl="1" indent="-285750" algn="l" defTabSz="914400" eaLnBrk="1" fontAlgn="auto" latinLnBrk="0" hangingPunct="1">
            <a:lnSpc>
              <a:spcPct val="100000"/>
            </a:lnSpc>
            <a:spcBef>
              <a:spcPts val="300"/>
            </a:spcBef>
            <a:spcAft>
              <a:spcPts val="300"/>
            </a:spcAft>
            <a:buClrTx/>
            <a:buSzTx/>
            <a:buFont typeface="Arial" panose="020B0604020202020204" pitchFamily="34" charset="0"/>
            <a:buChar char="•"/>
            <a:tabLst/>
            <a:defRPr/>
          </a:pPr>
          <a:r>
            <a:rPr lang="es-AR" sz="1100" b="1" baseline="0">
              <a:solidFill>
                <a:schemeClr val="dk1"/>
              </a:solidFill>
              <a:latin typeface="Arial" panose="020B0604020202020204" pitchFamily="34" charset="0"/>
              <a:ea typeface="+mn-ea"/>
              <a:cs typeface="Arial" panose="020B0604020202020204" pitchFamily="34" charset="0"/>
            </a:rPr>
            <a:t>Nota: </a:t>
          </a:r>
          <a:r>
            <a:rPr lang="es-AR" sz="1100" b="0" baseline="0">
              <a:solidFill>
                <a:schemeClr val="dk1"/>
              </a:solidFill>
              <a:latin typeface="Arial" panose="020B0604020202020204" pitchFamily="34" charset="0"/>
              <a:ea typeface="+mn-ea"/>
              <a:cs typeface="Arial" panose="020B0604020202020204" pitchFamily="34" charset="0"/>
            </a:rPr>
            <a:t>Los elementos Críticos definidos con la letra </a:t>
          </a:r>
          <a:r>
            <a:rPr lang="es-AR" sz="1100" b="1" baseline="0">
              <a:solidFill>
                <a:schemeClr val="dk1"/>
              </a:solidFill>
              <a:latin typeface="Arial" panose="020B0604020202020204" pitchFamily="34" charset="0"/>
              <a:ea typeface="+mn-ea"/>
              <a:cs typeface="Arial" panose="020B0604020202020204" pitchFamily="34" charset="0"/>
            </a:rPr>
            <a:t>"C"</a:t>
          </a:r>
          <a:r>
            <a:rPr lang="es-AR" sz="1100" b="0" baseline="0">
              <a:solidFill>
                <a:schemeClr val="dk1"/>
              </a:solidFill>
              <a:latin typeface="Arial" panose="020B0604020202020204" pitchFamily="34" charset="0"/>
              <a:ea typeface="+mn-ea"/>
              <a:cs typeface="Arial" panose="020B0604020202020204" pitchFamily="34" charset="0"/>
            </a:rPr>
            <a:t>, son mandatorios. La no aceptación de un ítem que sea critico, referido con la letra </a:t>
          </a:r>
          <a:r>
            <a:rPr lang="es-AR" sz="1100" b="1" baseline="0">
              <a:solidFill>
                <a:schemeClr val="dk1"/>
              </a:solidFill>
              <a:latin typeface="Arial" panose="020B0604020202020204" pitchFamily="34" charset="0"/>
              <a:ea typeface="+mn-ea"/>
              <a:cs typeface="Arial" panose="020B0604020202020204" pitchFamily="34" charset="0"/>
            </a:rPr>
            <a:t>C</a:t>
          </a:r>
          <a:r>
            <a:rPr lang="es-AR" sz="1100" b="0" baseline="0">
              <a:solidFill>
                <a:schemeClr val="dk1"/>
              </a:solidFill>
              <a:latin typeface="Arial" panose="020B0604020202020204" pitchFamily="34" charset="0"/>
              <a:ea typeface="+mn-ea"/>
              <a:cs typeface="Arial" panose="020B0604020202020204" pitchFamily="34" charset="0"/>
            </a:rPr>
            <a:t> en la columna K descalifica automáticamente a la Contratista , arrojando la calificación </a:t>
          </a:r>
          <a:r>
            <a:rPr lang="es-AR" sz="1100" b="1" baseline="0">
              <a:solidFill>
                <a:schemeClr val="dk1"/>
              </a:solidFill>
              <a:latin typeface="Arial" panose="020B0604020202020204" pitchFamily="34" charset="0"/>
              <a:ea typeface="+mn-ea"/>
              <a:cs typeface="Arial" panose="020B0604020202020204" pitchFamily="34" charset="0"/>
            </a:rPr>
            <a:t>NO PASA </a:t>
          </a:r>
          <a:r>
            <a:rPr lang="es-AR" sz="1100" b="0" baseline="0">
              <a:solidFill>
                <a:schemeClr val="dk1"/>
              </a:solidFill>
              <a:latin typeface="Arial" panose="020B0604020202020204" pitchFamily="34" charset="0"/>
              <a:ea typeface="+mn-ea"/>
              <a:cs typeface="Arial" panose="020B0604020202020204" pitchFamily="34" charset="0"/>
            </a:rPr>
            <a:t>en la Plantilla 8. Evaluación Técnica.</a:t>
          </a:r>
        </a:p>
        <a:p>
          <a:pPr marL="742950" marR="0" lvl="1" indent="-285750" algn="l" defTabSz="914400" eaLnBrk="1" fontAlgn="auto" latinLnBrk="0" hangingPunct="1">
            <a:lnSpc>
              <a:spcPct val="100000"/>
            </a:lnSpc>
            <a:spcBef>
              <a:spcPts val="300"/>
            </a:spcBef>
            <a:spcAft>
              <a:spcPts val="300"/>
            </a:spcAft>
            <a:buClrTx/>
            <a:buSzTx/>
            <a:buFont typeface="Arial" panose="020B0604020202020204" pitchFamily="34" charset="0"/>
            <a:buChar char="•"/>
            <a:tabLst/>
            <a:defRPr/>
          </a:pPr>
          <a:endParaRPr lang="es-AR" sz="1100" b="0" baseline="0">
            <a:solidFill>
              <a:schemeClr val="dk1"/>
            </a:solidFill>
            <a:latin typeface="Arial" panose="020B0604020202020204" pitchFamily="34" charset="0"/>
            <a:ea typeface="+mn-ea"/>
            <a:cs typeface="Arial" panose="020B0604020202020204" pitchFamily="34" charset="0"/>
          </a:endParaRPr>
        </a:p>
        <a:p>
          <a:pPr marL="742950" lvl="1" indent="-285750" algn="l">
            <a:spcBef>
              <a:spcPts val="300"/>
            </a:spcBef>
            <a:spcAft>
              <a:spcPts val="300"/>
            </a:spcAft>
            <a:buFont typeface="Arial" panose="020B0604020202020204" pitchFamily="34" charset="0"/>
            <a:buChar char="•"/>
          </a:pPr>
          <a:r>
            <a:rPr lang="es-AR" sz="1100" b="0" baseline="0">
              <a:solidFill>
                <a:schemeClr val="dk1"/>
              </a:solidFill>
              <a:latin typeface="Arial" panose="020B0604020202020204" pitchFamily="34" charset="0"/>
              <a:ea typeface="+mn-ea"/>
              <a:cs typeface="Arial" panose="020B0604020202020204" pitchFamily="34" charset="0"/>
            </a:rPr>
            <a:t>Los elementos que figuran con Numero en la columna K , que son requerimientos PLUS forman parte de la evaluación técnica y la sumatoria total se muestra en la plantilla </a:t>
          </a:r>
          <a:r>
            <a:rPr lang="es-AR" sz="1100" b="1">
              <a:solidFill>
                <a:schemeClr val="dk1"/>
              </a:solidFill>
              <a:effectLst/>
              <a:latin typeface="+mn-lt"/>
              <a:ea typeface="+mn-ea"/>
              <a:cs typeface="+mn-cs"/>
            </a:rPr>
            <a:t>8. Evaluación_Tecnica_Total. </a:t>
          </a:r>
          <a:r>
            <a:rPr lang="es-AR" sz="1100" b="1" baseline="0">
              <a:solidFill>
                <a:schemeClr val="dk1"/>
              </a:solidFill>
              <a:effectLst/>
              <a:latin typeface="+mn-lt"/>
              <a:ea typeface="+mn-ea"/>
              <a:cs typeface="+mn-cs"/>
            </a:rPr>
            <a:t> </a:t>
          </a:r>
        </a:p>
        <a:p>
          <a:pPr marL="742950" lvl="1" indent="-285750" algn="l">
            <a:spcBef>
              <a:spcPts val="300"/>
            </a:spcBef>
            <a:spcAft>
              <a:spcPts val="300"/>
            </a:spcAft>
            <a:buFont typeface="Arial" panose="020B0604020202020204" pitchFamily="34" charset="0"/>
            <a:buChar char="•"/>
          </a:pPr>
          <a:endParaRPr lang="es-AR" sz="1100" b="0" baseline="0">
            <a:solidFill>
              <a:schemeClr val="dk1"/>
            </a:solidFill>
            <a:latin typeface="Arial" panose="020B0604020202020204" pitchFamily="34" charset="0"/>
            <a:ea typeface="+mn-ea"/>
            <a:cs typeface="Arial" panose="020B0604020202020204" pitchFamily="34" charset="0"/>
          </a:endParaRPr>
        </a:p>
        <a:p>
          <a:pPr marL="742950" marR="0" lvl="1" indent="-285750" algn="l" defTabSz="914400" eaLnBrk="1" fontAlgn="auto" latinLnBrk="0" hangingPunct="1">
            <a:lnSpc>
              <a:spcPct val="100000"/>
            </a:lnSpc>
            <a:spcBef>
              <a:spcPts val="300"/>
            </a:spcBef>
            <a:spcAft>
              <a:spcPts val="300"/>
            </a:spcAft>
            <a:buClrTx/>
            <a:buSzTx/>
            <a:buFont typeface="Arial" panose="020B0604020202020204" pitchFamily="34" charset="0"/>
            <a:buChar char="•"/>
            <a:tabLst/>
            <a:defRPr/>
          </a:pPr>
          <a:r>
            <a:rPr lang="es-AR" sz="1100" b="0" baseline="0">
              <a:solidFill>
                <a:schemeClr val="dk1"/>
              </a:solidFill>
              <a:latin typeface="Arial" panose="020B0604020202020204" pitchFamily="34" charset="0"/>
              <a:ea typeface="+mn-ea"/>
              <a:cs typeface="Arial" panose="020B0604020202020204" pitchFamily="34" charset="0"/>
            </a:rPr>
            <a:t>En la plantilla </a:t>
          </a:r>
          <a:r>
            <a:rPr lang="es-AR" sz="1100" b="1" baseline="0">
              <a:solidFill>
                <a:schemeClr val="dk1"/>
              </a:solidFill>
              <a:latin typeface="Arial" panose="020B0604020202020204" pitchFamily="34" charset="0"/>
              <a:ea typeface="+mn-ea"/>
              <a:cs typeface="Arial" panose="020B0604020202020204" pitchFamily="34" charset="0"/>
            </a:rPr>
            <a:t>8. Evaluación_Tecnica_Total </a:t>
          </a:r>
          <a:r>
            <a:rPr lang="es-AR" sz="1100" b="0" baseline="0">
              <a:solidFill>
                <a:schemeClr val="dk1"/>
              </a:solidFill>
              <a:latin typeface="Arial" panose="020B0604020202020204" pitchFamily="34" charset="0"/>
              <a:ea typeface="+mn-ea"/>
              <a:cs typeface="Arial" panose="020B0604020202020204" pitchFamily="34" charset="0"/>
            </a:rPr>
            <a:t>se puede ver el resultado final compuesto de la Calificación y valoración Total.</a:t>
          </a:r>
        </a:p>
        <a:p>
          <a:pPr marL="742950" lvl="1" indent="-285750" algn="l">
            <a:spcBef>
              <a:spcPts val="300"/>
            </a:spcBef>
            <a:spcAft>
              <a:spcPts val="300"/>
            </a:spcAft>
            <a:buFont typeface="Arial" panose="020B0604020202020204" pitchFamily="34" charset="0"/>
            <a:buChar char="•"/>
          </a:pPr>
          <a:endParaRPr lang="es-AR" sz="1100" b="0" baseline="0">
            <a:solidFill>
              <a:schemeClr val="dk1"/>
            </a:solidFill>
            <a:latin typeface="Arial" panose="020B0604020202020204" pitchFamily="34" charset="0"/>
            <a:ea typeface="+mn-ea"/>
            <a:cs typeface="Arial" panose="020B0604020202020204" pitchFamily="34" charset="0"/>
          </a:endParaRPr>
        </a:p>
        <a:p>
          <a:pPr marL="742950" lvl="1" indent="-285750" algn="l">
            <a:spcBef>
              <a:spcPts val="300"/>
            </a:spcBef>
            <a:spcAft>
              <a:spcPts val="300"/>
            </a:spcAft>
            <a:buFont typeface="Arial" panose="020B0604020202020204" pitchFamily="34" charset="0"/>
            <a:buChar char="•"/>
          </a:pPr>
          <a:r>
            <a:rPr lang="es-AR" sz="1100" b="1" baseline="0">
              <a:solidFill>
                <a:schemeClr val="dk1"/>
              </a:solidFill>
              <a:latin typeface="Arial" panose="020B0604020202020204" pitchFamily="34" charset="0"/>
              <a:ea typeface="+mn-ea"/>
              <a:cs typeface="Arial" panose="020B0604020202020204" pitchFamily="34" charset="0"/>
            </a:rPr>
            <a:t>Nota: </a:t>
          </a:r>
          <a:r>
            <a:rPr lang="es-AR" sz="1100" b="0" baseline="0">
              <a:solidFill>
                <a:schemeClr val="dk1"/>
              </a:solidFill>
              <a:latin typeface="Arial" panose="020B0604020202020204" pitchFamily="34" charset="0"/>
              <a:ea typeface="+mn-ea"/>
              <a:cs typeface="Arial" panose="020B0604020202020204" pitchFamily="34" charset="0"/>
            </a:rPr>
            <a:t>Ningún Campo de esta planilla podrá ser modificado o corregido , no será permitido insertar líneas. </a:t>
          </a:r>
        </a:p>
      </xdr:txBody>
    </xdr:sp>
    <xdr:clientData/>
  </xdr:twoCellAnchor>
  <xdr:twoCellAnchor editAs="oneCell">
    <xdr:from>
      <xdr:col>1</xdr:col>
      <xdr:colOff>1402452</xdr:colOff>
      <xdr:row>2</xdr:row>
      <xdr:rowOff>206540</xdr:rowOff>
    </xdr:from>
    <xdr:to>
      <xdr:col>13</xdr:col>
      <xdr:colOff>340109</xdr:colOff>
      <xdr:row>5</xdr:row>
      <xdr:rowOff>69413</xdr:rowOff>
    </xdr:to>
    <xdr:sp macro="" textlink="">
      <xdr:nvSpPr>
        <xdr:cNvPr id="3" name="Rectangle 8">
          <a:extLst>
            <a:ext uri="{FF2B5EF4-FFF2-40B4-BE49-F238E27FC236}">
              <a16:creationId xmlns:a16="http://schemas.microsoft.com/office/drawing/2014/main" id="{505F8FE5-3CD6-44E8-8A05-A76270A907BE}"/>
            </a:ext>
          </a:extLst>
        </xdr:cNvPr>
        <xdr:cNvSpPr/>
      </xdr:nvSpPr>
      <xdr:spPr>
        <a:xfrm>
          <a:off x="1946738" y="560326"/>
          <a:ext cx="8721192" cy="63439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AR" sz="1400" b="1" baseline="0">
            <a:solidFill>
              <a:sysClr val="windowText" lastClr="000000"/>
            </a:solidFill>
          </a:endParaRPr>
        </a:p>
        <a:p>
          <a:pPr algn="ctr"/>
          <a:r>
            <a:rPr lang="es-AR" sz="1400" b="1" baseline="0">
              <a:solidFill>
                <a:sysClr val="windowText" lastClr="000000"/>
              </a:solidFill>
            </a:rPr>
            <a:t>ANEXO III - Certificación y Validación de Especificaciones Técnicas </a:t>
          </a:r>
          <a:endParaRPr lang="es-AR" sz="1400" b="1">
            <a:solidFill>
              <a:sysClr val="windowText" lastClr="000000"/>
            </a:solidFill>
          </a:endParaRPr>
        </a:p>
      </xdr:txBody>
    </xdr:sp>
    <xdr:clientData/>
  </xdr:twoCellAnchor>
  <xdr:twoCellAnchor editAs="oneCell">
    <xdr:from>
      <xdr:col>0</xdr:col>
      <xdr:colOff>82470</xdr:colOff>
      <xdr:row>0</xdr:row>
      <xdr:rowOff>84619</xdr:rowOff>
    </xdr:from>
    <xdr:to>
      <xdr:col>1</xdr:col>
      <xdr:colOff>1064703</xdr:colOff>
      <xdr:row>4</xdr:row>
      <xdr:rowOff>151393</xdr:rowOff>
    </xdr:to>
    <xdr:pic>
      <xdr:nvPicPr>
        <xdr:cNvPr id="4" name="Picture 9">
          <a:extLst>
            <a:ext uri="{FF2B5EF4-FFF2-40B4-BE49-F238E27FC236}">
              <a16:creationId xmlns:a16="http://schemas.microsoft.com/office/drawing/2014/main" id="{1E860626-1DB5-4691-AAED-946700DA6C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470" y="84619"/>
          <a:ext cx="1527628" cy="1025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2095501</xdr:colOff>
      <xdr:row>0</xdr:row>
      <xdr:rowOff>71437</xdr:rowOff>
    </xdr:from>
    <xdr:to>
      <xdr:col>11</xdr:col>
      <xdr:colOff>3107533</xdr:colOff>
      <xdr:row>1</xdr:row>
      <xdr:rowOff>193400</xdr:rowOff>
    </xdr:to>
    <xdr:pic>
      <xdr:nvPicPr>
        <xdr:cNvPr id="2" name="Picture 9">
          <a:extLst>
            <a:ext uri="{FF2B5EF4-FFF2-40B4-BE49-F238E27FC236}">
              <a16:creationId xmlns:a16="http://schemas.microsoft.com/office/drawing/2014/main" id="{3F6A78AD-948D-4551-BCFE-E0CA9D0630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3220" y="71437"/>
          <a:ext cx="1012032" cy="3839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2477557</xdr:colOff>
      <xdr:row>0</xdr:row>
      <xdr:rowOff>61383</xdr:rowOff>
    </xdr:from>
    <xdr:to>
      <xdr:col>11</xdr:col>
      <xdr:colOff>3331632</xdr:colOff>
      <xdr:row>1</xdr:row>
      <xdr:rowOff>151047</xdr:rowOff>
    </xdr:to>
    <xdr:pic>
      <xdr:nvPicPr>
        <xdr:cNvPr id="2" name="Picture 9">
          <a:extLst>
            <a:ext uri="{FF2B5EF4-FFF2-40B4-BE49-F238E27FC236}">
              <a16:creationId xmlns:a16="http://schemas.microsoft.com/office/drawing/2014/main" id="{DE073257-FBA8-4CEB-87B2-1F0A22106C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88432" y="61383"/>
          <a:ext cx="854075" cy="3182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1845468</xdr:colOff>
      <xdr:row>0</xdr:row>
      <xdr:rowOff>90487</xdr:rowOff>
    </xdr:from>
    <xdr:to>
      <xdr:col>11</xdr:col>
      <xdr:colOff>2702718</xdr:colOff>
      <xdr:row>1</xdr:row>
      <xdr:rowOff>189940</xdr:rowOff>
    </xdr:to>
    <xdr:pic>
      <xdr:nvPicPr>
        <xdr:cNvPr id="2" name="Picture 9">
          <a:extLst>
            <a:ext uri="{FF2B5EF4-FFF2-40B4-BE49-F238E27FC236}">
              <a16:creationId xmlns:a16="http://schemas.microsoft.com/office/drawing/2014/main" id="{969F9032-D763-4F62-8FEC-39787792E7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13518" y="90487"/>
          <a:ext cx="857250" cy="3280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2493433</xdr:colOff>
      <xdr:row>0</xdr:row>
      <xdr:rowOff>70863</xdr:rowOff>
    </xdr:from>
    <xdr:to>
      <xdr:col>11</xdr:col>
      <xdr:colOff>3350683</xdr:colOff>
      <xdr:row>1</xdr:row>
      <xdr:rowOff>154177</xdr:rowOff>
    </xdr:to>
    <xdr:pic>
      <xdr:nvPicPr>
        <xdr:cNvPr id="2" name="Picture 9">
          <a:extLst>
            <a:ext uri="{FF2B5EF4-FFF2-40B4-BE49-F238E27FC236}">
              <a16:creationId xmlns:a16="http://schemas.microsoft.com/office/drawing/2014/main" id="{7B153666-9038-4FD7-B21F-4353B76246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99583" y="70863"/>
          <a:ext cx="857250" cy="3119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3217333</xdr:colOff>
      <xdr:row>0</xdr:row>
      <xdr:rowOff>52917</xdr:rowOff>
    </xdr:from>
    <xdr:to>
      <xdr:col>12</xdr:col>
      <xdr:colOff>560418</xdr:colOff>
      <xdr:row>1</xdr:row>
      <xdr:rowOff>142581</xdr:rowOff>
    </xdr:to>
    <xdr:pic>
      <xdr:nvPicPr>
        <xdr:cNvPr id="2" name="Picture 9">
          <a:extLst>
            <a:ext uri="{FF2B5EF4-FFF2-40B4-BE49-F238E27FC236}">
              <a16:creationId xmlns:a16="http://schemas.microsoft.com/office/drawing/2014/main" id="{591CE099-E854-4692-8AD3-A3EDEB14BC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76916" y="52917"/>
          <a:ext cx="857250" cy="3224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1277120</xdr:colOff>
      <xdr:row>0</xdr:row>
      <xdr:rowOff>83705</xdr:rowOff>
    </xdr:from>
    <xdr:to>
      <xdr:col>11</xdr:col>
      <xdr:colOff>2140720</xdr:colOff>
      <xdr:row>1</xdr:row>
      <xdr:rowOff>173369</xdr:rowOff>
    </xdr:to>
    <xdr:pic>
      <xdr:nvPicPr>
        <xdr:cNvPr id="2" name="Picture 9">
          <a:extLst>
            <a:ext uri="{FF2B5EF4-FFF2-40B4-BE49-F238E27FC236}">
              <a16:creationId xmlns:a16="http://schemas.microsoft.com/office/drawing/2014/main" id="{EB91CED8-CD4C-4F8D-9537-4C53E50F6B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17461" y="83705"/>
          <a:ext cx="863600" cy="31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3155157</xdr:colOff>
      <xdr:row>0</xdr:row>
      <xdr:rowOff>96573</xdr:rowOff>
    </xdr:from>
    <xdr:to>
      <xdr:col>12</xdr:col>
      <xdr:colOff>494507</xdr:colOff>
      <xdr:row>1</xdr:row>
      <xdr:rowOff>189676</xdr:rowOff>
    </xdr:to>
    <xdr:pic>
      <xdr:nvPicPr>
        <xdr:cNvPr id="2" name="Picture 9">
          <a:extLst>
            <a:ext uri="{FF2B5EF4-FFF2-40B4-BE49-F238E27FC236}">
              <a16:creationId xmlns:a16="http://schemas.microsoft.com/office/drawing/2014/main" id="{6F62B001-605A-429D-A245-2367F409ED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25324" y="96573"/>
          <a:ext cx="854075" cy="3259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585107</xdr:colOff>
      <xdr:row>0</xdr:row>
      <xdr:rowOff>81643</xdr:rowOff>
    </xdr:from>
    <xdr:to>
      <xdr:col>9</xdr:col>
      <xdr:colOff>938893</xdr:colOff>
      <xdr:row>3</xdr:row>
      <xdr:rowOff>69864</xdr:rowOff>
    </xdr:to>
    <xdr:pic>
      <xdr:nvPicPr>
        <xdr:cNvPr id="2" name="Picture 9">
          <a:extLst>
            <a:ext uri="{FF2B5EF4-FFF2-40B4-BE49-F238E27FC236}">
              <a16:creationId xmlns:a16="http://schemas.microsoft.com/office/drawing/2014/main" id="{DB741A6B-A7E3-47FC-B9A8-B6EF0A36B4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6207" y="81643"/>
          <a:ext cx="1525361" cy="5597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FE57E-8955-411F-BBC2-3B13C418F2EE}">
  <sheetPr>
    <tabColor rgb="FFFFFF00"/>
    <pageSetUpPr fitToPage="1"/>
  </sheetPr>
  <dimension ref="A1:R76"/>
  <sheetViews>
    <sheetView view="pageBreakPreview" topLeftCell="A32" zoomScale="80" zoomScaleNormal="80" zoomScaleSheetLayoutView="80" workbookViewId="0">
      <selection activeCell="M9" sqref="M9"/>
    </sheetView>
  </sheetViews>
  <sheetFormatPr baseColWidth="10" defaultColWidth="0" defaultRowHeight="0" customHeight="1" zeroHeight="1" x14ac:dyDescent="0.3"/>
  <cols>
    <col min="1" max="1" width="7.88671875" style="93" customWidth="1"/>
    <col min="2" max="2" width="20.88671875" style="93" customWidth="1"/>
    <col min="3" max="3" width="9.109375" style="93" customWidth="1"/>
    <col min="4" max="4" width="15.44140625" style="93" customWidth="1"/>
    <col min="5" max="10" width="9.109375" style="93" customWidth="1"/>
    <col min="11" max="11" width="16.109375" style="93" customWidth="1"/>
    <col min="12" max="12" width="14.44140625" style="93" customWidth="1"/>
    <col min="13" max="16" width="9.109375" style="93" customWidth="1"/>
    <col min="17" max="18" width="0" style="93" hidden="1" customWidth="1"/>
    <col min="19" max="16384" width="9.109375" style="93" hidden="1"/>
  </cols>
  <sheetData>
    <row r="1" spans="1:18" ht="14.4" x14ac:dyDescent="0.3">
      <c r="A1" s="93" t="s">
        <v>78</v>
      </c>
    </row>
    <row r="2" spans="1:18" ht="14.4" x14ac:dyDescent="0.3"/>
    <row r="3" spans="1:18" ht="32.25" customHeight="1" x14ac:dyDescent="0.3"/>
    <row r="4" spans="1:18" ht="14.4" x14ac:dyDescent="0.3">
      <c r="A4" s="94"/>
      <c r="B4" s="94"/>
      <c r="C4" s="94"/>
      <c r="D4" s="94"/>
      <c r="E4" s="94"/>
      <c r="F4" s="94"/>
      <c r="G4" s="94"/>
      <c r="H4" s="94"/>
      <c r="I4" s="94"/>
      <c r="J4" s="94"/>
      <c r="K4" s="94"/>
      <c r="L4" s="94"/>
      <c r="M4" s="94"/>
      <c r="N4" s="94"/>
      <c r="O4" s="94"/>
      <c r="P4" s="94"/>
      <c r="Q4" s="94"/>
      <c r="R4" s="94"/>
    </row>
    <row r="5" spans="1:18" ht="14.4" x14ac:dyDescent="0.3"/>
    <row r="6" spans="1:18" ht="14.4" x14ac:dyDescent="0.3"/>
    <row r="7" spans="1:18" ht="14.4" x14ac:dyDescent="0.3"/>
    <row r="8" spans="1:18" ht="14.4" x14ac:dyDescent="0.3"/>
    <row r="9" spans="1:18" ht="14.4" x14ac:dyDescent="0.3">
      <c r="B9" s="95" t="s">
        <v>281</v>
      </c>
    </row>
    <row r="10" spans="1:18" ht="14.4" x14ac:dyDescent="0.3">
      <c r="B10" s="95"/>
    </row>
    <row r="11" spans="1:18" ht="24.9" customHeight="1" x14ac:dyDescent="0.3">
      <c r="B11" s="155" t="s">
        <v>190</v>
      </c>
      <c r="C11" s="156"/>
      <c r="D11" s="157"/>
      <c r="E11" s="158"/>
      <c r="F11" s="158"/>
      <c r="G11" s="158"/>
      <c r="H11" s="158"/>
      <c r="I11" s="158"/>
      <c r="J11" s="159"/>
      <c r="K11" s="98"/>
      <c r="L11" s="98"/>
      <c r="M11" s="98"/>
      <c r="N11" s="98"/>
      <c r="O11" s="98"/>
      <c r="P11" s="98"/>
    </row>
    <row r="12" spans="1:18" ht="22.5" customHeight="1" x14ac:dyDescent="0.3">
      <c r="B12" s="155" t="s">
        <v>280</v>
      </c>
      <c r="C12" s="156"/>
      <c r="D12" s="153" t="s">
        <v>373</v>
      </c>
      <c r="E12" s="160"/>
      <c r="F12" s="160"/>
      <c r="G12" s="160"/>
      <c r="H12" s="160"/>
      <c r="I12" s="160"/>
      <c r="J12" s="154"/>
      <c r="K12" s="98"/>
      <c r="L12" s="98"/>
      <c r="M12" s="98"/>
      <c r="N12" s="98"/>
      <c r="O12" s="98"/>
      <c r="P12" s="98"/>
    </row>
    <row r="13" spans="1:18" ht="26.4" customHeight="1" thickBot="1" x14ac:dyDescent="0.35">
      <c r="B13" s="153" t="s">
        <v>286</v>
      </c>
      <c r="C13" s="154"/>
      <c r="D13" s="157"/>
      <c r="E13" s="158"/>
      <c r="F13" s="158"/>
      <c r="G13" s="158"/>
      <c r="H13" s="158"/>
      <c r="I13" s="158"/>
      <c r="J13" s="159"/>
      <c r="K13" s="98"/>
      <c r="L13" s="99"/>
      <c r="M13" s="99"/>
      <c r="N13" s="99"/>
      <c r="O13" s="99"/>
      <c r="P13" s="98"/>
    </row>
    <row r="14" spans="1:18" ht="15" thickTop="1" x14ac:dyDescent="0.3">
      <c r="L14" s="152" t="s">
        <v>282</v>
      </c>
      <c r="M14" s="152"/>
      <c r="N14" s="152"/>
      <c r="O14" s="152"/>
    </row>
    <row r="15" spans="1:18" ht="14.4" x14ac:dyDescent="0.3"/>
    <row r="16" spans="1:18" s="96" customFormat="1" ht="15" customHeight="1" x14ac:dyDescent="0.4">
      <c r="A16" s="151" t="s">
        <v>283</v>
      </c>
      <c r="B16" s="151"/>
      <c r="C16" s="151"/>
      <c r="D16" s="151"/>
      <c r="E16" s="151"/>
      <c r="F16" s="151"/>
      <c r="G16" s="151"/>
      <c r="H16" s="151"/>
      <c r="I16" s="151"/>
      <c r="J16" s="151"/>
      <c r="K16" s="151"/>
      <c r="L16" s="151"/>
      <c r="M16" s="151"/>
      <c r="N16" s="151"/>
      <c r="O16" s="151"/>
      <c r="P16" s="151"/>
    </row>
    <row r="17" ht="14.4" x14ac:dyDescent="0.3"/>
    <row r="18" ht="14.4" x14ac:dyDescent="0.3"/>
    <row r="19" ht="14.4" x14ac:dyDescent="0.3"/>
    <row r="20" ht="14.4" x14ac:dyDescent="0.3"/>
    <row r="21" ht="14.4" x14ac:dyDescent="0.3"/>
    <row r="22" ht="14.4" x14ac:dyDescent="0.3"/>
    <row r="23" ht="14.4" x14ac:dyDescent="0.3"/>
    <row r="24" ht="14.4" x14ac:dyDescent="0.3"/>
    <row r="25" ht="14.4" x14ac:dyDescent="0.3"/>
    <row r="26" ht="14.4" x14ac:dyDescent="0.3"/>
    <row r="27" ht="14.4" x14ac:dyDescent="0.3"/>
    <row r="28" ht="14.4" x14ac:dyDescent="0.3"/>
    <row r="29" ht="14.4" x14ac:dyDescent="0.3"/>
    <row r="30" ht="14.4" x14ac:dyDescent="0.3"/>
    <row r="31" ht="14.4" x14ac:dyDescent="0.3"/>
    <row r="32" ht="14.4" x14ac:dyDescent="0.3"/>
    <row r="33" ht="14.4" x14ac:dyDescent="0.3"/>
    <row r="34" ht="14.4" x14ac:dyDescent="0.3"/>
    <row r="35" ht="14.4" x14ac:dyDescent="0.3"/>
    <row r="36" ht="14.4" x14ac:dyDescent="0.3"/>
    <row r="37" ht="14.4" x14ac:dyDescent="0.3"/>
    <row r="38" ht="14.4" x14ac:dyDescent="0.3"/>
    <row r="39" ht="14.4" x14ac:dyDescent="0.3"/>
    <row r="40" ht="14.4" x14ac:dyDescent="0.3"/>
    <row r="41" ht="14.4" x14ac:dyDescent="0.3"/>
    <row r="42" ht="14.4" x14ac:dyDescent="0.3"/>
    <row r="43" ht="14.4" x14ac:dyDescent="0.3"/>
    <row r="44" ht="14.4" x14ac:dyDescent="0.3"/>
    <row r="45" ht="14.4" x14ac:dyDescent="0.3"/>
    <row r="46" ht="14.4" x14ac:dyDescent="0.3"/>
    <row r="47" ht="14.4" x14ac:dyDescent="0.3"/>
    <row r="48" ht="14.4" x14ac:dyDescent="0.3"/>
    <row r="49" ht="14.4" x14ac:dyDescent="0.3"/>
    <row r="50" ht="14.4" x14ac:dyDescent="0.3"/>
    <row r="51" ht="14.4" x14ac:dyDescent="0.3"/>
    <row r="52" ht="14.4" x14ac:dyDescent="0.3"/>
    <row r="53" ht="14.4" x14ac:dyDescent="0.3"/>
    <row r="54" ht="14.4" x14ac:dyDescent="0.3"/>
    <row r="55" ht="14.4" x14ac:dyDescent="0.3"/>
    <row r="56" ht="14.4" x14ac:dyDescent="0.3"/>
    <row r="57" ht="14.4" x14ac:dyDescent="0.3"/>
    <row r="58" ht="14.4" x14ac:dyDescent="0.3"/>
    <row r="59" ht="14.4" x14ac:dyDescent="0.3"/>
    <row r="60" ht="14.4" x14ac:dyDescent="0.3"/>
    <row r="61" ht="14.4" x14ac:dyDescent="0.3"/>
    <row r="62" ht="14.4" x14ac:dyDescent="0.3"/>
    <row r="63" ht="14.4" x14ac:dyDescent="0.3"/>
    <row r="64" ht="14.4" x14ac:dyDescent="0.3"/>
    <row r="65" spans="14:14" ht="14.4" x14ac:dyDescent="0.3"/>
    <row r="66" spans="14:14" ht="14.4" x14ac:dyDescent="0.3"/>
    <row r="67" spans="14:14" ht="14.4" x14ac:dyDescent="0.3"/>
    <row r="68" spans="14:14" ht="14.4" x14ac:dyDescent="0.3"/>
    <row r="69" spans="14:14" ht="14.4" x14ac:dyDescent="0.3"/>
    <row r="70" spans="14:14" ht="14.4" x14ac:dyDescent="0.3"/>
    <row r="71" spans="14:14" ht="14.4" x14ac:dyDescent="0.3"/>
    <row r="72" spans="14:14" ht="14.4" x14ac:dyDescent="0.3">
      <c r="N72" s="97"/>
    </row>
    <row r="73" spans="14:14" ht="14.4" x14ac:dyDescent="0.3"/>
    <row r="74" spans="14:14" ht="14.4" x14ac:dyDescent="0.3"/>
    <row r="75" spans="14:14" ht="14.4" customHeight="1" x14ac:dyDescent="0.3"/>
    <row r="76" spans="14:14" ht="14.4" customHeight="1" x14ac:dyDescent="0.3"/>
  </sheetData>
  <sheetProtection algorithmName="SHA-512" hashValue="yQaMYVuAMoncA6s4duMGwRsjjxGy+EjuDLh10cMF55B+UmpmD3KB+IVbIOrQ+GOOor2IuxtX9qhy7hETY5Zw/w==" saltValue="1EZJFMjarG+QHqo5Md86vw==" spinCount="100000" sheet="1" objects="1" scenarios="1"/>
  <mergeCells count="8">
    <mergeCell ref="A16:P16"/>
    <mergeCell ref="L14:O14"/>
    <mergeCell ref="B13:C13"/>
    <mergeCell ref="B12:C12"/>
    <mergeCell ref="B11:C11"/>
    <mergeCell ref="D11:J11"/>
    <mergeCell ref="D13:J13"/>
    <mergeCell ref="D12:J12"/>
  </mergeCells>
  <pageMargins left="0.70866141732283472" right="0.70866141732283472" top="0.74803149606299213" bottom="0.74803149606299213" header="0.31496062992125984" footer="0.31496062992125984"/>
  <pageSetup scale="51" orientation="portrait" r:id="rId1"/>
  <headerFooter>
    <oddFooter>&amp;RRev. 0
02-Feb-2016
&amp;P de 19</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19"/>
  <sheetViews>
    <sheetView workbookViewId="0">
      <selection activeCell="E6" sqref="E6"/>
    </sheetView>
  </sheetViews>
  <sheetFormatPr baseColWidth="10" defaultColWidth="9.109375" defaultRowHeight="13.2" x14ac:dyDescent="0.25"/>
  <cols>
    <col min="1" max="1" width="1.5546875" style="1" customWidth="1"/>
    <col min="2" max="2" width="6.6640625" style="4" customWidth="1"/>
    <col min="3" max="3" width="38.6640625" style="6" customWidth="1"/>
    <col min="4" max="4" width="38.88671875" style="11" customWidth="1"/>
    <col min="5" max="5" width="14.33203125" style="7" customWidth="1"/>
    <col min="6" max="7" width="15.5546875" style="8" customWidth="1"/>
    <col min="8" max="8" width="19.5546875" style="8" customWidth="1"/>
    <col min="9" max="9" width="16.44140625" style="9" customWidth="1"/>
    <col min="10" max="16384" width="9.109375" style="3"/>
  </cols>
  <sheetData>
    <row r="1" spans="1:9" ht="17.399999999999999" x14ac:dyDescent="0.25">
      <c r="B1" s="180" t="s">
        <v>1</v>
      </c>
      <c r="C1" s="180"/>
      <c r="D1" s="180"/>
      <c r="I1" s="13"/>
    </row>
    <row r="2" spans="1:9" ht="16.5" customHeight="1" x14ac:dyDescent="0.25">
      <c r="B2" s="5"/>
      <c r="C2" s="15"/>
      <c r="D2" s="35" t="s">
        <v>169</v>
      </c>
      <c r="E2" s="186">
        <f>'1. Main Charact, Cert &amp; Insp'!E1</f>
        <v>0</v>
      </c>
      <c r="F2" s="186"/>
      <c r="H2" s="35" t="s">
        <v>172</v>
      </c>
      <c r="I2" s="55">
        <f>'1. Main Charact, Cert &amp; Insp'!J1</f>
        <v>0</v>
      </c>
    </row>
    <row r="3" spans="1:9" ht="5.25" customHeight="1" x14ac:dyDescent="0.25">
      <c r="B3" s="5"/>
      <c r="C3" s="15"/>
      <c r="D3" s="16"/>
      <c r="F3" s="3"/>
      <c r="G3" s="3"/>
      <c r="H3" s="3"/>
      <c r="I3" s="16"/>
    </row>
    <row r="4" spans="1:9" ht="35.25" customHeight="1" x14ac:dyDescent="0.3">
      <c r="B4" s="5"/>
      <c r="C4" s="15"/>
      <c r="D4" s="16"/>
      <c r="E4" s="181" t="s">
        <v>166</v>
      </c>
      <c r="F4" s="182"/>
      <c r="G4" s="183"/>
      <c r="H4" s="184" t="s">
        <v>168</v>
      </c>
      <c r="I4" s="185"/>
    </row>
    <row r="5" spans="1:9" ht="87" x14ac:dyDescent="0.25">
      <c r="B5" s="20" t="s">
        <v>2</v>
      </c>
      <c r="C5" s="21" t="s">
        <v>173</v>
      </c>
      <c r="D5" s="21" t="s">
        <v>149</v>
      </c>
      <c r="E5" s="22" t="s">
        <v>174</v>
      </c>
      <c r="F5" s="22" t="s">
        <v>6</v>
      </c>
      <c r="G5" s="22" t="s">
        <v>170</v>
      </c>
      <c r="H5" s="57" t="s">
        <v>147</v>
      </c>
      <c r="I5" s="56" t="s">
        <v>187</v>
      </c>
    </row>
    <row r="6" spans="1:9" ht="17.399999999999999" x14ac:dyDescent="0.25">
      <c r="B6" s="23" t="s">
        <v>157</v>
      </c>
      <c r="C6" s="24" t="e">
        <f>+'1. Main Charact, Cert &amp; Insp'!#REF!</f>
        <v>#REF!</v>
      </c>
      <c r="D6" s="25" t="s">
        <v>203</v>
      </c>
      <c r="E6" s="26" t="e">
        <f>+'1. Main Charact, Cert &amp; Insp'!#REF!</f>
        <v>#REF!</v>
      </c>
      <c r="F6" s="27" t="e">
        <f>+'1. Main Charact, Cert &amp; Insp'!#REF!</f>
        <v>#REF!</v>
      </c>
      <c r="G6" s="28">
        <f>'1. Main Charact, Cert &amp; Insp'!I30</f>
        <v>0</v>
      </c>
      <c r="H6" s="44" t="e">
        <f>+'1. Main Charact, Cert &amp; Insp'!#REF!</f>
        <v>#REF!</v>
      </c>
      <c r="I6" s="51" t="e">
        <f t="shared" ref="I6:I13" si="0">IF(H6=0,"NO","YES")</f>
        <v>#REF!</v>
      </c>
    </row>
    <row r="7" spans="1:9" ht="17.399999999999999" x14ac:dyDescent="0.25">
      <c r="B7" s="29" t="s">
        <v>159</v>
      </c>
      <c r="C7" s="30" t="s">
        <v>21</v>
      </c>
      <c r="D7" s="31" t="s">
        <v>150</v>
      </c>
      <c r="E7" s="32" t="e">
        <f>+'1. Main Charact, Cert &amp; Insp'!#REF!</f>
        <v>#REF!</v>
      </c>
      <c r="F7" s="33" t="e">
        <f>+'1. Main Charact, Cert &amp; Insp'!#REF!</f>
        <v>#REF!</v>
      </c>
      <c r="G7" s="34">
        <f>'1. Main Charact, Cert &amp; Insp'!I31</f>
        <v>0</v>
      </c>
      <c r="H7" s="44" t="e">
        <f>+'1. Main Charact, Cert &amp; Insp'!#REF!</f>
        <v>#REF!</v>
      </c>
      <c r="I7" s="52" t="e">
        <f t="shared" si="0"/>
        <v>#REF!</v>
      </c>
    </row>
    <row r="8" spans="1:9" ht="17.399999999999999" x14ac:dyDescent="0.25">
      <c r="B8" s="23" t="s">
        <v>160</v>
      </c>
      <c r="C8" s="24" t="s">
        <v>165</v>
      </c>
      <c r="D8" s="25" t="s">
        <v>151</v>
      </c>
      <c r="E8" s="26" t="e">
        <f>+'1. Main Charact, Cert &amp; Insp'!#REF!</f>
        <v>#REF!</v>
      </c>
      <c r="F8" s="27" t="e">
        <f>+'1. Main Charact, Cert &amp; Insp'!#REF!</f>
        <v>#REF!</v>
      </c>
      <c r="G8" s="28">
        <f>'1. Main Charact, Cert &amp; Insp'!I32</f>
        <v>0</v>
      </c>
      <c r="H8" s="44" t="e">
        <f>+'1. Main Charact, Cert &amp; Insp'!#REF!</f>
        <v>#REF!</v>
      </c>
      <c r="I8" s="51" t="e">
        <f t="shared" si="0"/>
        <v>#REF!</v>
      </c>
    </row>
    <row r="9" spans="1:9" ht="17.399999999999999" x14ac:dyDescent="0.25">
      <c r="B9" s="29" t="s">
        <v>161</v>
      </c>
      <c r="C9" s="30" t="s">
        <v>59</v>
      </c>
      <c r="D9" s="31" t="s">
        <v>152</v>
      </c>
      <c r="E9" s="32" t="e">
        <f>+'1. Main Charact, Cert &amp; Insp'!#REF!</f>
        <v>#REF!</v>
      </c>
      <c r="F9" s="33" t="e">
        <f>+'1. Main Charact, Cert &amp; Insp'!#REF!</f>
        <v>#REF!</v>
      </c>
      <c r="G9" s="34">
        <f>'1. Main Charact, Cert &amp; Insp'!I33</f>
        <v>0</v>
      </c>
      <c r="H9" s="44" t="e">
        <f>+'1. Main Charact, Cert &amp; Insp'!#REF!</f>
        <v>#REF!</v>
      </c>
      <c r="I9" s="52" t="e">
        <f t="shared" si="0"/>
        <v>#REF!</v>
      </c>
    </row>
    <row r="10" spans="1:9" ht="20.25" customHeight="1" x14ac:dyDescent="0.25">
      <c r="B10" s="23" t="s">
        <v>158</v>
      </c>
      <c r="C10" s="24" t="s">
        <v>81</v>
      </c>
      <c r="D10" s="25" t="s">
        <v>153</v>
      </c>
      <c r="E10" s="26" t="e">
        <f>+'1. Main Charact, Cert &amp; Insp'!#REF!</f>
        <v>#REF!</v>
      </c>
      <c r="F10" s="27" t="e">
        <f>+'1. Main Charact, Cert &amp; Insp'!#REF!</f>
        <v>#REF!</v>
      </c>
      <c r="G10" s="28">
        <f>'1. Main Charact, Cert &amp; Insp'!I34</f>
        <v>0</v>
      </c>
      <c r="H10" s="44" t="e">
        <f>+'1. Main Charact, Cert &amp; Insp'!#REF!</f>
        <v>#REF!</v>
      </c>
      <c r="I10" s="51" t="e">
        <f t="shared" si="0"/>
        <v>#REF!</v>
      </c>
    </row>
    <row r="11" spans="1:9" ht="17.399999999999999" x14ac:dyDescent="0.25">
      <c r="B11" s="29" t="s">
        <v>162</v>
      </c>
      <c r="C11" s="30" t="s">
        <v>91</v>
      </c>
      <c r="D11" s="31" t="s">
        <v>154</v>
      </c>
      <c r="E11" s="32" t="e">
        <f>+'1. Main Charact, Cert &amp; Insp'!#REF!</f>
        <v>#REF!</v>
      </c>
      <c r="F11" s="33" t="e">
        <f>+'1. Main Charact, Cert &amp; Insp'!#REF!</f>
        <v>#REF!</v>
      </c>
      <c r="G11" s="34">
        <f>'1. Main Charact, Cert &amp; Insp'!I35</f>
        <v>0</v>
      </c>
      <c r="H11" s="44" t="e">
        <f>+'1. Main Charact, Cert &amp; Insp'!#REF!</f>
        <v>#REF!</v>
      </c>
      <c r="I11" s="52" t="e">
        <f t="shared" si="0"/>
        <v>#REF!</v>
      </c>
    </row>
    <row r="12" spans="1:9" ht="17.399999999999999" x14ac:dyDescent="0.25">
      <c r="B12" s="23" t="s">
        <v>163</v>
      </c>
      <c r="C12" s="24" t="s">
        <v>109</v>
      </c>
      <c r="D12" s="25" t="s">
        <v>155</v>
      </c>
      <c r="E12" s="26" t="e">
        <f>+'1. Main Charact, Cert &amp; Insp'!#REF!</f>
        <v>#REF!</v>
      </c>
      <c r="F12" s="27" t="e">
        <f>+'1. Main Charact, Cert &amp; Insp'!#REF!</f>
        <v>#REF!</v>
      </c>
      <c r="G12" s="28">
        <f>'1. Main Charact, Cert &amp; Insp'!I36</f>
        <v>0</v>
      </c>
      <c r="H12" s="44" t="e">
        <f>+'1. Main Charact, Cert &amp; Insp'!#REF!</f>
        <v>#REF!</v>
      </c>
      <c r="I12" s="51" t="e">
        <f t="shared" si="0"/>
        <v>#REF!</v>
      </c>
    </row>
    <row r="13" spans="1:9" ht="17.399999999999999" x14ac:dyDescent="0.25">
      <c r="B13" s="29" t="s">
        <v>164</v>
      </c>
      <c r="C13" s="30" t="s">
        <v>114</v>
      </c>
      <c r="D13" s="31" t="s">
        <v>156</v>
      </c>
      <c r="E13" s="32" t="e">
        <f>+'1. Main Charact, Cert &amp; Insp'!#REF!</f>
        <v>#REF!</v>
      </c>
      <c r="F13" s="33" t="e">
        <f>+'1. Main Charact, Cert &amp; Insp'!#REF!</f>
        <v>#REF!</v>
      </c>
      <c r="G13" s="34">
        <f>'1. Main Charact, Cert &amp; Insp'!I37</f>
        <v>0</v>
      </c>
      <c r="H13" s="45" t="e">
        <f>+'1. Main Charact, Cert &amp; Insp'!#REF!</f>
        <v>#REF!</v>
      </c>
      <c r="I13" s="52" t="e">
        <f t="shared" si="0"/>
        <v>#REF!</v>
      </c>
    </row>
    <row r="14" spans="1:9" x14ac:dyDescent="0.25">
      <c r="A14" s="3"/>
      <c r="B14" s="3"/>
      <c r="C14" s="3"/>
      <c r="D14" s="3"/>
      <c r="E14" s="3"/>
      <c r="F14" s="3"/>
      <c r="G14" s="3"/>
      <c r="H14" s="46"/>
      <c r="I14" s="3"/>
    </row>
    <row r="15" spans="1:9" ht="17.399999999999999" x14ac:dyDescent="0.25">
      <c r="G15" s="36" t="e">
        <f>'1. Main Charact, Cert &amp; Insp'!#REF!</f>
        <v>#REF!</v>
      </c>
      <c r="H15" s="54" t="e">
        <f>'1. Main Charact, Cert &amp; Insp'!#REF!</f>
        <v>#REF!</v>
      </c>
    </row>
    <row r="16" spans="1:9" ht="17.399999999999999" x14ac:dyDescent="0.25">
      <c r="G16" s="36" t="s">
        <v>171</v>
      </c>
      <c r="H16" s="44" t="e">
        <f>'1. Main Charact, Cert &amp; Insp'!#REF!</f>
        <v>#REF!</v>
      </c>
    </row>
    <row r="17" spans="1:9" s="2" customFormat="1" x14ac:dyDescent="0.25">
      <c r="A17" s="1"/>
      <c r="B17" s="4"/>
      <c r="C17" s="6"/>
      <c r="D17" s="12"/>
      <c r="E17" s="7"/>
      <c r="F17" s="8"/>
      <c r="G17" s="8"/>
      <c r="H17" s="7"/>
      <c r="I17" s="10"/>
    </row>
    <row r="18" spans="1:9" x14ac:dyDescent="0.25">
      <c r="E18" s="47"/>
      <c r="G18" s="47"/>
      <c r="H18" s="48" t="s">
        <v>186</v>
      </c>
    </row>
    <row r="19" spans="1:9" x14ac:dyDescent="0.25">
      <c r="H19" s="43"/>
    </row>
  </sheetData>
  <mergeCells count="4">
    <mergeCell ref="B1:D1"/>
    <mergeCell ref="E4:G4"/>
    <mergeCell ref="H4:I4"/>
    <mergeCell ref="E2:F2"/>
  </mergeCells>
  <conditionalFormatting sqref="H6:H13">
    <cfRule type="containsText" dxfId="4" priority="30" stopIfTrue="1" operator="containsText" text="No">
      <formula>NOT(ISERROR(SEARCH("No",H6)))</formula>
    </cfRule>
  </conditionalFormatting>
  <conditionalFormatting sqref="H13">
    <cfRule type="colorScale" priority="29">
      <colorScale>
        <cfvo type="num" val="0"/>
        <cfvo type="percentile" val="50"/>
        <cfvo type="num" val="$G$13"/>
        <color rgb="FFFF0000"/>
        <color rgb="FFFFFF00"/>
        <color rgb="FF006600"/>
      </colorScale>
    </cfRule>
  </conditionalFormatting>
  <conditionalFormatting sqref="H12">
    <cfRule type="colorScale" priority="28">
      <colorScale>
        <cfvo type="num" val="0"/>
        <cfvo type="formula" val="$G$12/2"/>
        <cfvo type="num" val="$G$12"/>
        <color rgb="FFFF0000"/>
        <color rgb="FFFFFF00"/>
        <color rgb="FF006600"/>
      </colorScale>
    </cfRule>
  </conditionalFormatting>
  <conditionalFormatting sqref="H13">
    <cfRule type="colorScale" priority="27">
      <colorScale>
        <cfvo type="num" val="0"/>
        <cfvo type="formula" val="$G$13/2"/>
        <cfvo type="num" val="$G$13"/>
        <color rgb="FFFF0000"/>
        <color rgb="FFFFFF00"/>
        <color rgb="FF006600"/>
      </colorScale>
    </cfRule>
  </conditionalFormatting>
  <conditionalFormatting sqref="H11">
    <cfRule type="colorScale" priority="26">
      <colorScale>
        <cfvo type="num" val="0"/>
        <cfvo type="formula" val="$G$11/2"/>
        <cfvo type="num" val="$G$11"/>
        <color rgb="FFFF0000"/>
        <color rgb="FFFFFF00"/>
        <color rgb="FF006600"/>
      </colorScale>
    </cfRule>
  </conditionalFormatting>
  <conditionalFormatting sqref="H10">
    <cfRule type="colorScale" priority="25">
      <colorScale>
        <cfvo type="num" val="0"/>
        <cfvo type="formula" val="$G$10/2"/>
        <cfvo type="num" val="$G$10"/>
        <color rgb="FFFF0000"/>
        <color rgb="FFFFFF00"/>
        <color rgb="FF006600"/>
      </colorScale>
    </cfRule>
  </conditionalFormatting>
  <conditionalFormatting sqref="H9">
    <cfRule type="colorScale" priority="24">
      <colorScale>
        <cfvo type="num" val="0"/>
        <cfvo type="formula" val="$G$9/2"/>
        <cfvo type="num" val="$G$9"/>
        <color rgb="FFFF0000"/>
        <color rgb="FFFFFF00"/>
        <color rgb="FF006600"/>
      </colorScale>
    </cfRule>
  </conditionalFormatting>
  <conditionalFormatting sqref="H8">
    <cfRule type="colorScale" priority="23">
      <colorScale>
        <cfvo type="num" val="0"/>
        <cfvo type="formula" val="$G$8/2"/>
        <cfvo type="num" val="$G$8"/>
        <color rgb="FFFF0000"/>
        <color rgb="FFFFFF00"/>
        <color rgb="FF006600"/>
      </colorScale>
    </cfRule>
  </conditionalFormatting>
  <conditionalFormatting sqref="H7">
    <cfRule type="colorScale" priority="22">
      <colorScale>
        <cfvo type="num" val="0"/>
        <cfvo type="formula" val="$G$7/2"/>
        <cfvo type="num" val="$G$7"/>
        <color rgb="FFFF0000"/>
        <color rgb="FFFFFF00"/>
        <color rgb="FF006600"/>
      </colorScale>
    </cfRule>
  </conditionalFormatting>
  <conditionalFormatting sqref="H6">
    <cfRule type="colorScale" priority="21">
      <colorScale>
        <cfvo type="num" val="0"/>
        <cfvo type="formula" val="$G$7/2"/>
        <cfvo type="num" val="$G$7"/>
        <color rgb="FFFF0000"/>
        <color rgb="FFFFFF00"/>
        <color rgb="FF006600"/>
      </colorScale>
    </cfRule>
  </conditionalFormatting>
  <conditionalFormatting sqref="H16">
    <cfRule type="containsText" dxfId="3" priority="20" stopIfTrue="1" operator="containsText" text="No">
      <formula>NOT(ISERROR(SEARCH("No",H16)))</formula>
    </cfRule>
  </conditionalFormatting>
  <conditionalFormatting sqref="H16">
    <cfRule type="colorScale" priority="19">
      <colorScale>
        <cfvo type="num" val="0"/>
        <cfvo type="percentile" val="50"/>
        <cfvo type="num" val="$G$13"/>
        <color rgb="FFFF0000"/>
        <color rgb="FFFFFF00"/>
        <color rgb="FF006600"/>
      </colorScale>
    </cfRule>
  </conditionalFormatting>
  <conditionalFormatting sqref="H16">
    <cfRule type="colorScale" priority="18">
      <colorScale>
        <cfvo type="num" val="0"/>
        <cfvo type="formula" val="$G$13/2"/>
        <cfvo type="num" val="$G$13"/>
        <color rgb="FFFF0000"/>
        <color rgb="FFFFFF00"/>
        <color rgb="FF006600"/>
      </colorScale>
    </cfRule>
  </conditionalFormatting>
  <conditionalFormatting sqref="I6:I13">
    <cfRule type="expression" dxfId="2" priority="15" stopIfTrue="1">
      <formula>H6=0</formula>
    </cfRule>
    <cfRule type="dataBar" priority="16">
      <dataBar>
        <cfvo type="min"/>
        <cfvo type="max"/>
        <color rgb="FFFF0000"/>
      </dataBar>
      <extLst>
        <ext xmlns:x14="http://schemas.microsoft.com/office/spreadsheetml/2009/9/main" uri="{B025F937-C7B1-47D3-B67F-A62EFF666E3E}">
          <x14:id>{774CD0BD-0B66-4312-AF46-F3D5DD62B493}</x14:id>
        </ext>
      </extLst>
    </cfRule>
    <cfRule type="colorScale" priority="17">
      <colorScale>
        <cfvo type="min"/>
        <cfvo type="percentile" val="50"/>
        <cfvo type="max"/>
        <color rgb="FF63BE7B"/>
        <color rgb="FFFFEB84"/>
        <color rgb="FFF8696B"/>
      </colorScale>
    </cfRule>
  </conditionalFormatting>
  <conditionalFormatting sqref="H15">
    <cfRule type="expression" dxfId="1" priority="1" stopIfTrue="1">
      <formula>$H$16&gt;0</formula>
    </cfRule>
    <cfRule type="expression" dxfId="0" priority="2" stopIfTrue="1">
      <formula>$H$16=0</formula>
    </cfRule>
    <cfRule type="dataBar" priority="3">
      <dataBar>
        <cfvo type="min"/>
        <cfvo type="max"/>
        <color rgb="FFFF0000"/>
      </dataBar>
      <extLst>
        <ext xmlns:x14="http://schemas.microsoft.com/office/spreadsheetml/2009/9/main" uri="{B025F937-C7B1-47D3-B67F-A62EFF666E3E}">
          <x14:id>{33F57176-D746-40DC-85AB-5D21B931D506}</x14:id>
        </ext>
      </extLst>
    </cfRule>
    <cfRule type="colorScale" priority="4">
      <colorScale>
        <cfvo type="min"/>
        <cfvo type="percentile" val="50"/>
        <cfvo type="max"/>
        <color rgb="FF63BE7B"/>
        <color rgb="FFFFEB84"/>
        <color rgb="FFF8696B"/>
      </colorScale>
    </cfRule>
  </conditionalFormatting>
  <pageMargins left="0.27559055118110237" right="0.15748031496062992" top="0.59055118110236227" bottom="0.39370078740157483" header="0.19685039370078741" footer="0.19685039370078741"/>
  <pageSetup paperSize="9" scale="95" fitToHeight="8" orientation="landscape" r:id="rId1"/>
  <headerFooter alignWithMargins="0">
    <oddHeader>&amp;C&amp;"Arial,Negrita"&amp;F / &amp;A</oddHeader>
    <oddFooter>Página &amp;P de &amp;N</oddFooter>
  </headerFooter>
  <extLst>
    <ext xmlns:x14="http://schemas.microsoft.com/office/spreadsheetml/2009/9/main" uri="{78C0D931-6437-407d-A8EE-F0AAD7539E65}">
      <x14:conditionalFormattings>
        <x14:conditionalFormatting xmlns:xm="http://schemas.microsoft.com/office/excel/2006/main">
          <x14:cfRule type="dataBar" id="{774CD0BD-0B66-4312-AF46-F3D5DD62B493}">
            <x14:dataBar minLength="0" maxLength="100" negativeBarColorSameAsPositive="1" axisPosition="none">
              <x14:cfvo type="min"/>
              <x14:cfvo type="max"/>
            </x14:dataBar>
          </x14:cfRule>
          <xm:sqref>I6:I13</xm:sqref>
        </x14:conditionalFormatting>
        <x14:conditionalFormatting xmlns:xm="http://schemas.microsoft.com/office/excel/2006/main">
          <x14:cfRule type="dataBar" id="{33F57176-D746-40DC-85AB-5D21B931D506}">
            <x14:dataBar minLength="0" maxLength="100" negativeBarColorSameAsPositive="1" axisPosition="none">
              <x14:cfvo type="min"/>
              <x14:cfvo type="max"/>
            </x14:dataBar>
          </x14:cfRule>
          <xm:sqref>H15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16"/>
  <sheetViews>
    <sheetView showGridLines="0" view="pageBreakPreview" topLeftCell="B1" zoomScaleNormal="80" zoomScaleSheetLayoutView="100" workbookViewId="0">
      <pane ySplit="3" topLeftCell="A18" activePane="bottomLeft" state="frozenSplit"/>
      <selection pane="bottomLeft" activeCell="C39" sqref="C39"/>
    </sheetView>
  </sheetViews>
  <sheetFormatPr baseColWidth="10" defaultColWidth="9.109375" defaultRowHeight="13.2" x14ac:dyDescent="0.25"/>
  <cols>
    <col min="1" max="1" width="4" style="1" customWidth="1"/>
    <col min="2" max="2" width="9" style="4" customWidth="1"/>
    <col min="3" max="3" width="34" style="6" customWidth="1"/>
    <col min="4" max="4" width="69.88671875" style="11" customWidth="1"/>
    <col min="5" max="5" width="24.5546875" style="9" bestFit="1" customWidth="1"/>
    <col min="6" max="6" width="13.109375" style="7" hidden="1" customWidth="1"/>
    <col min="7" max="7" width="15.5546875" style="8" hidden="1" customWidth="1"/>
    <col min="8" max="8" width="18.33203125" style="14" hidden="1" customWidth="1"/>
    <col min="9" max="9" width="15.5546875" style="14" hidden="1" customWidth="1"/>
    <col min="10" max="10" width="26.88671875" style="8" customWidth="1"/>
    <col min="11" max="11" width="15.33203125" style="8" customWidth="1"/>
    <col min="12" max="12" width="52.6640625" style="9" customWidth="1"/>
    <col min="13" max="16384" width="9.109375" style="3"/>
  </cols>
  <sheetData>
    <row r="1" spans="2:12" ht="21" customHeight="1" x14ac:dyDescent="0.35">
      <c r="B1" s="167" t="s">
        <v>270</v>
      </c>
      <c r="C1" s="168"/>
      <c r="D1" s="74">
        <f>+Instrucciones!D13</f>
        <v>0</v>
      </c>
      <c r="E1" s="161"/>
      <c r="F1" s="162"/>
      <c r="H1" s="8"/>
      <c r="I1" s="35"/>
      <c r="J1" s="66"/>
      <c r="K1" s="70"/>
      <c r="L1" s="3"/>
    </row>
    <row r="2" spans="2:12" ht="16.5" customHeight="1" x14ac:dyDescent="0.35">
      <c r="B2" s="169" t="s">
        <v>172</v>
      </c>
      <c r="C2" s="169"/>
      <c r="D2" s="69">
        <f>+Instrucciones!D11</f>
        <v>0</v>
      </c>
      <c r="E2" s="16"/>
      <c r="F2" s="163" t="s">
        <v>166</v>
      </c>
      <c r="G2" s="164"/>
      <c r="H2" s="65" t="s">
        <v>204</v>
      </c>
      <c r="I2" s="165" t="s">
        <v>168</v>
      </c>
      <c r="J2" s="166"/>
      <c r="K2" s="53"/>
      <c r="L2" s="3"/>
    </row>
    <row r="3" spans="2:12" ht="74.25" customHeight="1" x14ac:dyDescent="0.25">
      <c r="B3" s="75" t="s">
        <v>2</v>
      </c>
      <c r="C3" s="75" t="s">
        <v>3</v>
      </c>
      <c r="D3" s="76" t="s">
        <v>4</v>
      </c>
      <c r="E3" s="38" t="s">
        <v>180</v>
      </c>
      <c r="F3" s="37" t="s">
        <v>148</v>
      </c>
      <c r="G3" s="37" t="s">
        <v>6</v>
      </c>
      <c r="H3" s="38" t="s">
        <v>184</v>
      </c>
      <c r="I3" s="38" t="s">
        <v>185</v>
      </c>
      <c r="J3" s="39" t="s">
        <v>167</v>
      </c>
      <c r="K3" s="68" t="s">
        <v>266</v>
      </c>
      <c r="L3" s="19" t="s">
        <v>5</v>
      </c>
    </row>
    <row r="4" spans="2:12" ht="13.8" x14ac:dyDescent="0.25">
      <c r="B4" s="77">
        <v>1</v>
      </c>
      <c r="C4" s="78" t="s">
        <v>7</v>
      </c>
      <c r="D4" s="79" t="s">
        <v>8</v>
      </c>
      <c r="E4" s="41" t="s">
        <v>71</v>
      </c>
      <c r="F4" s="63">
        <v>10</v>
      </c>
      <c r="G4" s="61" t="e">
        <f>+F4/#REF!</f>
        <v>#REF!</v>
      </c>
      <c r="H4" s="62">
        <f t="shared" ref="H4:H28" si="0">IF(E4="Yes",F4,0)</f>
        <v>10</v>
      </c>
      <c r="I4" s="59">
        <f t="shared" ref="I4:I28" si="1">IF(OR($H$9=0,$H$10=0,$H$11=0,$H$27=0)=FALSE,H4,0)</f>
        <v>10</v>
      </c>
      <c r="J4" s="60" t="str">
        <f t="shared" ref="J4:J28" si="2">IF(E4="Yes","OK","Did not pass")</f>
        <v>OK</v>
      </c>
      <c r="K4" s="60" t="s">
        <v>265</v>
      </c>
      <c r="L4" s="49"/>
    </row>
    <row r="5" spans="2:12" ht="13.8" x14ac:dyDescent="0.25">
      <c r="B5" s="77">
        <f>+B4+1</f>
        <v>2</v>
      </c>
      <c r="C5" s="78" t="s">
        <v>221</v>
      </c>
      <c r="D5" s="79" t="s">
        <v>320</v>
      </c>
      <c r="E5" s="41" t="s">
        <v>71</v>
      </c>
      <c r="F5" s="63">
        <v>10</v>
      </c>
      <c r="G5" s="61" t="e">
        <f>+F5/#REF!</f>
        <v>#REF!</v>
      </c>
      <c r="H5" s="62">
        <f>IF(E5="Yes",F5,0)</f>
        <v>10</v>
      </c>
      <c r="I5" s="59">
        <f t="shared" si="1"/>
        <v>10</v>
      </c>
      <c r="J5" s="60" t="str">
        <f>IF(E5="Yes","OK","Did not pass")</f>
        <v>OK</v>
      </c>
      <c r="K5" s="60" t="s">
        <v>160</v>
      </c>
      <c r="L5" s="49"/>
    </row>
    <row r="6" spans="2:12" ht="13.8" x14ac:dyDescent="0.25">
      <c r="B6" s="77">
        <f t="shared" ref="B6:B28" si="3">+B5+1</f>
        <v>3</v>
      </c>
      <c r="C6" s="78" t="s">
        <v>9</v>
      </c>
      <c r="D6" s="79" t="s">
        <v>326</v>
      </c>
      <c r="E6" s="41" t="s">
        <v>71</v>
      </c>
      <c r="F6" s="63">
        <v>10</v>
      </c>
      <c r="G6" s="61" t="e">
        <f>+F6/#REF!</f>
        <v>#REF!</v>
      </c>
      <c r="H6" s="62">
        <f t="shared" si="0"/>
        <v>10</v>
      </c>
      <c r="I6" s="59">
        <f t="shared" si="1"/>
        <v>10</v>
      </c>
      <c r="J6" s="60" t="str">
        <f t="shared" si="2"/>
        <v>OK</v>
      </c>
      <c r="K6" s="60" t="s">
        <v>160</v>
      </c>
      <c r="L6" s="49"/>
    </row>
    <row r="7" spans="2:12" ht="42.75" customHeight="1" x14ac:dyDescent="0.25">
      <c r="B7" s="77">
        <f t="shared" si="3"/>
        <v>4</v>
      </c>
      <c r="C7" s="78" t="s">
        <v>371</v>
      </c>
      <c r="D7" s="79" t="s">
        <v>321</v>
      </c>
      <c r="E7" s="41" t="s">
        <v>71</v>
      </c>
      <c r="F7" s="63">
        <v>10</v>
      </c>
      <c r="G7" s="61" t="e">
        <f>+F7/#REF!</f>
        <v>#REF!</v>
      </c>
      <c r="H7" s="62">
        <f t="shared" si="0"/>
        <v>10</v>
      </c>
      <c r="I7" s="59">
        <f t="shared" si="1"/>
        <v>10</v>
      </c>
      <c r="J7" s="60" t="str">
        <f t="shared" si="2"/>
        <v>OK</v>
      </c>
      <c r="K7" s="60" t="s">
        <v>160</v>
      </c>
      <c r="L7" s="49"/>
    </row>
    <row r="8" spans="2:12" ht="15" customHeight="1" x14ac:dyDescent="0.25">
      <c r="B8" s="77">
        <f t="shared" si="3"/>
        <v>5</v>
      </c>
      <c r="C8" s="78" t="s">
        <v>10</v>
      </c>
      <c r="D8" s="79" t="s">
        <v>247</v>
      </c>
      <c r="E8" s="41" t="s">
        <v>71</v>
      </c>
      <c r="F8" s="63">
        <v>10</v>
      </c>
      <c r="G8" s="61" t="e">
        <f>+F8/#REF!</f>
        <v>#REF!</v>
      </c>
      <c r="H8" s="62">
        <f t="shared" si="0"/>
        <v>10</v>
      </c>
      <c r="I8" s="59">
        <f t="shared" si="1"/>
        <v>10</v>
      </c>
      <c r="J8" s="60" t="str">
        <f t="shared" si="2"/>
        <v>OK</v>
      </c>
      <c r="K8" s="60" t="s">
        <v>160</v>
      </c>
      <c r="L8" s="49"/>
    </row>
    <row r="9" spans="2:12" ht="13.8" x14ac:dyDescent="0.25">
      <c r="B9" s="77">
        <f t="shared" si="3"/>
        <v>6</v>
      </c>
      <c r="C9" s="78" t="s">
        <v>183</v>
      </c>
      <c r="D9" s="79" t="s">
        <v>299</v>
      </c>
      <c r="E9" s="41" t="s">
        <v>71</v>
      </c>
      <c r="F9" s="63">
        <v>10</v>
      </c>
      <c r="G9" s="61" t="e">
        <f>+F9/#REF!</f>
        <v>#REF!</v>
      </c>
      <c r="H9" s="62">
        <f t="shared" si="0"/>
        <v>10</v>
      </c>
      <c r="I9" s="59">
        <f t="shared" si="1"/>
        <v>10</v>
      </c>
      <c r="J9" s="60" t="str">
        <f t="shared" si="2"/>
        <v>OK</v>
      </c>
      <c r="K9" s="60" t="s">
        <v>160</v>
      </c>
      <c r="L9" s="49"/>
    </row>
    <row r="10" spans="2:12" ht="36.75" customHeight="1" x14ac:dyDescent="0.25">
      <c r="B10" s="77">
        <f t="shared" si="3"/>
        <v>7</v>
      </c>
      <c r="C10" s="78" t="s">
        <v>11</v>
      </c>
      <c r="D10" s="79" t="s">
        <v>322</v>
      </c>
      <c r="E10" s="41" t="s">
        <v>71</v>
      </c>
      <c r="F10" s="63">
        <v>10</v>
      </c>
      <c r="G10" s="61" t="e">
        <f>+F10/#REF!</f>
        <v>#REF!</v>
      </c>
      <c r="H10" s="62">
        <f t="shared" si="0"/>
        <v>10</v>
      </c>
      <c r="I10" s="59">
        <f t="shared" si="1"/>
        <v>10</v>
      </c>
      <c r="J10" s="60" t="str">
        <f t="shared" si="2"/>
        <v>OK</v>
      </c>
      <c r="K10" s="60" t="s">
        <v>160</v>
      </c>
      <c r="L10" s="49"/>
    </row>
    <row r="11" spans="2:12" ht="13.8" x14ac:dyDescent="0.25">
      <c r="B11" s="77">
        <f t="shared" si="3"/>
        <v>8</v>
      </c>
      <c r="C11" s="78" t="s">
        <v>12</v>
      </c>
      <c r="D11" s="79" t="s">
        <v>206</v>
      </c>
      <c r="E11" s="41" t="s">
        <v>71</v>
      </c>
      <c r="F11" s="64">
        <v>10</v>
      </c>
      <c r="G11" s="61" t="e">
        <f>+F11/#REF!</f>
        <v>#REF!</v>
      </c>
      <c r="H11" s="62">
        <f t="shared" si="0"/>
        <v>10</v>
      </c>
      <c r="I11" s="59">
        <f t="shared" si="1"/>
        <v>10</v>
      </c>
      <c r="J11" s="60" t="str">
        <f t="shared" si="2"/>
        <v>OK</v>
      </c>
      <c r="K11" s="60" t="s">
        <v>160</v>
      </c>
      <c r="L11" s="49"/>
    </row>
    <row r="12" spans="2:12" ht="13.8" x14ac:dyDescent="0.25">
      <c r="B12" s="77">
        <f t="shared" si="3"/>
        <v>9</v>
      </c>
      <c r="C12" s="78" t="s">
        <v>12</v>
      </c>
      <c r="D12" s="79" t="s">
        <v>216</v>
      </c>
      <c r="E12" s="41" t="s">
        <v>71</v>
      </c>
      <c r="F12" s="63">
        <v>10</v>
      </c>
      <c r="G12" s="61" t="e">
        <f>+F12/#REF!</f>
        <v>#REF!</v>
      </c>
      <c r="H12" s="62">
        <f t="shared" si="0"/>
        <v>10</v>
      </c>
      <c r="I12" s="59">
        <f t="shared" si="1"/>
        <v>10</v>
      </c>
      <c r="J12" s="60" t="str">
        <f t="shared" si="2"/>
        <v>OK</v>
      </c>
      <c r="K12" s="60" t="s">
        <v>160</v>
      </c>
      <c r="L12" s="49"/>
    </row>
    <row r="13" spans="2:12" ht="13.8" x14ac:dyDescent="0.25">
      <c r="B13" s="77">
        <f t="shared" si="3"/>
        <v>10</v>
      </c>
      <c r="C13" s="78" t="s">
        <v>12</v>
      </c>
      <c r="D13" s="79" t="s">
        <v>217</v>
      </c>
      <c r="E13" s="41" t="s">
        <v>71</v>
      </c>
      <c r="F13" s="63">
        <v>10</v>
      </c>
      <c r="G13" s="61" t="e">
        <f>+F13/#REF!</f>
        <v>#REF!</v>
      </c>
      <c r="H13" s="62">
        <f t="shared" si="0"/>
        <v>10</v>
      </c>
      <c r="I13" s="59">
        <f t="shared" si="1"/>
        <v>10</v>
      </c>
      <c r="J13" s="60" t="str">
        <f t="shared" si="2"/>
        <v>OK</v>
      </c>
      <c r="K13" s="60" t="s">
        <v>160</v>
      </c>
      <c r="L13" s="49"/>
    </row>
    <row r="14" spans="2:12" ht="13.8" x14ac:dyDescent="0.25">
      <c r="B14" s="77">
        <f t="shared" si="3"/>
        <v>11</v>
      </c>
      <c r="C14" s="78" t="s">
        <v>12</v>
      </c>
      <c r="D14" s="79" t="s">
        <v>218</v>
      </c>
      <c r="E14" s="41" t="s">
        <v>71</v>
      </c>
      <c r="F14" s="64">
        <v>10</v>
      </c>
      <c r="G14" s="61" t="e">
        <f>+F14/#REF!</f>
        <v>#REF!</v>
      </c>
      <c r="H14" s="62">
        <f t="shared" si="0"/>
        <v>10</v>
      </c>
      <c r="I14" s="59">
        <f t="shared" si="1"/>
        <v>10</v>
      </c>
      <c r="J14" s="60" t="str">
        <f t="shared" si="2"/>
        <v>OK</v>
      </c>
      <c r="K14" s="60" t="s">
        <v>160</v>
      </c>
      <c r="L14" s="49"/>
    </row>
    <row r="15" spans="2:12" ht="13.8" x14ac:dyDescent="0.25">
      <c r="B15" s="77">
        <f t="shared" si="3"/>
        <v>12</v>
      </c>
      <c r="C15" s="78" t="s">
        <v>12</v>
      </c>
      <c r="D15" s="79" t="s">
        <v>207</v>
      </c>
      <c r="E15" s="41" t="s">
        <v>71</v>
      </c>
      <c r="F15" s="63">
        <v>10</v>
      </c>
      <c r="G15" s="61" t="e">
        <f>+F15/#REF!</f>
        <v>#REF!</v>
      </c>
      <c r="H15" s="62">
        <f t="shared" si="0"/>
        <v>10</v>
      </c>
      <c r="I15" s="59">
        <f t="shared" si="1"/>
        <v>10</v>
      </c>
      <c r="J15" s="60" t="str">
        <f t="shared" si="2"/>
        <v>OK</v>
      </c>
      <c r="K15" s="60" t="s">
        <v>160</v>
      </c>
      <c r="L15" s="49"/>
    </row>
    <row r="16" spans="2:12" ht="13.8" x14ac:dyDescent="0.25">
      <c r="B16" s="77">
        <f t="shared" si="3"/>
        <v>13</v>
      </c>
      <c r="C16" s="78" t="s">
        <v>208</v>
      </c>
      <c r="D16" s="79" t="s">
        <v>209</v>
      </c>
      <c r="E16" s="41" t="s">
        <v>71</v>
      </c>
      <c r="F16" s="63">
        <v>10</v>
      </c>
      <c r="G16" s="61" t="e">
        <f>+F16/#REF!</f>
        <v>#REF!</v>
      </c>
      <c r="H16" s="62">
        <f t="shared" si="0"/>
        <v>10</v>
      </c>
      <c r="I16" s="59">
        <f t="shared" si="1"/>
        <v>10</v>
      </c>
      <c r="J16" s="60" t="str">
        <f t="shared" si="2"/>
        <v>OK</v>
      </c>
      <c r="K16" s="60" t="s">
        <v>160</v>
      </c>
      <c r="L16" s="49"/>
    </row>
    <row r="17" spans="2:12" ht="13.8" x14ac:dyDescent="0.25">
      <c r="B17" s="77">
        <f t="shared" si="3"/>
        <v>14</v>
      </c>
      <c r="C17" s="78" t="s">
        <v>208</v>
      </c>
      <c r="D17" s="79" t="s">
        <v>210</v>
      </c>
      <c r="E17" s="41" t="s">
        <v>71</v>
      </c>
      <c r="F17" s="64">
        <v>10</v>
      </c>
      <c r="G17" s="61" t="e">
        <f>+F17/#REF!</f>
        <v>#REF!</v>
      </c>
      <c r="H17" s="62">
        <f t="shared" si="0"/>
        <v>10</v>
      </c>
      <c r="I17" s="59">
        <f t="shared" si="1"/>
        <v>10</v>
      </c>
      <c r="J17" s="60" t="str">
        <f t="shared" si="2"/>
        <v>OK</v>
      </c>
      <c r="K17" s="60" t="s">
        <v>160</v>
      </c>
      <c r="L17" s="49"/>
    </row>
    <row r="18" spans="2:12" ht="13.8" x14ac:dyDescent="0.25">
      <c r="B18" s="77">
        <f t="shared" si="3"/>
        <v>15</v>
      </c>
      <c r="C18" s="78" t="s">
        <v>208</v>
      </c>
      <c r="D18" s="79" t="s">
        <v>215</v>
      </c>
      <c r="E18" s="41" t="s">
        <v>71</v>
      </c>
      <c r="F18" s="63">
        <v>10</v>
      </c>
      <c r="G18" s="61" t="e">
        <f>+F18/#REF!</f>
        <v>#REF!</v>
      </c>
      <c r="H18" s="62">
        <f t="shared" si="0"/>
        <v>10</v>
      </c>
      <c r="I18" s="59">
        <f t="shared" si="1"/>
        <v>10</v>
      </c>
      <c r="J18" s="60" t="str">
        <f t="shared" si="2"/>
        <v>OK</v>
      </c>
      <c r="K18" s="60" t="s">
        <v>160</v>
      </c>
      <c r="L18" s="49"/>
    </row>
    <row r="19" spans="2:12" ht="13.8" x14ac:dyDescent="0.25">
      <c r="B19" s="77">
        <f t="shared" si="3"/>
        <v>16</v>
      </c>
      <c r="C19" s="78" t="s">
        <v>208</v>
      </c>
      <c r="D19" s="79" t="s">
        <v>211</v>
      </c>
      <c r="E19" s="41" t="s">
        <v>71</v>
      </c>
      <c r="F19" s="63">
        <v>10</v>
      </c>
      <c r="G19" s="61" t="e">
        <f>+F19/#REF!</f>
        <v>#REF!</v>
      </c>
      <c r="H19" s="62">
        <f t="shared" si="0"/>
        <v>10</v>
      </c>
      <c r="I19" s="59">
        <f t="shared" si="1"/>
        <v>10</v>
      </c>
      <c r="J19" s="60" t="str">
        <f t="shared" si="2"/>
        <v>OK</v>
      </c>
      <c r="K19" s="60" t="s">
        <v>160</v>
      </c>
      <c r="L19" s="49"/>
    </row>
    <row r="20" spans="2:12" ht="13.8" x14ac:dyDescent="0.25">
      <c r="B20" s="77">
        <f t="shared" si="3"/>
        <v>17</v>
      </c>
      <c r="C20" s="78" t="s">
        <v>208</v>
      </c>
      <c r="D20" s="79" t="s">
        <v>212</v>
      </c>
      <c r="E20" s="41" t="s">
        <v>71</v>
      </c>
      <c r="F20" s="64">
        <v>10</v>
      </c>
      <c r="G20" s="61" t="e">
        <f>+F20/#REF!</f>
        <v>#REF!</v>
      </c>
      <c r="H20" s="62">
        <f t="shared" si="0"/>
        <v>10</v>
      </c>
      <c r="I20" s="59">
        <f t="shared" si="1"/>
        <v>10</v>
      </c>
      <c r="J20" s="60" t="str">
        <f t="shared" si="2"/>
        <v>OK</v>
      </c>
      <c r="K20" s="60" t="s">
        <v>160</v>
      </c>
      <c r="L20" s="49"/>
    </row>
    <row r="21" spans="2:12" ht="13.8" x14ac:dyDescent="0.25">
      <c r="B21" s="77">
        <f t="shared" si="3"/>
        <v>18</v>
      </c>
      <c r="C21" s="78" t="s">
        <v>208</v>
      </c>
      <c r="D21" s="79" t="s">
        <v>248</v>
      </c>
      <c r="E21" s="41" t="s">
        <v>71</v>
      </c>
      <c r="F21" s="63">
        <v>10</v>
      </c>
      <c r="G21" s="61" t="e">
        <f>+F21/#REF!</f>
        <v>#REF!</v>
      </c>
      <c r="H21" s="62">
        <f t="shared" si="0"/>
        <v>10</v>
      </c>
      <c r="I21" s="59">
        <f t="shared" si="1"/>
        <v>10</v>
      </c>
      <c r="J21" s="60" t="str">
        <f t="shared" si="2"/>
        <v>OK</v>
      </c>
      <c r="K21" s="60" t="s">
        <v>160</v>
      </c>
      <c r="L21" s="49"/>
    </row>
    <row r="22" spans="2:12" ht="13.8" x14ac:dyDescent="0.25">
      <c r="B22" s="77">
        <f t="shared" si="3"/>
        <v>19</v>
      </c>
      <c r="C22" s="78" t="s">
        <v>208</v>
      </c>
      <c r="D22" s="79" t="s">
        <v>213</v>
      </c>
      <c r="E22" s="41" t="s">
        <v>71</v>
      </c>
      <c r="F22" s="63">
        <v>10</v>
      </c>
      <c r="G22" s="61" t="e">
        <f>+F22/#REF!</f>
        <v>#REF!</v>
      </c>
      <c r="H22" s="62">
        <f t="shared" si="0"/>
        <v>10</v>
      </c>
      <c r="I22" s="59">
        <f t="shared" si="1"/>
        <v>10</v>
      </c>
      <c r="J22" s="60" t="str">
        <f t="shared" si="2"/>
        <v>OK</v>
      </c>
      <c r="K22" s="60" t="s">
        <v>160</v>
      </c>
      <c r="L22" s="49"/>
    </row>
    <row r="23" spans="2:12" ht="13.8" x14ac:dyDescent="0.25">
      <c r="B23" s="77">
        <f t="shared" si="3"/>
        <v>20</v>
      </c>
      <c r="C23" s="78" t="s">
        <v>208</v>
      </c>
      <c r="D23" s="79" t="s">
        <v>214</v>
      </c>
      <c r="E23" s="41" t="s">
        <v>71</v>
      </c>
      <c r="F23" s="64">
        <v>10</v>
      </c>
      <c r="G23" s="61" t="e">
        <f>+F23/#REF!</f>
        <v>#REF!</v>
      </c>
      <c r="H23" s="62">
        <f t="shared" si="0"/>
        <v>10</v>
      </c>
      <c r="I23" s="59">
        <f t="shared" si="1"/>
        <v>10</v>
      </c>
      <c r="J23" s="60" t="str">
        <f t="shared" si="2"/>
        <v>OK</v>
      </c>
      <c r="K23" s="60" t="s">
        <v>160</v>
      </c>
      <c r="L23" s="49"/>
    </row>
    <row r="24" spans="2:12" ht="13.8" x14ac:dyDescent="0.25">
      <c r="B24" s="77">
        <f t="shared" si="3"/>
        <v>21</v>
      </c>
      <c r="C24" s="78" t="s">
        <v>13</v>
      </c>
      <c r="D24" s="79" t="s">
        <v>271</v>
      </c>
      <c r="E24" s="41" t="s">
        <v>71</v>
      </c>
      <c r="F24" s="63">
        <v>10</v>
      </c>
      <c r="G24" s="61" t="e">
        <f>+F24/#REF!</f>
        <v>#REF!</v>
      </c>
      <c r="H24" s="62">
        <f t="shared" si="0"/>
        <v>10</v>
      </c>
      <c r="I24" s="59">
        <f t="shared" si="1"/>
        <v>10</v>
      </c>
      <c r="J24" s="60" t="str">
        <f t="shared" si="2"/>
        <v>OK</v>
      </c>
      <c r="K24" s="60" t="s">
        <v>160</v>
      </c>
      <c r="L24" s="49"/>
    </row>
    <row r="25" spans="2:12" ht="13.8" x14ac:dyDescent="0.25">
      <c r="B25" s="77">
        <f t="shared" si="3"/>
        <v>22</v>
      </c>
      <c r="C25" s="78" t="s">
        <v>14</v>
      </c>
      <c r="D25" s="79" t="s">
        <v>15</v>
      </c>
      <c r="E25" s="41" t="s">
        <v>71</v>
      </c>
      <c r="F25" s="64">
        <v>10</v>
      </c>
      <c r="G25" s="61" t="e">
        <f>+F25/#REF!</f>
        <v>#REF!</v>
      </c>
      <c r="H25" s="62">
        <f t="shared" si="0"/>
        <v>10</v>
      </c>
      <c r="I25" s="59">
        <f t="shared" si="1"/>
        <v>10</v>
      </c>
      <c r="J25" s="60" t="str">
        <f t="shared" si="2"/>
        <v>OK</v>
      </c>
      <c r="K25" s="60" t="s">
        <v>160</v>
      </c>
      <c r="L25" s="49"/>
    </row>
    <row r="26" spans="2:12" ht="13.8" x14ac:dyDescent="0.25">
      <c r="B26" s="77">
        <f t="shared" si="3"/>
        <v>23</v>
      </c>
      <c r="C26" s="78" t="s">
        <v>16</v>
      </c>
      <c r="D26" s="79" t="s">
        <v>17</v>
      </c>
      <c r="E26" s="41" t="s">
        <v>71</v>
      </c>
      <c r="F26" s="63">
        <v>10</v>
      </c>
      <c r="G26" s="61" t="e">
        <f>+F26/#REF!</f>
        <v>#REF!</v>
      </c>
      <c r="H26" s="62">
        <f t="shared" si="0"/>
        <v>10</v>
      </c>
      <c r="I26" s="59">
        <f t="shared" si="1"/>
        <v>10</v>
      </c>
      <c r="J26" s="60" t="str">
        <f t="shared" si="2"/>
        <v>OK</v>
      </c>
      <c r="K26" s="60" t="s">
        <v>160</v>
      </c>
      <c r="L26" s="49"/>
    </row>
    <row r="27" spans="2:12" ht="38.4" customHeight="1" x14ac:dyDescent="0.25">
      <c r="B27" s="77">
        <f t="shared" si="3"/>
        <v>24</v>
      </c>
      <c r="C27" s="78" t="s">
        <v>18</v>
      </c>
      <c r="D27" s="79" t="s">
        <v>300</v>
      </c>
      <c r="E27" s="41" t="s">
        <v>71</v>
      </c>
      <c r="F27" s="64">
        <v>10</v>
      </c>
      <c r="G27" s="61" t="e">
        <f>+F27/#REF!</f>
        <v>#REF!</v>
      </c>
      <c r="H27" s="62">
        <f t="shared" si="0"/>
        <v>10</v>
      </c>
      <c r="I27" s="59">
        <f t="shared" si="1"/>
        <v>10</v>
      </c>
      <c r="J27" s="60" t="str">
        <f t="shared" si="2"/>
        <v>OK</v>
      </c>
      <c r="K27" s="60" t="s">
        <v>160</v>
      </c>
      <c r="L27" s="49"/>
    </row>
    <row r="28" spans="2:12" ht="13.8" x14ac:dyDescent="0.25">
      <c r="B28" s="77">
        <f t="shared" si="3"/>
        <v>25</v>
      </c>
      <c r="C28" s="78" t="s">
        <v>19</v>
      </c>
      <c r="D28" s="79" t="s">
        <v>20</v>
      </c>
      <c r="E28" s="41" t="s">
        <v>71</v>
      </c>
      <c r="F28" s="63">
        <v>10</v>
      </c>
      <c r="G28" s="61" t="e">
        <f>+F28/#REF!</f>
        <v>#REF!</v>
      </c>
      <c r="H28" s="62">
        <f t="shared" si="0"/>
        <v>10</v>
      </c>
      <c r="I28" s="59">
        <f t="shared" si="1"/>
        <v>10</v>
      </c>
      <c r="J28" s="60" t="str">
        <f t="shared" si="2"/>
        <v>OK</v>
      </c>
      <c r="K28" s="60" t="s">
        <v>160</v>
      </c>
      <c r="L28" s="50"/>
    </row>
    <row r="29" spans="2:12" ht="13.8" x14ac:dyDescent="0.25">
      <c r="B29" s="77">
        <f t="shared" ref="B29:B37" si="4">+B28+1</f>
        <v>26</v>
      </c>
      <c r="C29" s="78" t="s">
        <v>304</v>
      </c>
      <c r="D29" s="79" t="s">
        <v>323</v>
      </c>
      <c r="E29" s="41" t="s">
        <v>71</v>
      </c>
      <c r="F29" s="63">
        <v>10</v>
      </c>
      <c r="G29" s="61" t="e">
        <f>+F29/#REF!</f>
        <v>#REF!</v>
      </c>
      <c r="H29" s="62">
        <f t="shared" ref="H29" si="5">IF(E29="Yes",F29,0)</f>
        <v>10</v>
      </c>
      <c r="I29" s="59">
        <f t="shared" ref="I29" si="6">IF(OR($H$9=0,$H$10=0,$H$11=0,$H$27=0)=FALSE,H29,0)</f>
        <v>10</v>
      </c>
      <c r="J29" s="60" t="str">
        <f t="shared" ref="J29" si="7">IF(E29="Yes","OK","Did not pass")</f>
        <v>OK</v>
      </c>
      <c r="K29" s="60" t="s">
        <v>160</v>
      </c>
      <c r="L29" s="50"/>
    </row>
    <row r="30" spans="2:12" ht="13.8" hidden="1" x14ac:dyDescent="0.25">
      <c r="B30" s="77">
        <f t="shared" si="4"/>
        <v>27</v>
      </c>
      <c r="C30" s="82"/>
      <c r="D30" s="83"/>
      <c r="E30" s="148"/>
      <c r="F30" s="85"/>
      <c r="G30" s="86"/>
      <c r="H30" s="87"/>
      <c r="I30" s="87"/>
      <c r="J30" s="88" t="s">
        <v>71</v>
      </c>
      <c r="K30" s="60"/>
      <c r="L30" s="42"/>
    </row>
    <row r="31" spans="2:12" ht="13.8" hidden="1" x14ac:dyDescent="0.25">
      <c r="B31" s="77">
        <f t="shared" si="4"/>
        <v>28</v>
      </c>
      <c r="C31" s="82"/>
      <c r="D31" s="83"/>
      <c r="E31" s="148"/>
      <c r="F31" s="85"/>
      <c r="G31" s="86"/>
      <c r="H31" s="87"/>
      <c r="I31" s="87"/>
      <c r="J31" s="88" t="s">
        <v>179</v>
      </c>
      <c r="K31" s="60"/>
      <c r="L31" s="42"/>
    </row>
    <row r="32" spans="2:12" ht="13.8" hidden="1" x14ac:dyDescent="0.25">
      <c r="B32" s="77">
        <f t="shared" si="4"/>
        <v>29</v>
      </c>
      <c r="C32" s="82"/>
      <c r="D32" s="83"/>
      <c r="E32" s="148"/>
      <c r="F32" s="85"/>
      <c r="G32" s="86"/>
      <c r="H32" s="87"/>
      <c r="I32" s="87"/>
      <c r="J32" s="88"/>
      <c r="K32" s="60"/>
      <c r="L32" s="42"/>
    </row>
    <row r="33" spans="1:12" ht="13.8" hidden="1" x14ac:dyDescent="0.25">
      <c r="B33" s="77">
        <f t="shared" si="4"/>
        <v>30</v>
      </c>
      <c r="C33" s="82"/>
      <c r="D33" s="83"/>
      <c r="E33" s="148"/>
      <c r="F33" s="85"/>
      <c r="G33" s="86"/>
      <c r="H33" s="87"/>
      <c r="I33" s="87"/>
      <c r="J33" s="88"/>
      <c r="K33" s="60"/>
      <c r="L33" s="42"/>
    </row>
    <row r="34" spans="1:12" ht="13.8" hidden="1" x14ac:dyDescent="0.25">
      <c r="B34" s="77">
        <f t="shared" si="4"/>
        <v>31</v>
      </c>
      <c r="C34" s="82"/>
      <c r="D34" s="83"/>
      <c r="E34" s="148"/>
      <c r="F34" s="85"/>
      <c r="G34" s="86"/>
      <c r="H34" s="87"/>
      <c r="I34" s="87"/>
      <c r="J34" s="88"/>
      <c r="K34" s="60"/>
      <c r="L34" s="42"/>
    </row>
    <row r="35" spans="1:12" ht="13.8" hidden="1" x14ac:dyDescent="0.25">
      <c r="B35" s="77">
        <f t="shared" si="4"/>
        <v>32</v>
      </c>
      <c r="C35" s="82"/>
      <c r="D35" s="83"/>
      <c r="E35" s="148"/>
      <c r="F35" s="85"/>
      <c r="G35" s="86"/>
      <c r="H35" s="87"/>
      <c r="I35" s="87"/>
      <c r="J35" s="88"/>
      <c r="K35" s="60"/>
      <c r="L35" s="42"/>
    </row>
    <row r="36" spans="1:12" ht="13.8" hidden="1" x14ac:dyDescent="0.25">
      <c r="B36" s="77">
        <f t="shared" si="4"/>
        <v>33</v>
      </c>
      <c r="C36" s="82"/>
      <c r="D36" s="83"/>
      <c r="E36" s="148"/>
      <c r="F36" s="85"/>
      <c r="G36" s="86"/>
      <c r="H36" s="87"/>
      <c r="I36" s="87"/>
      <c r="J36" s="88"/>
      <c r="K36" s="60"/>
      <c r="L36" s="42"/>
    </row>
    <row r="37" spans="1:12" ht="13.8" hidden="1" x14ac:dyDescent="0.25">
      <c r="B37" s="77">
        <f t="shared" si="4"/>
        <v>34</v>
      </c>
      <c r="C37" s="82"/>
      <c r="D37" s="83"/>
      <c r="E37" s="148"/>
      <c r="F37" s="85"/>
      <c r="G37" s="86"/>
      <c r="H37" s="87"/>
      <c r="I37" s="87"/>
      <c r="J37" s="88"/>
      <c r="K37" s="60"/>
      <c r="L37" s="42"/>
    </row>
    <row r="38" spans="1:12" s="2" customFormat="1" ht="15.75" hidden="1" customHeight="1" x14ac:dyDescent="0.3">
      <c r="A38" s="1"/>
      <c r="B38" s="77">
        <f>+B29+1</f>
        <v>27</v>
      </c>
      <c r="C38" s="101" t="s">
        <v>0</v>
      </c>
      <c r="D38" s="101"/>
      <c r="E38" s="101"/>
      <c r="F38" s="91">
        <f>SUBTOTAL(9,F30:F37)</f>
        <v>0</v>
      </c>
      <c r="G38" s="92">
        <f>SUM(G30:G37)</f>
        <v>0</v>
      </c>
      <c r="H38" s="87">
        <f>SUM(H30:H37)</f>
        <v>0</v>
      </c>
      <c r="I38" s="87">
        <f>SUM(I30:I37)</f>
        <v>0</v>
      </c>
      <c r="J38" s="88"/>
      <c r="K38" s="60" t="s">
        <v>160</v>
      </c>
      <c r="L38" s="18"/>
    </row>
    <row r="39" spans="1:12" ht="13.8" x14ac:dyDescent="0.25">
      <c r="C39" s="143" t="s">
        <v>324</v>
      </c>
      <c r="D39" s="135"/>
      <c r="E39" s="136"/>
      <c r="F39" s="137"/>
      <c r="G39" s="138"/>
      <c r="H39" s="139"/>
      <c r="I39" s="139"/>
      <c r="J39" s="140"/>
      <c r="K39" s="88"/>
      <c r="L39" s="10"/>
    </row>
    <row r="40" spans="1:12" x14ac:dyDescent="0.25">
      <c r="C40" s="144" t="s">
        <v>325</v>
      </c>
      <c r="D40" s="141"/>
      <c r="E40" s="142"/>
      <c r="F40" s="137"/>
      <c r="G40" s="138"/>
      <c r="H40" s="139"/>
      <c r="I40" s="139"/>
      <c r="J40" s="138"/>
    </row>
    <row r="41" spans="1:12" x14ac:dyDescent="0.25">
      <c r="F41" s="72"/>
      <c r="H41" s="73"/>
      <c r="I41" s="73"/>
    </row>
    <row r="42" spans="1:12" x14ac:dyDescent="0.25">
      <c r="F42" s="72"/>
      <c r="H42" s="73"/>
      <c r="I42" s="73"/>
    </row>
    <row r="43" spans="1:12" x14ac:dyDescent="0.25">
      <c r="E43" s="88"/>
      <c r="F43" s="72"/>
      <c r="H43" s="73"/>
      <c r="I43" s="73"/>
      <c r="J43" s="88"/>
    </row>
    <row r="44" spans="1:12" x14ac:dyDescent="0.25">
      <c r="E44" s="88"/>
      <c r="F44" s="72"/>
      <c r="H44" s="73"/>
      <c r="I44" s="73"/>
      <c r="J44" s="88"/>
    </row>
    <row r="45" spans="1:12" x14ac:dyDescent="0.25">
      <c r="E45" s="88"/>
      <c r="F45" s="72"/>
      <c r="H45" s="73"/>
      <c r="I45" s="73"/>
      <c r="J45" s="88"/>
    </row>
    <row r="46" spans="1:12" x14ac:dyDescent="0.25">
      <c r="E46" s="88"/>
      <c r="F46" s="72"/>
      <c r="H46" s="73"/>
      <c r="I46" s="73"/>
      <c r="J46" s="88"/>
    </row>
    <row r="47" spans="1:12" x14ac:dyDescent="0.25">
      <c r="E47" s="88"/>
      <c r="F47" s="72"/>
      <c r="H47" s="73"/>
      <c r="I47" s="73"/>
      <c r="J47" s="88"/>
    </row>
    <row r="48" spans="1:12" x14ac:dyDescent="0.25">
      <c r="E48" s="88"/>
      <c r="F48" s="72"/>
      <c r="H48" s="73"/>
      <c r="I48" s="73"/>
      <c r="J48" s="88"/>
    </row>
    <row r="49" spans="5:10" x14ac:dyDescent="0.25">
      <c r="E49" s="88"/>
      <c r="F49" s="72"/>
      <c r="H49" s="73"/>
      <c r="I49" s="73"/>
      <c r="J49" s="88"/>
    </row>
    <row r="50" spans="5:10" x14ac:dyDescent="0.25">
      <c r="E50" s="88"/>
      <c r="F50" s="72"/>
      <c r="H50" s="73"/>
      <c r="I50" s="73"/>
      <c r="J50" s="88"/>
    </row>
    <row r="51" spans="5:10" x14ac:dyDescent="0.25">
      <c r="E51" s="88"/>
      <c r="F51" s="72"/>
      <c r="H51" s="73"/>
      <c r="I51" s="73"/>
      <c r="J51" s="88"/>
    </row>
    <row r="52" spans="5:10" x14ac:dyDescent="0.25">
      <c r="E52" s="88"/>
      <c r="F52" s="72"/>
      <c r="H52" s="73"/>
      <c r="I52" s="73"/>
      <c r="J52" s="88"/>
    </row>
    <row r="53" spans="5:10" x14ac:dyDescent="0.25">
      <c r="E53" s="88"/>
      <c r="F53" s="72"/>
      <c r="H53" s="73"/>
      <c r="I53" s="73"/>
      <c r="J53" s="88"/>
    </row>
    <row r="54" spans="5:10" x14ac:dyDescent="0.25">
      <c r="E54" s="88"/>
      <c r="F54" s="72"/>
      <c r="H54" s="73"/>
      <c r="I54" s="73"/>
      <c r="J54" s="88"/>
    </row>
    <row r="55" spans="5:10" x14ac:dyDescent="0.25">
      <c r="E55" s="88"/>
      <c r="F55" s="72"/>
      <c r="H55" s="73"/>
      <c r="I55" s="73"/>
      <c r="J55" s="88"/>
    </row>
    <row r="56" spans="5:10" x14ac:dyDescent="0.25">
      <c r="E56" s="88"/>
      <c r="F56" s="72"/>
      <c r="H56" s="73"/>
      <c r="I56" s="73"/>
      <c r="J56" s="88"/>
    </row>
    <row r="57" spans="5:10" x14ac:dyDescent="0.25">
      <c r="E57" s="88"/>
      <c r="F57" s="72"/>
      <c r="H57" s="73"/>
      <c r="I57" s="73"/>
      <c r="J57" s="88"/>
    </row>
    <row r="58" spans="5:10" x14ac:dyDescent="0.25">
      <c r="E58" s="88"/>
      <c r="F58" s="72"/>
      <c r="H58" s="73"/>
      <c r="I58" s="73"/>
      <c r="J58" s="88"/>
    </row>
    <row r="59" spans="5:10" x14ac:dyDescent="0.25">
      <c r="E59" s="88"/>
      <c r="F59" s="72"/>
      <c r="H59" s="73"/>
      <c r="I59" s="73"/>
      <c r="J59" s="88"/>
    </row>
    <row r="60" spans="5:10" x14ac:dyDescent="0.25">
      <c r="E60" s="88"/>
      <c r="F60" s="72"/>
      <c r="H60" s="73"/>
      <c r="I60" s="73"/>
      <c r="J60" s="88"/>
    </row>
    <row r="61" spans="5:10" x14ac:dyDescent="0.25">
      <c r="E61" s="88"/>
      <c r="F61" s="72"/>
      <c r="H61" s="73"/>
      <c r="I61" s="73"/>
      <c r="J61" s="88"/>
    </row>
    <row r="62" spans="5:10" x14ac:dyDescent="0.25">
      <c r="E62" s="88"/>
      <c r="F62" s="72"/>
      <c r="H62" s="73"/>
      <c r="I62" s="73"/>
      <c r="J62" s="88"/>
    </row>
    <row r="63" spans="5:10" x14ac:dyDescent="0.25">
      <c r="E63" s="88"/>
      <c r="F63" s="72"/>
      <c r="H63" s="73"/>
      <c r="I63" s="73"/>
      <c r="J63" s="88"/>
    </row>
    <row r="64" spans="5:10" x14ac:dyDescent="0.25">
      <c r="E64" s="88"/>
      <c r="F64" s="72"/>
      <c r="H64" s="73"/>
      <c r="I64" s="73"/>
      <c r="J64" s="88"/>
    </row>
    <row r="65" spans="5:10" x14ac:dyDescent="0.25">
      <c r="E65" s="88"/>
      <c r="F65" s="72"/>
      <c r="H65" s="73"/>
      <c r="I65" s="73"/>
      <c r="J65" s="88"/>
    </row>
    <row r="66" spans="5:10" x14ac:dyDescent="0.25">
      <c r="E66" s="88"/>
      <c r="F66" s="72"/>
      <c r="H66" s="73"/>
      <c r="I66" s="73"/>
      <c r="J66" s="88"/>
    </row>
    <row r="67" spans="5:10" x14ac:dyDescent="0.25">
      <c r="E67" s="88"/>
      <c r="F67" s="72"/>
      <c r="H67" s="73"/>
      <c r="I67" s="73"/>
      <c r="J67" s="88"/>
    </row>
    <row r="68" spans="5:10" x14ac:dyDescent="0.25">
      <c r="F68" s="72"/>
      <c r="H68" s="73"/>
      <c r="I68" s="73"/>
    </row>
    <row r="69" spans="5:10" x14ac:dyDescent="0.25">
      <c r="F69" s="72"/>
      <c r="H69" s="73"/>
      <c r="I69" s="73"/>
    </row>
    <row r="70" spans="5:10" x14ac:dyDescent="0.25">
      <c r="F70" s="72"/>
      <c r="H70" s="73"/>
      <c r="I70" s="73"/>
    </row>
    <row r="71" spans="5:10" x14ac:dyDescent="0.25">
      <c r="F71" s="72"/>
      <c r="H71" s="73"/>
      <c r="I71" s="73"/>
    </row>
    <row r="72" spans="5:10" x14ac:dyDescent="0.25">
      <c r="F72" s="72"/>
      <c r="H72" s="73"/>
      <c r="I72" s="73"/>
    </row>
    <row r="73" spans="5:10" x14ac:dyDescent="0.25">
      <c r="F73" s="72"/>
      <c r="H73" s="73"/>
      <c r="I73" s="73"/>
    </row>
    <row r="74" spans="5:10" x14ac:dyDescent="0.25">
      <c r="F74" s="72"/>
      <c r="H74" s="73"/>
      <c r="I74" s="73"/>
    </row>
    <row r="75" spans="5:10" x14ac:dyDescent="0.25">
      <c r="F75" s="72"/>
      <c r="H75" s="73"/>
      <c r="I75" s="73"/>
    </row>
    <row r="76" spans="5:10" x14ac:dyDescent="0.25">
      <c r="F76" s="72"/>
      <c r="H76" s="73"/>
      <c r="I76" s="73"/>
    </row>
    <row r="77" spans="5:10" x14ac:dyDescent="0.25">
      <c r="F77" s="72"/>
      <c r="H77" s="73"/>
      <c r="I77" s="73"/>
    </row>
    <row r="78" spans="5:10" x14ac:dyDescent="0.25">
      <c r="F78" s="72"/>
      <c r="H78" s="73"/>
      <c r="I78" s="73"/>
    </row>
    <row r="79" spans="5:10" x14ac:dyDescent="0.25">
      <c r="F79" s="72"/>
      <c r="H79" s="73"/>
      <c r="I79" s="73"/>
    </row>
    <row r="80" spans="5:10" x14ac:dyDescent="0.25">
      <c r="F80" s="72"/>
      <c r="H80" s="73"/>
      <c r="I80" s="73"/>
    </row>
    <row r="81" spans="6:9" x14ac:dyDescent="0.25">
      <c r="F81" s="72"/>
      <c r="H81" s="73"/>
      <c r="I81" s="73"/>
    </row>
    <row r="82" spans="6:9" x14ac:dyDescent="0.25">
      <c r="F82" s="72"/>
      <c r="H82" s="73"/>
      <c r="I82" s="73"/>
    </row>
    <row r="83" spans="6:9" x14ac:dyDescent="0.25">
      <c r="F83" s="72"/>
      <c r="H83" s="73"/>
      <c r="I83" s="73"/>
    </row>
    <row r="84" spans="6:9" x14ac:dyDescent="0.25">
      <c r="F84" s="72"/>
      <c r="H84" s="73"/>
      <c r="I84" s="73"/>
    </row>
    <row r="85" spans="6:9" x14ac:dyDescent="0.25">
      <c r="F85" s="72"/>
      <c r="H85" s="73"/>
      <c r="I85" s="73"/>
    </row>
    <row r="86" spans="6:9" x14ac:dyDescent="0.25">
      <c r="F86" s="72"/>
      <c r="H86" s="73"/>
      <c r="I86" s="73"/>
    </row>
    <row r="87" spans="6:9" x14ac:dyDescent="0.25">
      <c r="F87" s="72"/>
      <c r="H87" s="73"/>
      <c r="I87" s="73"/>
    </row>
    <row r="88" spans="6:9" x14ac:dyDescent="0.25">
      <c r="F88" s="72"/>
      <c r="H88" s="73"/>
      <c r="I88" s="73"/>
    </row>
    <row r="89" spans="6:9" x14ac:dyDescent="0.25">
      <c r="F89" s="72"/>
      <c r="H89" s="73"/>
      <c r="I89" s="73"/>
    </row>
    <row r="90" spans="6:9" x14ac:dyDescent="0.25">
      <c r="F90" s="72"/>
      <c r="H90" s="73"/>
      <c r="I90" s="73"/>
    </row>
    <row r="91" spans="6:9" x14ac:dyDescent="0.25">
      <c r="F91" s="72"/>
      <c r="H91" s="73"/>
      <c r="I91" s="73"/>
    </row>
    <row r="92" spans="6:9" x14ac:dyDescent="0.25">
      <c r="F92" s="72"/>
      <c r="H92" s="73"/>
      <c r="I92" s="73"/>
    </row>
    <row r="93" spans="6:9" x14ac:dyDescent="0.25">
      <c r="F93" s="72"/>
      <c r="H93" s="73"/>
      <c r="I93" s="73"/>
    </row>
    <row r="94" spans="6:9" x14ac:dyDescent="0.25">
      <c r="F94" s="72"/>
      <c r="H94" s="73"/>
      <c r="I94" s="73"/>
    </row>
    <row r="95" spans="6:9" x14ac:dyDescent="0.25">
      <c r="F95" s="72"/>
      <c r="H95" s="73"/>
      <c r="I95" s="73"/>
    </row>
    <row r="96" spans="6:9" x14ac:dyDescent="0.25">
      <c r="F96" s="72"/>
      <c r="H96" s="73"/>
      <c r="I96" s="73"/>
    </row>
    <row r="97" spans="6:9" x14ac:dyDescent="0.25">
      <c r="F97" s="72"/>
      <c r="H97" s="73"/>
      <c r="I97" s="73"/>
    </row>
    <row r="98" spans="6:9" x14ac:dyDescent="0.25">
      <c r="F98" s="72"/>
      <c r="H98" s="73"/>
      <c r="I98" s="73"/>
    </row>
    <row r="99" spans="6:9" x14ac:dyDescent="0.25">
      <c r="F99" s="72"/>
      <c r="H99" s="73"/>
      <c r="I99" s="73"/>
    </row>
    <row r="100" spans="6:9" x14ac:dyDescent="0.25">
      <c r="F100" s="72"/>
      <c r="H100" s="73"/>
      <c r="I100" s="73"/>
    </row>
    <row r="101" spans="6:9" x14ac:dyDescent="0.25">
      <c r="F101" s="72"/>
      <c r="H101" s="73"/>
      <c r="I101" s="73"/>
    </row>
    <row r="102" spans="6:9" x14ac:dyDescent="0.25">
      <c r="F102" s="72"/>
      <c r="H102" s="73"/>
      <c r="I102" s="73"/>
    </row>
    <row r="103" spans="6:9" x14ac:dyDescent="0.25">
      <c r="F103" s="72"/>
      <c r="H103" s="73"/>
      <c r="I103" s="73"/>
    </row>
    <row r="104" spans="6:9" x14ac:dyDescent="0.25">
      <c r="F104" s="72"/>
      <c r="H104" s="73"/>
      <c r="I104" s="73"/>
    </row>
    <row r="105" spans="6:9" x14ac:dyDescent="0.25">
      <c r="F105" s="72"/>
      <c r="H105" s="73"/>
      <c r="I105" s="73"/>
    </row>
    <row r="106" spans="6:9" x14ac:dyDescent="0.25">
      <c r="F106" s="72"/>
      <c r="H106" s="73"/>
      <c r="I106" s="73"/>
    </row>
    <row r="107" spans="6:9" x14ac:dyDescent="0.25">
      <c r="F107" s="72"/>
      <c r="H107" s="73"/>
      <c r="I107" s="73"/>
    </row>
    <row r="108" spans="6:9" x14ac:dyDescent="0.25">
      <c r="F108" s="72"/>
      <c r="H108" s="73"/>
      <c r="I108" s="73"/>
    </row>
    <row r="109" spans="6:9" x14ac:dyDescent="0.25">
      <c r="F109" s="72"/>
      <c r="H109" s="73"/>
      <c r="I109" s="73"/>
    </row>
    <row r="110" spans="6:9" x14ac:dyDescent="0.25">
      <c r="F110" s="72"/>
      <c r="H110" s="73"/>
      <c r="I110" s="73"/>
    </row>
    <row r="111" spans="6:9" x14ac:dyDescent="0.25">
      <c r="F111" s="72"/>
      <c r="H111" s="73"/>
      <c r="I111" s="73"/>
    </row>
    <row r="112" spans="6:9" x14ac:dyDescent="0.25">
      <c r="F112" s="72"/>
      <c r="H112" s="73"/>
      <c r="I112" s="73"/>
    </row>
    <row r="113" spans="6:9" x14ac:dyDescent="0.25">
      <c r="F113" s="72"/>
      <c r="H113" s="73"/>
      <c r="I113" s="73"/>
    </row>
    <row r="114" spans="6:9" x14ac:dyDescent="0.25">
      <c r="F114" s="72"/>
      <c r="H114" s="73"/>
      <c r="I114" s="73"/>
    </row>
    <row r="115" spans="6:9" x14ac:dyDescent="0.25">
      <c r="F115" s="72"/>
      <c r="H115" s="73"/>
      <c r="I115" s="73"/>
    </row>
    <row r="116" spans="6:9" x14ac:dyDescent="0.25">
      <c r="F116" s="72"/>
      <c r="H116" s="73"/>
      <c r="I116" s="73"/>
    </row>
  </sheetData>
  <sheetProtection algorithmName="SHA-512" hashValue="ALViD+RFRxfLRjLGRQVEGyIhjm7BvigYJTrbEZ9ED8Yh1HsTpVvo3ZDBc+EEJ+aPl8bl+9GxXWaFLmr+OQ7whA==" saltValue="QPxM7VwVlP3N/R85q+0g+g==" spinCount="100000" sheet="1" objects="1" scenarios="1"/>
  <protectedRanges>
    <protectedRange sqref="E4:E29" name="Rango1"/>
    <protectedRange sqref="L4:L29" name="Rango1_1"/>
  </protectedRanges>
  <mergeCells count="5">
    <mergeCell ref="E1:F1"/>
    <mergeCell ref="F2:G2"/>
    <mergeCell ref="I2:J2"/>
    <mergeCell ref="B1:C1"/>
    <mergeCell ref="B2:C2"/>
  </mergeCells>
  <conditionalFormatting sqref="J9:K11 K12:K28 K30:K38">
    <cfRule type="expression" dxfId="170" priority="113" stopIfTrue="1">
      <formula>E9="No"</formula>
    </cfRule>
    <cfRule type="dataBar" priority="114">
      <dataBar>
        <cfvo type="min"/>
        <cfvo type="max"/>
        <color rgb="FFFF0000"/>
      </dataBar>
      <extLst>
        <ext xmlns:x14="http://schemas.microsoft.com/office/spreadsheetml/2009/9/main" uri="{B025F937-C7B1-47D3-B67F-A62EFF666E3E}">
          <x14:id>{EBD048E3-85FC-49F8-AE5A-A30EE5E45F4B}</x14:id>
        </ext>
      </extLst>
    </cfRule>
    <cfRule type="colorScale" priority="115">
      <colorScale>
        <cfvo type="min"/>
        <cfvo type="percentile" val="50"/>
        <cfvo type="max"/>
        <color rgb="FF63BE7B"/>
        <color rgb="FFFFEB84"/>
        <color rgb="FFF8696B"/>
      </colorScale>
    </cfRule>
  </conditionalFormatting>
  <conditionalFormatting sqref="J12:J14">
    <cfRule type="expression" dxfId="169" priority="25" stopIfTrue="1">
      <formula>E12="No"</formula>
    </cfRule>
    <cfRule type="dataBar" priority="26">
      <dataBar>
        <cfvo type="min"/>
        <cfvo type="max"/>
        <color rgb="FFFF0000"/>
      </dataBar>
      <extLst>
        <ext xmlns:x14="http://schemas.microsoft.com/office/spreadsheetml/2009/9/main" uri="{B025F937-C7B1-47D3-B67F-A62EFF666E3E}">
          <x14:id>{FEBA810F-B744-4462-88A9-F11F072905E5}</x14:id>
        </ext>
      </extLst>
    </cfRule>
    <cfRule type="colorScale" priority="27">
      <colorScale>
        <cfvo type="min"/>
        <cfvo type="percentile" val="50"/>
        <cfvo type="max"/>
        <color rgb="FF63BE7B"/>
        <color rgb="FFFFEB84"/>
        <color rgb="FFF8696B"/>
      </colorScale>
    </cfRule>
  </conditionalFormatting>
  <conditionalFormatting sqref="J15:J17">
    <cfRule type="expression" dxfId="168" priority="22" stopIfTrue="1">
      <formula>E15="No"</formula>
    </cfRule>
    <cfRule type="dataBar" priority="23">
      <dataBar>
        <cfvo type="min"/>
        <cfvo type="max"/>
        <color rgb="FFFF0000"/>
      </dataBar>
      <extLst>
        <ext xmlns:x14="http://schemas.microsoft.com/office/spreadsheetml/2009/9/main" uri="{B025F937-C7B1-47D3-B67F-A62EFF666E3E}">
          <x14:id>{EB7F10DC-E2D6-41A1-A2B1-10C4E0599E3B}</x14:id>
        </ext>
      </extLst>
    </cfRule>
    <cfRule type="colorScale" priority="24">
      <colorScale>
        <cfvo type="min"/>
        <cfvo type="percentile" val="50"/>
        <cfvo type="max"/>
        <color rgb="FF63BE7B"/>
        <color rgb="FFFFEB84"/>
        <color rgb="FFF8696B"/>
      </colorScale>
    </cfRule>
  </conditionalFormatting>
  <conditionalFormatting sqref="J18:J20">
    <cfRule type="expression" dxfId="167" priority="19" stopIfTrue="1">
      <formula>E18="No"</formula>
    </cfRule>
    <cfRule type="dataBar" priority="20">
      <dataBar>
        <cfvo type="min"/>
        <cfvo type="max"/>
        <color rgb="FFFF0000"/>
      </dataBar>
      <extLst>
        <ext xmlns:x14="http://schemas.microsoft.com/office/spreadsheetml/2009/9/main" uri="{B025F937-C7B1-47D3-B67F-A62EFF666E3E}">
          <x14:id>{0F9FD3FA-3C51-4452-83AA-29BAE4556130}</x14:id>
        </ext>
      </extLst>
    </cfRule>
    <cfRule type="colorScale" priority="21">
      <colorScale>
        <cfvo type="min"/>
        <cfvo type="percentile" val="50"/>
        <cfvo type="max"/>
        <color rgb="FF63BE7B"/>
        <color rgb="FFFFEB84"/>
        <color rgb="FFF8696B"/>
      </colorScale>
    </cfRule>
  </conditionalFormatting>
  <conditionalFormatting sqref="J21:J23">
    <cfRule type="expression" dxfId="166" priority="16" stopIfTrue="1">
      <formula>E21="No"</formula>
    </cfRule>
    <cfRule type="dataBar" priority="17">
      <dataBar>
        <cfvo type="min"/>
        <cfvo type="max"/>
        <color rgb="FFFF0000"/>
      </dataBar>
      <extLst>
        <ext xmlns:x14="http://schemas.microsoft.com/office/spreadsheetml/2009/9/main" uri="{B025F937-C7B1-47D3-B67F-A62EFF666E3E}">
          <x14:id>{4BC6F89A-183A-40DB-B8AF-8D69C21E3D78}</x14:id>
        </ext>
      </extLst>
    </cfRule>
    <cfRule type="colorScale" priority="18">
      <colorScale>
        <cfvo type="min"/>
        <cfvo type="percentile" val="50"/>
        <cfvo type="max"/>
        <color rgb="FF63BE7B"/>
        <color rgb="FFFFEB84"/>
        <color rgb="FFF8696B"/>
      </colorScale>
    </cfRule>
  </conditionalFormatting>
  <conditionalFormatting sqref="J24:J28">
    <cfRule type="expression" dxfId="165" priority="13" stopIfTrue="1">
      <formula>E24="No"</formula>
    </cfRule>
    <cfRule type="dataBar" priority="14">
      <dataBar>
        <cfvo type="min"/>
        <cfvo type="max"/>
        <color rgb="FFFF0000"/>
      </dataBar>
      <extLst>
        <ext xmlns:x14="http://schemas.microsoft.com/office/spreadsheetml/2009/9/main" uri="{B025F937-C7B1-47D3-B67F-A62EFF666E3E}">
          <x14:id>{6201C282-175C-459F-8ACC-80275319A611}</x14:id>
        </ext>
      </extLst>
    </cfRule>
    <cfRule type="colorScale" priority="15">
      <colorScale>
        <cfvo type="min"/>
        <cfvo type="percentile" val="50"/>
        <cfvo type="max"/>
        <color rgb="FF63BE7B"/>
        <color rgb="FFFFEB84"/>
        <color rgb="FFF8696B"/>
      </colorScale>
    </cfRule>
  </conditionalFormatting>
  <conditionalFormatting sqref="J4:K4 J6:K8 K5">
    <cfRule type="expression" dxfId="164" priority="10" stopIfTrue="1">
      <formula>E4="No"</formula>
    </cfRule>
    <cfRule type="dataBar" priority="11">
      <dataBar>
        <cfvo type="min"/>
        <cfvo type="max"/>
        <color rgb="FFFF0000"/>
      </dataBar>
      <extLst>
        <ext xmlns:x14="http://schemas.microsoft.com/office/spreadsheetml/2009/9/main" uri="{B025F937-C7B1-47D3-B67F-A62EFF666E3E}">
          <x14:id>{73949566-5376-4B77-8A67-7DA726C360BC}</x14:id>
        </ext>
      </extLst>
    </cfRule>
    <cfRule type="colorScale" priority="12">
      <colorScale>
        <cfvo type="min"/>
        <cfvo type="percentile" val="50"/>
        <cfvo type="max"/>
        <color rgb="FF63BE7B"/>
        <color rgb="FFFFEB84"/>
        <color rgb="FFF8696B"/>
      </colorScale>
    </cfRule>
  </conditionalFormatting>
  <conditionalFormatting sqref="J5">
    <cfRule type="expression" dxfId="163" priority="7" stopIfTrue="1">
      <formula>E5="No"</formula>
    </cfRule>
    <cfRule type="dataBar" priority="8">
      <dataBar>
        <cfvo type="min"/>
        <cfvo type="max"/>
        <color rgb="FFFF0000"/>
      </dataBar>
      <extLst>
        <ext xmlns:x14="http://schemas.microsoft.com/office/spreadsheetml/2009/9/main" uri="{B025F937-C7B1-47D3-B67F-A62EFF666E3E}">
          <x14:id>{7E248E67-CE61-48A9-BA1D-FF6A458DC788}</x14:id>
        </ext>
      </extLst>
    </cfRule>
    <cfRule type="colorScale" priority="9">
      <colorScale>
        <cfvo type="min"/>
        <cfvo type="percentile" val="50"/>
        <cfvo type="max"/>
        <color rgb="FF63BE7B"/>
        <color rgb="FFFFEB84"/>
        <color rgb="FFF8696B"/>
      </colorScale>
    </cfRule>
  </conditionalFormatting>
  <conditionalFormatting sqref="K29">
    <cfRule type="expression" dxfId="162" priority="4" stopIfTrue="1">
      <formula>F29="No"</formula>
    </cfRule>
    <cfRule type="dataBar" priority="5">
      <dataBar>
        <cfvo type="min"/>
        <cfvo type="max"/>
        <color rgb="FFFF0000"/>
      </dataBar>
      <extLst>
        <ext xmlns:x14="http://schemas.microsoft.com/office/spreadsheetml/2009/9/main" uri="{B025F937-C7B1-47D3-B67F-A62EFF666E3E}">
          <x14:id>{EC9E43CF-2F6F-4BA2-9C64-D56C0E7F4722}</x14:id>
        </ext>
      </extLst>
    </cfRule>
    <cfRule type="colorScale" priority="6">
      <colorScale>
        <cfvo type="min"/>
        <cfvo type="percentile" val="50"/>
        <cfvo type="max"/>
        <color rgb="FF63BE7B"/>
        <color rgb="FFFFEB84"/>
        <color rgb="FFF8696B"/>
      </colorScale>
    </cfRule>
  </conditionalFormatting>
  <conditionalFormatting sqref="J29">
    <cfRule type="expression" dxfId="161" priority="1" stopIfTrue="1">
      <formula>E29="No"</formula>
    </cfRule>
    <cfRule type="dataBar" priority="2">
      <dataBar>
        <cfvo type="min"/>
        <cfvo type="max"/>
        <color rgb="FFFF0000"/>
      </dataBar>
      <extLst>
        <ext xmlns:x14="http://schemas.microsoft.com/office/spreadsheetml/2009/9/main" uri="{B025F937-C7B1-47D3-B67F-A62EFF666E3E}">
          <x14:id>{18975CD9-1832-4A6E-AA65-5F85BC923532}</x14:id>
        </ext>
      </extLst>
    </cfRule>
    <cfRule type="colorScale" priority="3">
      <colorScale>
        <cfvo type="min"/>
        <cfvo type="percentile" val="50"/>
        <cfvo type="max"/>
        <color rgb="FF63BE7B"/>
        <color rgb="FFFFEB84"/>
        <color rgb="FFF8696B"/>
      </colorScale>
    </cfRule>
  </conditionalFormatting>
  <dataValidations count="1">
    <dataValidation type="list" allowBlank="1" showInputMessage="1" showErrorMessage="1" sqref="E4:E29" xr:uid="{00000000-0002-0000-0000-000000000000}">
      <formula1>$J$30:$J$31</formula1>
    </dataValidation>
  </dataValidations>
  <pageMargins left="0.27559055118110237" right="0.15748031496062992" top="0.59055118110236227" bottom="0.39370078740157483" header="0.19685039370078741" footer="0.19685039370078741"/>
  <pageSetup scale="57" fitToHeight="8" orientation="landscape" r:id="rId1"/>
  <headerFooter alignWithMargins="0">
    <oddHeader>&amp;C&amp;"Arial,Negrita"&amp;F / &amp;A</oddHeader>
    <oddFooter>Página &amp;P de &amp;N</oddFooter>
  </headerFooter>
  <drawing r:id="rId2"/>
  <extLst>
    <ext xmlns:x14="http://schemas.microsoft.com/office/spreadsheetml/2009/9/main" uri="{78C0D931-6437-407d-A8EE-F0AAD7539E65}">
      <x14:conditionalFormattings>
        <x14:conditionalFormatting xmlns:xm="http://schemas.microsoft.com/office/excel/2006/main">
          <x14:cfRule type="dataBar" id="{EBD048E3-85FC-49F8-AE5A-A30EE5E45F4B}">
            <x14:dataBar minLength="0" maxLength="100" negativeBarColorSameAsPositive="1" axisPosition="none">
              <x14:cfvo type="min"/>
              <x14:cfvo type="max"/>
            </x14:dataBar>
          </x14:cfRule>
          <xm:sqref>J9:K11 K12:K28 K30:K38</xm:sqref>
        </x14:conditionalFormatting>
        <x14:conditionalFormatting xmlns:xm="http://schemas.microsoft.com/office/excel/2006/main">
          <x14:cfRule type="dataBar" id="{FEBA810F-B744-4462-88A9-F11F072905E5}">
            <x14:dataBar minLength="0" maxLength="100" negativeBarColorSameAsPositive="1" axisPosition="none">
              <x14:cfvo type="min"/>
              <x14:cfvo type="max"/>
            </x14:dataBar>
          </x14:cfRule>
          <xm:sqref>J12:J14</xm:sqref>
        </x14:conditionalFormatting>
        <x14:conditionalFormatting xmlns:xm="http://schemas.microsoft.com/office/excel/2006/main">
          <x14:cfRule type="dataBar" id="{EB7F10DC-E2D6-41A1-A2B1-10C4E0599E3B}">
            <x14:dataBar minLength="0" maxLength="100" negativeBarColorSameAsPositive="1" axisPosition="none">
              <x14:cfvo type="min"/>
              <x14:cfvo type="max"/>
            </x14:dataBar>
          </x14:cfRule>
          <xm:sqref>J15:J17</xm:sqref>
        </x14:conditionalFormatting>
        <x14:conditionalFormatting xmlns:xm="http://schemas.microsoft.com/office/excel/2006/main">
          <x14:cfRule type="dataBar" id="{0F9FD3FA-3C51-4452-83AA-29BAE4556130}">
            <x14:dataBar minLength="0" maxLength="100" negativeBarColorSameAsPositive="1" axisPosition="none">
              <x14:cfvo type="min"/>
              <x14:cfvo type="max"/>
            </x14:dataBar>
          </x14:cfRule>
          <xm:sqref>J18:J20</xm:sqref>
        </x14:conditionalFormatting>
        <x14:conditionalFormatting xmlns:xm="http://schemas.microsoft.com/office/excel/2006/main">
          <x14:cfRule type="dataBar" id="{4BC6F89A-183A-40DB-B8AF-8D69C21E3D78}">
            <x14:dataBar minLength="0" maxLength="100" negativeBarColorSameAsPositive="1" axisPosition="none">
              <x14:cfvo type="min"/>
              <x14:cfvo type="max"/>
            </x14:dataBar>
          </x14:cfRule>
          <xm:sqref>J21:J23</xm:sqref>
        </x14:conditionalFormatting>
        <x14:conditionalFormatting xmlns:xm="http://schemas.microsoft.com/office/excel/2006/main">
          <x14:cfRule type="dataBar" id="{6201C282-175C-459F-8ACC-80275319A611}">
            <x14:dataBar minLength="0" maxLength="100" negativeBarColorSameAsPositive="1" axisPosition="none">
              <x14:cfvo type="min"/>
              <x14:cfvo type="max"/>
            </x14:dataBar>
          </x14:cfRule>
          <xm:sqref>J24:J28</xm:sqref>
        </x14:conditionalFormatting>
        <x14:conditionalFormatting xmlns:xm="http://schemas.microsoft.com/office/excel/2006/main">
          <x14:cfRule type="dataBar" id="{73949566-5376-4B77-8A67-7DA726C360BC}">
            <x14:dataBar minLength="0" maxLength="100" negativeBarColorSameAsPositive="1" axisPosition="none">
              <x14:cfvo type="min"/>
              <x14:cfvo type="max"/>
            </x14:dataBar>
          </x14:cfRule>
          <xm:sqref>J4:K4 J6:K8 K5</xm:sqref>
        </x14:conditionalFormatting>
        <x14:conditionalFormatting xmlns:xm="http://schemas.microsoft.com/office/excel/2006/main">
          <x14:cfRule type="dataBar" id="{7E248E67-CE61-48A9-BA1D-FF6A458DC788}">
            <x14:dataBar minLength="0" maxLength="100" negativeBarColorSameAsPositive="1" axisPosition="none">
              <x14:cfvo type="min"/>
              <x14:cfvo type="max"/>
            </x14:dataBar>
          </x14:cfRule>
          <xm:sqref>J5</xm:sqref>
        </x14:conditionalFormatting>
        <x14:conditionalFormatting xmlns:xm="http://schemas.microsoft.com/office/excel/2006/main">
          <x14:cfRule type="dataBar" id="{EC9E43CF-2F6F-4BA2-9C64-D56C0E7F4722}">
            <x14:dataBar minLength="0" maxLength="100" negativeBarColorSameAsPositive="1" axisPosition="none">
              <x14:cfvo type="min"/>
              <x14:cfvo type="max"/>
            </x14:dataBar>
          </x14:cfRule>
          <xm:sqref>K29</xm:sqref>
        </x14:conditionalFormatting>
        <x14:conditionalFormatting xmlns:xm="http://schemas.microsoft.com/office/excel/2006/main">
          <x14:cfRule type="dataBar" id="{18975CD9-1832-4A6E-AA65-5F85BC923532}">
            <x14:dataBar minLength="0" maxLength="100" negativeBarColorSameAsPositive="1" axisPosition="none">
              <x14:cfvo type="min"/>
              <x14:cfvo type="max"/>
            </x14:dataBar>
          </x14:cfRule>
          <xm:sqref>J29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65"/>
  <sheetViews>
    <sheetView view="pageBreakPreview" zoomScaleNormal="90" zoomScaleSheetLayoutView="100" workbookViewId="0">
      <pane ySplit="3" topLeftCell="A14" activePane="bottomLeft" state="frozenSplit"/>
      <selection pane="bottomLeft" activeCell="D65" sqref="D65"/>
    </sheetView>
  </sheetViews>
  <sheetFormatPr baseColWidth="10" defaultColWidth="9.109375" defaultRowHeight="13.2" x14ac:dyDescent="0.25"/>
  <cols>
    <col min="1" max="1" width="4" style="1" customWidth="1"/>
    <col min="2" max="2" width="9" style="4" customWidth="1"/>
    <col min="3" max="3" width="31.6640625" style="6" customWidth="1"/>
    <col min="4" max="4" width="68.88671875" style="11" customWidth="1"/>
    <col min="5" max="5" width="14.44140625" style="9" bestFit="1" customWidth="1"/>
    <col min="6" max="6" width="15.44140625" style="7" hidden="1" customWidth="1"/>
    <col min="7" max="7" width="15.5546875" style="8" hidden="1" customWidth="1"/>
    <col min="8" max="9" width="15.5546875" style="14" hidden="1" customWidth="1"/>
    <col min="10" max="10" width="21.88671875" style="8" customWidth="1"/>
    <col min="11" max="11" width="12.33203125" style="8" customWidth="1"/>
    <col min="12" max="12" width="52.6640625" style="9" customWidth="1"/>
    <col min="13" max="16384" width="9.109375" style="3"/>
  </cols>
  <sheetData>
    <row r="1" spans="1:15" ht="17.399999999999999" x14ac:dyDescent="0.25">
      <c r="B1" s="167" t="s">
        <v>269</v>
      </c>
      <c r="C1" s="168"/>
      <c r="D1" s="71">
        <f>+'1. Main Charact, Cert &amp; Insp'!$D$1</f>
        <v>0</v>
      </c>
      <c r="F1" s="72"/>
      <c r="H1" s="73"/>
      <c r="I1" s="73"/>
    </row>
    <row r="2" spans="1:15" ht="16.5" customHeight="1" x14ac:dyDescent="0.35">
      <c r="B2" s="169" t="s">
        <v>172</v>
      </c>
      <c r="C2" s="169"/>
      <c r="D2" s="69">
        <f>+'1. Main Charact, Cert &amp; Insp'!$D$2</f>
        <v>0</v>
      </c>
      <c r="E2" s="16"/>
      <c r="F2" s="163" t="s">
        <v>166</v>
      </c>
      <c r="G2" s="164"/>
      <c r="H2" s="65" t="s">
        <v>204</v>
      </c>
      <c r="I2" s="165" t="s">
        <v>168</v>
      </c>
      <c r="J2" s="166"/>
      <c r="K2" s="53"/>
      <c r="L2" s="3"/>
    </row>
    <row r="3" spans="1:15" ht="74.25" customHeight="1" x14ac:dyDescent="0.25">
      <c r="B3" s="75" t="s">
        <v>2</v>
      </c>
      <c r="C3" s="75" t="s">
        <v>3</v>
      </c>
      <c r="D3" s="76" t="s">
        <v>4</v>
      </c>
      <c r="E3" s="38" t="s">
        <v>180</v>
      </c>
      <c r="F3" s="37" t="s">
        <v>148</v>
      </c>
      <c r="G3" s="37" t="s">
        <v>6</v>
      </c>
      <c r="H3" s="38" t="s">
        <v>184</v>
      </c>
      <c r="I3" s="38" t="s">
        <v>185</v>
      </c>
      <c r="J3" s="39" t="s">
        <v>167</v>
      </c>
      <c r="K3" s="68" t="s">
        <v>266</v>
      </c>
      <c r="L3" s="19" t="s">
        <v>5</v>
      </c>
    </row>
    <row r="4" spans="1:15" ht="13.8" x14ac:dyDescent="0.25">
      <c r="B4" s="77">
        <v>27</v>
      </c>
      <c r="C4" s="78" t="s">
        <v>22</v>
      </c>
      <c r="D4" s="79" t="s">
        <v>23</v>
      </c>
      <c r="E4" s="41" t="s">
        <v>71</v>
      </c>
      <c r="F4" s="63">
        <v>10</v>
      </c>
      <c r="G4" s="61" t="e">
        <f>+F4/#REF!</f>
        <v>#REF!</v>
      </c>
      <c r="H4" s="62">
        <f t="shared" ref="H4:H14" si="0">IF(E4="Yes",F4,0)</f>
        <v>10</v>
      </c>
      <c r="I4" s="59" t="e">
        <f>IF(OR($H$6=0,$H$7=0,$H$8=0,#REF!=0)=FALSE,H4,0)</f>
        <v>#REF!</v>
      </c>
      <c r="J4" s="60" t="str">
        <f t="shared" ref="J4:J14" si="1">IF(E4="Yes","OK"," Pass")</f>
        <v>OK</v>
      </c>
      <c r="K4" s="60" t="str">
        <f>IF(J4="OK","1"," 0")</f>
        <v>1</v>
      </c>
      <c r="L4" s="49"/>
    </row>
    <row r="5" spans="1:15" ht="13.8" x14ac:dyDescent="0.25">
      <c r="B5" s="77">
        <f>+B4+1</f>
        <v>28</v>
      </c>
      <c r="C5" s="78" t="s">
        <v>24</v>
      </c>
      <c r="D5" s="79" t="s">
        <v>313</v>
      </c>
      <c r="E5" s="41" t="s">
        <v>71</v>
      </c>
      <c r="F5" s="63">
        <v>10</v>
      </c>
      <c r="G5" s="61" t="e">
        <f>+F5/#REF!</f>
        <v>#REF!</v>
      </c>
      <c r="H5" s="62">
        <f t="shared" si="0"/>
        <v>10</v>
      </c>
      <c r="I5" s="59" t="e">
        <f>IF(OR($H$6=0,$H$7=0,$H$8=0,#REF!=0)=FALSE,H5,0)</f>
        <v>#REF!</v>
      </c>
      <c r="J5" s="60" t="str">
        <f>IF(E5="Yes","OK","Did not pass")</f>
        <v>OK</v>
      </c>
      <c r="K5" s="60" t="s">
        <v>160</v>
      </c>
      <c r="L5" s="49"/>
      <c r="M5" s="145"/>
      <c r="N5" s="145"/>
      <c r="O5" s="145"/>
    </row>
    <row r="6" spans="1:15" ht="26.4" x14ac:dyDescent="0.25">
      <c r="B6" s="77">
        <f t="shared" ref="B6:B14" si="2">+B5+1</f>
        <v>29</v>
      </c>
      <c r="C6" s="78" t="s">
        <v>25</v>
      </c>
      <c r="D6" s="79" t="s">
        <v>288</v>
      </c>
      <c r="E6" s="41" t="s">
        <v>71</v>
      </c>
      <c r="F6" s="63">
        <v>10</v>
      </c>
      <c r="G6" s="61" t="e">
        <f>+F6/#REF!</f>
        <v>#REF!</v>
      </c>
      <c r="H6" s="62">
        <f t="shared" si="0"/>
        <v>10</v>
      </c>
      <c r="I6" s="59" t="e">
        <f>IF(OR($H$6=0,$H$7=0,$H$8=0,#REF!=0)=FALSE,H6,0)</f>
        <v>#REF!</v>
      </c>
      <c r="J6" s="60" t="str">
        <f t="shared" si="1"/>
        <v>OK</v>
      </c>
      <c r="K6" s="60" t="str">
        <f t="shared" ref="K6:K14" si="3">IF(J6="OK","1"," 0")</f>
        <v>1</v>
      </c>
      <c r="L6" s="49"/>
    </row>
    <row r="7" spans="1:15" ht="13.8" x14ac:dyDescent="0.25">
      <c r="B7" s="77">
        <f t="shared" si="2"/>
        <v>30</v>
      </c>
      <c r="C7" s="78" t="s">
        <v>176</v>
      </c>
      <c r="D7" s="79" t="s">
        <v>284</v>
      </c>
      <c r="E7" s="41" t="s">
        <v>71</v>
      </c>
      <c r="F7" s="63">
        <v>10</v>
      </c>
      <c r="G7" s="61" t="e">
        <f>+F7/#REF!</f>
        <v>#REF!</v>
      </c>
      <c r="H7" s="62">
        <f t="shared" si="0"/>
        <v>10</v>
      </c>
      <c r="I7" s="59" t="e">
        <f>IF(OR($H$6=0,$H$7=0,$H$8=0,#REF!=0)=FALSE,H7,0)</f>
        <v>#REF!</v>
      </c>
      <c r="J7" s="60" t="str">
        <f t="shared" si="1"/>
        <v>OK</v>
      </c>
      <c r="K7" s="60" t="str">
        <f t="shared" si="3"/>
        <v>1</v>
      </c>
      <c r="L7" s="49"/>
    </row>
    <row r="8" spans="1:15" ht="21" customHeight="1" x14ac:dyDescent="0.25">
      <c r="B8" s="77">
        <f t="shared" si="2"/>
        <v>31</v>
      </c>
      <c r="C8" s="78" t="s">
        <v>26</v>
      </c>
      <c r="D8" s="79" t="s">
        <v>27</v>
      </c>
      <c r="E8" s="41" t="s">
        <v>71</v>
      </c>
      <c r="F8" s="63">
        <v>10</v>
      </c>
      <c r="G8" s="61" t="e">
        <f>+F8/#REF!</f>
        <v>#REF!</v>
      </c>
      <c r="H8" s="62">
        <f t="shared" si="0"/>
        <v>10</v>
      </c>
      <c r="I8" s="59" t="e">
        <f>IF(OR($H$6=0,$H$7=0,$H$8=0,#REF!=0)=FALSE,H8,0)</f>
        <v>#REF!</v>
      </c>
      <c r="J8" s="60" t="str">
        <f t="shared" si="1"/>
        <v>OK</v>
      </c>
      <c r="K8" s="60" t="str">
        <f t="shared" si="3"/>
        <v>1</v>
      </c>
      <c r="L8" s="49"/>
    </row>
    <row r="9" spans="1:15" ht="13.8" x14ac:dyDescent="0.25">
      <c r="B9" s="77">
        <f t="shared" si="2"/>
        <v>32</v>
      </c>
      <c r="C9" s="78" t="s">
        <v>28</v>
      </c>
      <c r="D9" s="79" t="s">
        <v>289</v>
      </c>
      <c r="E9" s="41" t="s">
        <v>71</v>
      </c>
      <c r="F9" s="63">
        <v>10</v>
      </c>
      <c r="G9" s="61" t="e">
        <f>+F9/#REF!</f>
        <v>#REF!</v>
      </c>
      <c r="H9" s="62">
        <f t="shared" si="0"/>
        <v>10</v>
      </c>
      <c r="I9" s="59" t="e">
        <f>IF(OR($H$6=0,$H$7=0,$H$8=0,#REF!=0)=FALSE,H9,0)</f>
        <v>#REF!</v>
      </c>
      <c r="J9" s="60" t="str">
        <f t="shared" si="1"/>
        <v>OK</v>
      </c>
      <c r="K9" s="60" t="str">
        <f t="shared" si="3"/>
        <v>1</v>
      </c>
      <c r="L9" s="49"/>
    </row>
    <row r="10" spans="1:15" ht="13.8" x14ac:dyDescent="0.25">
      <c r="B10" s="77">
        <f t="shared" si="2"/>
        <v>33</v>
      </c>
      <c r="C10" s="78" t="s">
        <v>29</v>
      </c>
      <c r="D10" s="79" t="s">
        <v>30</v>
      </c>
      <c r="E10" s="41" t="s">
        <v>71</v>
      </c>
      <c r="F10" s="63">
        <v>10</v>
      </c>
      <c r="G10" s="61" t="e">
        <f>+F10/#REF!</f>
        <v>#REF!</v>
      </c>
      <c r="H10" s="62">
        <f t="shared" si="0"/>
        <v>10</v>
      </c>
      <c r="I10" s="59" t="e">
        <f>IF(OR($H$6=0,$H$7=0,$H$8=0,#REF!=0)=FALSE,H10,0)</f>
        <v>#REF!</v>
      </c>
      <c r="J10" s="60" t="str">
        <f t="shared" si="1"/>
        <v>OK</v>
      </c>
      <c r="K10" s="60" t="str">
        <f t="shared" si="3"/>
        <v>1</v>
      </c>
      <c r="L10" s="49"/>
    </row>
    <row r="11" spans="1:15" ht="13.8" x14ac:dyDescent="0.25">
      <c r="B11" s="77">
        <f t="shared" si="2"/>
        <v>34</v>
      </c>
      <c r="C11" s="78" t="s">
        <v>31</v>
      </c>
      <c r="D11" s="79" t="s">
        <v>177</v>
      </c>
      <c r="E11" s="41" t="s">
        <v>71</v>
      </c>
      <c r="F11" s="63">
        <v>10</v>
      </c>
      <c r="G11" s="61" t="e">
        <f>+F11/#REF!</f>
        <v>#REF!</v>
      </c>
      <c r="H11" s="62">
        <f t="shared" si="0"/>
        <v>10</v>
      </c>
      <c r="I11" s="59" t="e">
        <f>IF(OR($H$6=0,$H$7=0,$H$8=0,#REF!=0)=FALSE,H11,0)</f>
        <v>#REF!</v>
      </c>
      <c r="J11" s="60" t="str">
        <f t="shared" si="1"/>
        <v>OK</v>
      </c>
      <c r="K11" s="60" t="str">
        <f t="shared" si="3"/>
        <v>1</v>
      </c>
      <c r="L11" s="49"/>
    </row>
    <row r="12" spans="1:15" ht="13.8" x14ac:dyDescent="0.25">
      <c r="B12" s="77">
        <f t="shared" si="2"/>
        <v>35</v>
      </c>
      <c r="C12" s="78" t="s">
        <v>32</v>
      </c>
      <c r="D12" s="79" t="s">
        <v>33</v>
      </c>
      <c r="E12" s="41" t="s">
        <v>71</v>
      </c>
      <c r="F12" s="63">
        <v>10</v>
      </c>
      <c r="G12" s="61" t="e">
        <f>+F12/#REF!</f>
        <v>#REF!</v>
      </c>
      <c r="H12" s="62">
        <f t="shared" si="0"/>
        <v>10</v>
      </c>
      <c r="I12" s="59" t="e">
        <f>IF(OR($H$6=0,$H$7=0,$H$8=0,#REF!=0)=FALSE,H12,0)</f>
        <v>#REF!</v>
      </c>
      <c r="J12" s="60" t="str">
        <f t="shared" si="1"/>
        <v>OK</v>
      </c>
      <c r="K12" s="60" t="str">
        <f t="shared" si="3"/>
        <v>1</v>
      </c>
      <c r="L12" s="49"/>
    </row>
    <row r="13" spans="1:15" ht="13.8" x14ac:dyDescent="0.25">
      <c r="B13" s="77">
        <f t="shared" si="2"/>
        <v>36</v>
      </c>
      <c r="C13" s="78" t="s">
        <v>34</v>
      </c>
      <c r="D13" s="79" t="s">
        <v>35</v>
      </c>
      <c r="E13" s="41" t="s">
        <v>71</v>
      </c>
      <c r="F13" s="63">
        <v>10</v>
      </c>
      <c r="G13" s="61" t="e">
        <f>+F13/#REF!</f>
        <v>#REF!</v>
      </c>
      <c r="H13" s="62">
        <f t="shared" si="0"/>
        <v>10</v>
      </c>
      <c r="I13" s="59" t="e">
        <f>IF(OR($H$6=0,$H$7=0,$H$8=0,#REF!=0)=FALSE,H13,0)</f>
        <v>#REF!</v>
      </c>
      <c r="J13" s="60" t="str">
        <f t="shared" si="1"/>
        <v>OK</v>
      </c>
      <c r="K13" s="60" t="str">
        <f t="shared" si="3"/>
        <v>1</v>
      </c>
      <c r="L13" s="49"/>
    </row>
    <row r="14" spans="1:15" ht="67.5" customHeight="1" x14ac:dyDescent="0.25">
      <c r="B14" s="77">
        <f t="shared" si="2"/>
        <v>37</v>
      </c>
      <c r="C14" s="78" t="s">
        <v>36</v>
      </c>
      <c r="D14" s="79" t="s">
        <v>178</v>
      </c>
      <c r="E14" s="41" t="s">
        <v>71</v>
      </c>
      <c r="F14" s="63">
        <v>10</v>
      </c>
      <c r="G14" s="61" t="e">
        <f>+F14/#REF!</f>
        <v>#REF!</v>
      </c>
      <c r="H14" s="62">
        <f t="shared" si="0"/>
        <v>10</v>
      </c>
      <c r="I14" s="59" t="e">
        <f>IF(OR($H$6=0,$H$7=0,$H$8=0,#REF!=0)=FALSE,H14,0)</f>
        <v>#REF!</v>
      </c>
      <c r="J14" s="60" t="str">
        <f t="shared" si="1"/>
        <v>OK</v>
      </c>
      <c r="K14" s="60" t="str">
        <f t="shared" si="3"/>
        <v>1</v>
      </c>
      <c r="L14" s="49"/>
    </row>
    <row r="15" spans="1:15" ht="15.6" x14ac:dyDescent="0.3">
      <c r="A15" s="3"/>
      <c r="B15" s="100"/>
      <c r="C15" s="3"/>
      <c r="D15" s="101" t="s">
        <v>235</v>
      </c>
      <c r="E15" s="3"/>
      <c r="F15" s="3"/>
      <c r="G15" s="3"/>
      <c r="H15" s="3"/>
      <c r="I15" s="3"/>
      <c r="J15" s="3"/>
      <c r="K15" s="102">
        <f>+K4+K6+K7+K8+K9+K10+K11+K12+K13+K14</f>
        <v>10</v>
      </c>
      <c r="L15" s="3"/>
    </row>
    <row r="16" spans="1:15" ht="27.75" hidden="1" customHeight="1" x14ac:dyDescent="0.25">
      <c r="A16" s="3"/>
      <c r="B16" s="77" t="s">
        <v>199</v>
      </c>
      <c r="C16" s="78" t="s">
        <v>200</v>
      </c>
      <c r="D16" s="3"/>
      <c r="E16" s="3"/>
      <c r="F16" s="3"/>
      <c r="G16" s="3"/>
      <c r="H16" s="3"/>
      <c r="I16" s="3"/>
      <c r="J16" s="3"/>
      <c r="K16" s="60"/>
      <c r="L16" s="3"/>
    </row>
    <row r="17" spans="1:12" ht="28.5" hidden="1" customHeight="1" x14ac:dyDescent="0.25">
      <c r="B17" s="103" t="s">
        <v>199</v>
      </c>
      <c r="C17" s="104" t="s">
        <v>202</v>
      </c>
      <c r="F17" s="72"/>
      <c r="H17" s="9"/>
      <c r="I17" s="9"/>
      <c r="J17" s="9"/>
      <c r="K17" s="60"/>
    </row>
    <row r="18" spans="1:12" ht="13.8" hidden="1" x14ac:dyDescent="0.25">
      <c r="F18" s="72"/>
      <c r="H18" s="9"/>
      <c r="I18" s="9"/>
      <c r="J18" s="9"/>
      <c r="K18" s="60"/>
    </row>
    <row r="19" spans="1:12" ht="13.8" hidden="1" x14ac:dyDescent="0.25">
      <c r="B19" s="105"/>
      <c r="F19" s="72"/>
      <c r="H19" s="73"/>
      <c r="I19" s="73"/>
      <c r="K19" s="60"/>
    </row>
    <row r="20" spans="1:12" ht="13.8" hidden="1" x14ac:dyDescent="0.25">
      <c r="C20" s="8" t="s">
        <v>140</v>
      </c>
      <c r="D20" s="80"/>
      <c r="E20" s="18"/>
      <c r="F20" s="81"/>
      <c r="H20" s="73"/>
      <c r="I20" s="73"/>
      <c r="K20" s="60"/>
      <c r="L20" s="18"/>
    </row>
    <row r="21" spans="1:12" ht="13.8" hidden="1" x14ac:dyDescent="0.25">
      <c r="C21" s="82" t="s">
        <v>141</v>
      </c>
      <c r="D21" s="83"/>
      <c r="E21" s="84"/>
      <c r="F21" s="85" t="e">
        <f>+#REF!</f>
        <v>#REF!</v>
      </c>
      <c r="G21" s="86">
        <f>I21/2*100</f>
        <v>2.5</v>
      </c>
      <c r="H21" s="87">
        <v>0.1</v>
      </c>
      <c r="I21" s="87">
        <v>0.05</v>
      </c>
      <c r="J21" s="88" t="s">
        <v>71</v>
      </c>
      <c r="K21" s="60"/>
      <c r="L21" s="42" t="e">
        <f>F21/$F$29</f>
        <v>#REF!</v>
      </c>
    </row>
    <row r="22" spans="1:12" ht="13.8" hidden="1" x14ac:dyDescent="0.25">
      <c r="C22" s="82" t="e">
        <f>+#REF!</f>
        <v>#REF!</v>
      </c>
      <c r="D22" s="83"/>
      <c r="E22" s="84"/>
      <c r="F22" s="85" t="e">
        <f>+#REF!</f>
        <v>#REF!</v>
      </c>
      <c r="G22" s="86">
        <f t="shared" ref="G22:G28" si="4">I22/2*100</f>
        <v>2.5</v>
      </c>
      <c r="H22" s="87">
        <v>0.1</v>
      </c>
      <c r="I22" s="87">
        <v>0.05</v>
      </c>
      <c r="J22" s="88" t="s">
        <v>179</v>
      </c>
      <c r="K22" s="60"/>
      <c r="L22" s="42" t="e">
        <f t="shared" ref="L22:L28" si="5">F22/$F$29</f>
        <v>#REF!</v>
      </c>
    </row>
    <row r="23" spans="1:12" ht="13.8" hidden="1" x14ac:dyDescent="0.25">
      <c r="C23" s="82" t="e">
        <f>+#REF!</f>
        <v>#REF!</v>
      </c>
      <c r="D23" s="83"/>
      <c r="E23" s="84"/>
      <c r="F23" s="85" t="e">
        <f>+#REF!</f>
        <v>#REF!</v>
      </c>
      <c r="G23" s="86">
        <f t="shared" si="4"/>
        <v>25</v>
      </c>
      <c r="H23" s="87">
        <v>0.2</v>
      </c>
      <c r="I23" s="87">
        <v>0.5</v>
      </c>
      <c r="J23" s="88"/>
      <c r="K23" s="60"/>
      <c r="L23" s="42" t="e">
        <f t="shared" si="5"/>
        <v>#REF!</v>
      </c>
    </row>
    <row r="24" spans="1:12" ht="13.8" hidden="1" x14ac:dyDescent="0.25">
      <c r="C24" s="82" t="e">
        <f>+#REF!</f>
        <v>#REF!</v>
      </c>
      <c r="D24" s="83"/>
      <c r="E24" s="84"/>
      <c r="F24" s="85" t="e">
        <f>+#REF!</f>
        <v>#REF!</v>
      </c>
      <c r="G24" s="86">
        <f t="shared" si="4"/>
        <v>2.5</v>
      </c>
      <c r="H24" s="87">
        <v>0.1</v>
      </c>
      <c r="I24" s="87">
        <v>0.05</v>
      </c>
      <c r="J24" s="88"/>
      <c r="K24" s="60"/>
      <c r="L24" s="42" t="e">
        <f t="shared" si="5"/>
        <v>#REF!</v>
      </c>
    </row>
    <row r="25" spans="1:12" ht="13.8" hidden="1" x14ac:dyDescent="0.25">
      <c r="C25" s="82" t="e">
        <f>+#REF!</f>
        <v>#REF!</v>
      </c>
      <c r="D25" s="83"/>
      <c r="E25" s="84"/>
      <c r="F25" s="85" t="e">
        <f>+#REF!</f>
        <v>#REF!</v>
      </c>
      <c r="G25" s="86">
        <f t="shared" si="4"/>
        <v>5</v>
      </c>
      <c r="H25" s="87">
        <v>0.1</v>
      </c>
      <c r="I25" s="87">
        <v>0.1</v>
      </c>
      <c r="J25" s="88"/>
      <c r="K25" s="60"/>
      <c r="L25" s="42" t="e">
        <f t="shared" si="5"/>
        <v>#REF!</v>
      </c>
    </row>
    <row r="26" spans="1:12" ht="13.8" hidden="1" x14ac:dyDescent="0.25">
      <c r="C26" s="82" t="e">
        <f>+#REF!</f>
        <v>#REF!</v>
      </c>
      <c r="D26" s="83"/>
      <c r="E26" s="84"/>
      <c r="F26" s="85" t="e">
        <f>+#REF!</f>
        <v>#REF!</v>
      </c>
      <c r="G26" s="86">
        <f t="shared" si="4"/>
        <v>10</v>
      </c>
      <c r="H26" s="87">
        <v>0.35</v>
      </c>
      <c r="I26" s="87">
        <v>0.2</v>
      </c>
      <c r="J26" s="88"/>
      <c r="K26" s="60"/>
      <c r="L26" s="42" t="e">
        <f t="shared" si="5"/>
        <v>#REF!</v>
      </c>
    </row>
    <row r="27" spans="1:12" ht="13.8" hidden="1" x14ac:dyDescent="0.25">
      <c r="C27" s="82" t="e">
        <f>+#REF!</f>
        <v>#REF!</v>
      </c>
      <c r="D27" s="83"/>
      <c r="E27" s="84"/>
      <c r="F27" s="85" t="e">
        <f>+#REF!</f>
        <v>#REF!</v>
      </c>
      <c r="G27" s="86">
        <f t="shared" si="4"/>
        <v>1</v>
      </c>
      <c r="H27" s="87">
        <v>0.02</v>
      </c>
      <c r="I27" s="87">
        <v>0.02</v>
      </c>
      <c r="J27" s="88"/>
      <c r="K27" s="60"/>
      <c r="L27" s="42" t="e">
        <f t="shared" si="5"/>
        <v>#REF!</v>
      </c>
    </row>
    <row r="28" spans="1:12" ht="13.8" hidden="1" x14ac:dyDescent="0.25">
      <c r="C28" s="82" t="e">
        <f>+#REF!</f>
        <v>#REF!</v>
      </c>
      <c r="D28" s="83"/>
      <c r="E28" s="84"/>
      <c r="F28" s="85" t="e">
        <f>+#REF!</f>
        <v>#REF!</v>
      </c>
      <c r="G28" s="86">
        <f t="shared" si="4"/>
        <v>1.5</v>
      </c>
      <c r="H28" s="87">
        <v>0.03</v>
      </c>
      <c r="I28" s="87">
        <v>0.03</v>
      </c>
      <c r="J28" s="88"/>
      <c r="K28" s="60"/>
      <c r="L28" s="42" t="e">
        <f t="shared" si="5"/>
        <v>#REF!</v>
      </c>
    </row>
    <row r="29" spans="1:12" s="2" customFormat="1" ht="13.8" hidden="1" x14ac:dyDescent="0.25">
      <c r="A29" s="1"/>
      <c r="B29" s="4"/>
      <c r="C29" s="89" t="s">
        <v>0</v>
      </c>
      <c r="D29" s="90"/>
      <c r="E29" s="17"/>
      <c r="F29" s="91" t="e">
        <f>SUBTOTAL(9,F21:F28)</f>
        <v>#REF!</v>
      </c>
      <c r="G29" s="92">
        <f>SUM(G21:G28)</f>
        <v>50</v>
      </c>
      <c r="H29" s="87">
        <f>SUM(H21:H28)</f>
        <v>1</v>
      </c>
      <c r="I29" s="87">
        <f>SUM(I21:I28)</f>
        <v>1</v>
      </c>
      <c r="J29" s="88"/>
      <c r="K29" s="60"/>
      <c r="L29" s="17"/>
    </row>
    <row r="30" spans="1:12" hidden="1" x14ac:dyDescent="0.25">
      <c r="F30" s="72"/>
      <c r="H30" s="73"/>
      <c r="I30" s="73"/>
    </row>
    <row r="31" spans="1:12" x14ac:dyDescent="0.25">
      <c r="C31" s="106"/>
      <c r="F31" s="72"/>
      <c r="H31" s="73"/>
      <c r="I31" s="73"/>
    </row>
    <row r="32" spans="1:12" x14ac:dyDescent="0.25">
      <c r="C32" s="106"/>
      <c r="F32" s="72"/>
      <c r="H32" s="73"/>
      <c r="I32" s="73"/>
    </row>
    <row r="33" spans="6:9" x14ac:dyDescent="0.25">
      <c r="F33" s="72"/>
      <c r="H33" s="73"/>
      <c r="I33" s="73"/>
    </row>
    <row r="34" spans="6:9" x14ac:dyDescent="0.25">
      <c r="F34" s="72"/>
      <c r="H34" s="73"/>
      <c r="I34" s="73"/>
    </row>
    <row r="35" spans="6:9" x14ac:dyDescent="0.25">
      <c r="F35" s="72"/>
      <c r="H35" s="73"/>
      <c r="I35" s="73"/>
    </row>
    <row r="36" spans="6:9" x14ac:dyDescent="0.25">
      <c r="F36" s="72"/>
      <c r="H36" s="73"/>
      <c r="I36" s="73"/>
    </row>
    <row r="37" spans="6:9" x14ac:dyDescent="0.25">
      <c r="F37" s="72"/>
      <c r="H37" s="73"/>
      <c r="I37" s="73"/>
    </row>
    <row r="38" spans="6:9" x14ac:dyDescent="0.25">
      <c r="F38" s="72"/>
      <c r="H38" s="73"/>
      <c r="I38" s="73"/>
    </row>
    <row r="39" spans="6:9" x14ac:dyDescent="0.25">
      <c r="F39" s="72"/>
      <c r="H39" s="73"/>
      <c r="I39" s="73"/>
    </row>
    <row r="40" spans="6:9" x14ac:dyDescent="0.25">
      <c r="F40" s="72"/>
      <c r="H40" s="73"/>
      <c r="I40" s="73"/>
    </row>
    <row r="41" spans="6:9" x14ac:dyDescent="0.25">
      <c r="F41" s="72"/>
      <c r="H41" s="73"/>
      <c r="I41" s="73"/>
    </row>
    <row r="42" spans="6:9" x14ac:dyDescent="0.25">
      <c r="F42" s="72"/>
      <c r="H42" s="73"/>
      <c r="I42" s="73"/>
    </row>
    <row r="43" spans="6:9" x14ac:dyDescent="0.25">
      <c r="F43" s="72"/>
      <c r="H43" s="73"/>
      <c r="I43" s="73"/>
    </row>
    <row r="44" spans="6:9" x14ac:dyDescent="0.25">
      <c r="F44" s="72"/>
      <c r="H44" s="73"/>
      <c r="I44" s="73"/>
    </row>
    <row r="45" spans="6:9" x14ac:dyDescent="0.25">
      <c r="F45" s="72"/>
      <c r="H45" s="73"/>
      <c r="I45" s="73"/>
    </row>
    <row r="46" spans="6:9" x14ac:dyDescent="0.25">
      <c r="F46" s="72"/>
      <c r="H46" s="73"/>
      <c r="I46" s="73"/>
    </row>
    <row r="47" spans="6:9" x14ac:dyDescent="0.25">
      <c r="F47" s="72"/>
      <c r="H47" s="73"/>
      <c r="I47" s="73"/>
    </row>
    <row r="48" spans="6:9" x14ac:dyDescent="0.25">
      <c r="F48" s="72"/>
      <c r="H48" s="73"/>
      <c r="I48" s="73"/>
    </row>
    <row r="49" spans="6:9" x14ac:dyDescent="0.25">
      <c r="F49" s="72"/>
      <c r="H49" s="73"/>
      <c r="I49" s="73"/>
    </row>
    <row r="50" spans="6:9" x14ac:dyDescent="0.25">
      <c r="F50" s="72"/>
      <c r="H50" s="73"/>
      <c r="I50" s="73"/>
    </row>
    <row r="51" spans="6:9" x14ac:dyDescent="0.25">
      <c r="F51" s="72"/>
      <c r="H51" s="73"/>
      <c r="I51" s="73"/>
    </row>
    <row r="52" spans="6:9" x14ac:dyDescent="0.25">
      <c r="F52" s="72"/>
      <c r="H52" s="73"/>
      <c r="I52" s="73"/>
    </row>
    <row r="53" spans="6:9" x14ac:dyDescent="0.25">
      <c r="F53" s="72"/>
      <c r="H53" s="73"/>
      <c r="I53" s="73"/>
    </row>
    <row r="54" spans="6:9" x14ac:dyDescent="0.25">
      <c r="F54" s="72"/>
      <c r="H54" s="73"/>
      <c r="I54" s="73"/>
    </row>
    <row r="55" spans="6:9" x14ac:dyDescent="0.25">
      <c r="F55" s="72"/>
      <c r="H55" s="73"/>
      <c r="I55" s="73"/>
    </row>
    <row r="56" spans="6:9" x14ac:dyDescent="0.25">
      <c r="F56" s="72"/>
      <c r="H56" s="73"/>
      <c r="I56" s="73"/>
    </row>
    <row r="57" spans="6:9" x14ac:dyDescent="0.25">
      <c r="F57" s="72"/>
      <c r="H57" s="73"/>
      <c r="I57" s="73"/>
    </row>
    <row r="58" spans="6:9" x14ac:dyDescent="0.25">
      <c r="F58" s="72"/>
      <c r="H58" s="73"/>
      <c r="I58" s="73"/>
    </row>
    <row r="59" spans="6:9" x14ac:dyDescent="0.25">
      <c r="F59" s="72"/>
      <c r="H59" s="73"/>
      <c r="I59" s="73"/>
    </row>
    <row r="60" spans="6:9" x14ac:dyDescent="0.25">
      <c r="F60" s="72"/>
      <c r="H60" s="73"/>
      <c r="I60" s="73"/>
    </row>
    <row r="61" spans="6:9" x14ac:dyDescent="0.25">
      <c r="F61" s="72"/>
      <c r="H61" s="73"/>
      <c r="I61" s="73"/>
    </row>
    <row r="62" spans="6:9" x14ac:dyDescent="0.25">
      <c r="F62" s="72"/>
      <c r="H62" s="73"/>
      <c r="I62" s="73"/>
    </row>
    <row r="63" spans="6:9" x14ac:dyDescent="0.25">
      <c r="F63" s="72"/>
      <c r="H63" s="73"/>
      <c r="I63" s="73"/>
    </row>
    <row r="64" spans="6:9" x14ac:dyDescent="0.25">
      <c r="F64" s="72"/>
      <c r="H64" s="73"/>
      <c r="I64" s="73"/>
    </row>
    <row r="65" spans="6:9" x14ac:dyDescent="0.25">
      <c r="F65" s="72"/>
      <c r="H65" s="73"/>
      <c r="I65" s="73"/>
    </row>
  </sheetData>
  <sheetProtection algorithmName="SHA-512" hashValue="cZmRmAvsykPy1bwvr0fgK6bJalen35Ciio9KKm+xE4XfLCVoWYCRfkNcEHQkCYfw/cgvWTDG2tlhmiaXl6akHw==" saltValue="fx+90gE7sR5zUlLK/GbDsQ==" spinCount="100000" sheet="1" objects="1" scenarios="1" insertHyperlinks="0"/>
  <protectedRanges>
    <protectedRange sqref="H16:J16 E4:E16 L15:L16" name="Rango1"/>
    <protectedRange sqref="L7:L14" name="Rango1_1"/>
    <protectedRange sqref="L4:L6" name="Rango1_2_1"/>
  </protectedRanges>
  <mergeCells count="4">
    <mergeCell ref="F2:G2"/>
    <mergeCell ref="I2:J2"/>
    <mergeCell ref="B1:C1"/>
    <mergeCell ref="B2:C2"/>
  </mergeCells>
  <conditionalFormatting sqref="J7">
    <cfRule type="expression" dxfId="160" priority="28" stopIfTrue="1">
      <formula>E7="No"</formula>
    </cfRule>
    <cfRule type="dataBar" priority="29">
      <dataBar>
        <cfvo type="min"/>
        <cfvo type="max"/>
        <color rgb="FFFF0000"/>
      </dataBar>
      <extLst>
        <ext xmlns:x14="http://schemas.microsoft.com/office/spreadsheetml/2009/9/main" uri="{B025F937-C7B1-47D3-B67F-A62EFF666E3E}">
          <x14:id>{C5B5B7C7-98CC-4A76-9A38-B5674092E4B5}</x14:id>
        </ext>
      </extLst>
    </cfRule>
    <cfRule type="colorScale" priority="30">
      <colorScale>
        <cfvo type="min"/>
        <cfvo type="percentile" val="50"/>
        <cfvo type="max"/>
        <color rgb="FF63BE7B"/>
        <color rgb="FFFFEB84"/>
        <color rgb="FFF8696B"/>
      </colorScale>
    </cfRule>
  </conditionalFormatting>
  <conditionalFormatting sqref="J8">
    <cfRule type="expression" dxfId="159" priority="25" stopIfTrue="1">
      <formula>E8="No"</formula>
    </cfRule>
    <cfRule type="dataBar" priority="26">
      <dataBar>
        <cfvo type="min"/>
        <cfvo type="max"/>
        <color rgb="FFFF0000"/>
      </dataBar>
      <extLst>
        <ext xmlns:x14="http://schemas.microsoft.com/office/spreadsheetml/2009/9/main" uri="{B025F937-C7B1-47D3-B67F-A62EFF666E3E}">
          <x14:id>{F2BB1D35-5117-47E6-A6C9-5AAFC25D3138}</x14:id>
        </ext>
      </extLst>
    </cfRule>
    <cfRule type="colorScale" priority="27">
      <colorScale>
        <cfvo type="min"/>
        <cfvo type="percentile" val="50"/>
        <cfvo type="max"/>
        <color rgb="FF63BE7B"/>
        <color rgb="FFFFEB84"/>
        <color rgb="FFF8696B"/>
      </colorScale>
    </cfRule>
  </conditionalFormatting>
  <conditionalFormatting sqref="J9">
    <cfRule type="expression" dxfId="158" priority="22" stopIfTrue="1">
      <formula>E9="No"</formula>
    </cfRule>
    <cfRule type="dataBar" priority="23">
      <dataBar>
        <cfvo type="min"/>
        <cfvo type="max"/>
        <color rgb="FFFF0000"/>
      </dataBar>
      <extLst>
        <ext xmlns:x14="http://schemas.microsoft.com/office/spreadsheetml/2009/9/main" uri="{B025F937-C7B1-47D3-B67F-A62EFF666E3E}">
          <x14:id>{E62F1154-EC41-4605-811C-F7B8ACFD8AAD}</x14:id>
        </ext>
      </extLst>
    </cfRule>
    <cfRule type="colorScale" priority="24">
      <colorScale>
        <cfvo type="min"/>
        <cfvo type="percentile" val="50"/>
        <cfvo type="max"/>
        <color rgb="FF63BE7B"/>
        <color rgb="FFFFEB84"/>
        <color rgb="FFF8696B"/>
      </colorScale>
    </cfRule>
  </conditionalFormatting>
  <conditionalFormatting sqref="J10">
    <cfRule type="expression" dxfId="157" priority="19" stopIfTrue="1">
      <formula>E10="No"</formula>
    </cfRule>
    <cfRule type="dataBar" priority="20">
      <dataBar>
        <cfvo type="min"/>
        <cfvo type="max"/>
        <color rgb="FFFF0000"/>
      </dataBar>
      <extLst>
        <ext xmlns:x14="http://schemas.microsoft.com/office/spreadsheetml/2009/9/main" uri="{B025F937-C7B1-47D3-B67F-A62EFF666E3E}">
          <x14:id>{3932B40F-D089-4D3B-9F38-F2F05D2F118E}</x14:id>
        </ext>
      </extLst>
    </cfRule>
    <cfRule type="colorScale" priority="21">
      <colorScale>
        <cfvo type="min"/>
        <cfvo type="percentile" val="50"/>
        <cfvo type="max"/>
        <color rgb="FF63BE7B"/>
        <color rgb="FFFFEB84"/>
        <color rgb="FFF8696B"/>
      </colorScale>
    </cfRule>
  </conditionalFormatting>
  <conditionalFormatting sqref="J11">
    <cfRule type="expression" dxfId="156" priority="16" stopIfTrue="1">
      <formula>E11="No"</formula>
    </cfRule>
    <cfRule type="dataBar" priority="17">
      <dataBar>
        <cfvo type="min"/>
        <cfvo type="max"/>
        <color rgb="FFFF0000"/>
      </dataBar>
      <extLst>
        <ext xmlns:x14="http://schemas.microsoft.com/office/spreadsheetml/2009/9/main" uri="{B025F937-C7B1-47D3-B67F-A62EFF666E3E}">
          <x14:id>{ED9E7E2E-A264-4D4D-9E4F-806C744E69D7}</x14:id>
        </ext>
      </extLst>
    </cfRule>
    <cfRule type="colorScale" priority="18">
      <colorScale>
        <cfvo type="min"/>
        <cfvo type="percentile" val="50"/>
        <cfvo type="max"/>
        <color rgb="FF63BE7B"/>
        <color rgb="FFFFEB84"/>
        <color rgb="FFF8696B"/>
      </colorScale>
    </cfRule>
  </conditionalFormatting>
  <conditionalFormatting sqref="J12">
    <cfRule type="expression" dxfId="155" priority="13" stopIfTrue="1">
      <formula>E12="No"</formula>
    </cfRule>
    <cfRule type="dataBar" priority="14">
      <dataBar>
        <cfvo type="min"/>
        <cfvo type="max"/>
        <color rgb="FFFF0000"/>
      </dataBar>
      <extLst>
        <ext xmlns:x14="http://schemas.microsoft.com/office/spreadsheetml/2009/9/main" uri="{B025F937-C7B1-47D3-B67F-A62EFF666E3E}">
          <x14:id>{D2E1352C-F6F9-4A74-B695-446921360892}</x14:id>
        </ext>
      </extLst>
    </cfRule>
    <cfRule type="colorScale" priority="15">
      <colorScale>
        <cfvo type="min"/>
        <cfvo type="percentile" val="50"/>
        <cfvo type="max"/>
        <color rgb="FF63BE7B"/>
        <color rgb="FFFFEB84"/>
        <color rgb="FFF8696B"/>
      </colorScale>
    </cfRule>
  </conditionalFormatting>
  <conditionalFormatting sqref="J13">
    <cfRule type="expression" dxfId="154" priority="10" stopIfTrue="1">
      <formula>E13="No"</formula>
    </cfRule>
    <cfRule type="dataBar" priority="11">
      <dataBar>
        <cfvo type="min"/>
        <cfvo type="max"/>
        <color rgb="FFFF0000"/>
      </dataBar>
      <extLst>
        <ext xmlns:x14="http://schemas.microsoft.com/office/spreadsheetml/2009/9/main" uri="{B025F937-C7B1-47D3-B67F-A62EFF666E3E}">
          <x14:id>{F9567C7A-6011-4D3C-AAFE-E5E137AE9FD7}</x14:id>
        </ext>
      </extLst>
    </cfRule>
    <cfRule type="colorScale" priority="12">
      <colorScale>
        <cfvo type="min"/>
        <cfvo type="percentile" val="50"/>
        <cfvo type="max"/>
        <color rgb="FF63BE7B"/>
        <color rgb="FFFFEB84"/>
        <color rgb="FFF8696B"/>
      </colorScale>
    </cfRule>
  </conditionalFormatting>
  <conditionalFormatting sqref="J14">
    <cfRule type="expression" dxfId="153" priority="7" stopIfTrue="1">
      <formula>E14="No"</formula>
    </cfRule>
    <cfRule type="dataBar" priority="8">
      <dataBar>
        <cfvo type="min"/>
        <cfvo type="max"/>
        <color rgb="FFFF0000"/>
      </dataBar>
      <extLst>
        <ext xmlns:x14="http://schemas.microsoft.com/office/spreadsheetml/2009/9/main" uri="{B025F937-C7B1-47D3-B67F-A62EFF666E3E}">
          <x14:id>{4CA22F8B-E9AB-4104-8899-281A3AB7A2BB}</x14:id>
        </ext>
      </extLst>
    </cfRule>
    <cfRule type="colorScale" priority="9">
      <colorScale>
        <cfvo type="min"/>
        <cfvo type="percentile" val="50"/>
        <cfvo type="max"/>
        <color rgb="FF63BE7B"/>
        <color rgb="FFFFEB84"/>
        <color rgb="FFF8696B"/>
      </colorScale>
    </cfRule>
  </conditionalFormatting>
  <conditionalFormatting sqref="K16:K29 J4:K4 J6 K5">
    <cfRule type="expression" dxfId="152" priority="150" stopIfTrue="1">
      <formula>E4="No"</formula>
    </cfRule>
    <cfRule type="dataBar" priority="151">
      <dataBar>
        <cfvo type="min"/>
        <cfvo type="max"/>
        <color rgb="FFFF0000"/>
      </dataBar>
      <extLst>
        <ext xmlns:x14="http://schemas.microsoft.com/office/spreadsheetml/2009/9/main" uri="{B025F937-C7B1-47D3-B67F-A62EFF666E3E}">
          <x14:id>{803DFD44-A973-4838-9503-D6BD042A8E24}</x14:id>
        </ext>
      </extLst>
    </cfRule>
    <cfRule type="colorScale" priority="152">
      <colorScale>
        <cfvo type="min"/>
        <cfvo type="percentile" val="50"/>
        <cfvo type="max"/>
        <color rgb="FF63BE7B"/>
        <color rgb="FFFFEB84"/>
        <color rgb="FFF8696B"/>
      </colorScale>
    </cfRule>
  </conditionalFormatting>
  <conditionalFormatting sqref="K6:K14">
    <cfRule type="expression" dxfId="151" priority="4" stopIfTrue="1">
      <formula>F6="No"</formula>
    </cfRule>
    <cfRule type="dataBar" priority="5">
      <dataBar>
        <cfvo type="min"/>
        <cfvo type="max"/>
        <color rgb="FFFF0000"/>
      </dataBar>
      <extLst>
        <ext xmlns:x14="http://schemas.microsoft.com/office/spreadsheetml/2009/9/main" uri="{B025F937-C7B1-47D3-B67F-A62EFF666E3E}">
          <x14:id>{54FD2E27-DA7A-4C85-8B5A-F9E792B17228}</x14:id>
        </ext>
      </extLst>
    </cfRule>
    <cfRule type="colorScale" priority="6">
      <colorScale>
        <cfvo type="min"/>
        <cfvo type="percentile" val="50"/>
        <cfvo type="max"/>
        <color rgb="FF63BE7B"/>
        <color rgb="FFFFEB84"/>
        <color rgb="FFF8696B"/>
      </colorScale>
    </cfRule>
  </conditionalFormatting>
  <conditionalFormatting sqref="J5">
    <cfRule type="expression" dxfId="150" priority="1" stopIfTrue="1">
      <formula>E5="No"</formula>
    </cfRule>
    <cfRule type="dataBar" priority="2">
      <dataBar>
        <cfvo type="min"/>
        <cfvo type="max"/>
        <color rgb="FFFF0000"/>
      </dataBar>
      <extLst>
        <ext xmlns:x14="http://schemas.microsoft.com/office/spreadsheetml/2009/9/main" uri="{B025F937-C7B1-47D3-B67F-A62EFF666E3E}">
          <x14:id>{E746BBC1-1529-4997-B806-FC7A288EABDC}</x14:id>
        </ext>
      </extLst>
    </cfRule>
    <cfRule type="colorScale" priority="3">
      <colorScale>
        <cfvo type="min"/>
        <cfvo type="percentile" val="50"/>
        <cfvo type="max"/>
        <color rgb="FF63BE7B"/>
        <color rgb="FFFFEB84"/>
        <color rgb="FFF8696B"/>
      </colorScale>
    </cfRule>
  </conditionalFormatting>
  <dataValidations count="1">
    <dataValidation type="list" allowBlank="1" showInputMessage="1" showErrorMessage="1" sqref="E4:E14" xr:uid="{00000000-0002-0000-0100-000000000000}">
      <formula1>$J$21:$J$22</formula1>
    </dataValidation>
  </dataValidations>
  <pageMargins left="0.27559055118110237" right="0.15748031496062992" top="0.59055118110236227" bottom="0.39370078740157483" header="0.19685039370078741" footer="0.19685039370078741"/>
  <pageSetup scale="63" fitToHeight="8" orientation="landscape" r:id="rId1"/>
  <headerFooter alignWithMargins="0">
    <oddHeader>&amp;C&amp;"Arial,Negrita"&amp;F / &amp;A</oddHeader>
    <oddFooter>Página &amp;P de &amp;N</oddFooter>
  </headerFooter>
  <ignoredErrors>
    <ignoredError sqref="D1:D2" unlockedFormula="1"/>
  </ignoredErrors>
  <drawing r:id="rId2"/>
  <extLst>
    <ext xmlns:x14="http://schemas.microsoft.com/office/spreadsheetml/2009/9/main" uri="{78C0D931-6437-407d-A8EE-F0AAD7539E65}">
      <x14:conditionalFormattings>
        <x14:conditionalFormatting xmlns:xm="http://schemas.microsoft.com/office/excel/2006/main">
          <x14:cfRule type="dataBar" id="{C5B5B7C7-98CC-4A76-9A38-B5674092E4B5}">
            <x14:dataBar minLength="0" maxLength="100" negativeBarColorSameAsPositive="1" axisPosition="none">
              <x14:cfvo type="min"/>
              <x14:cfvo type="max"/>
            </x14:dataBar>
          </x14:cfRule>
          <xm:sqref>J7</xm:sqref>
        </x14:conditionalFormatting>
        <x14:conditionalFormatting xmlns:xm="http://schemas.microsoft.com/office/excel/2006/main">
          <x14:cfRule type="dataBar" id="{F2BB1D35-5117-47E6-A6C9-5AAFC25D3138}">
            <x14:dataBar minLength="0" maxLength="100" negativeBarColorSameAsPositive="1" axisPosition="none">
              <x14:cfvo type="min"/>
              <x14:cfvo type="max"/>
            </x14:dataBar>
          </x14:cfRule>
          <xm:sqref>J8</xm:sqref>
        </x14:conditionalFormatting>
        <x14:conditionalFormatting xmlns:xm="http://schemas.microsoft.com/office/excel/2006/main">
          <x14:cfRule type="dataBar" id="{E62F1154-EC41-4605-811C-F7B8ACFD8AAD}">
            <x14:dataBar minLength="0" maxLength="100" negativeBarColorSameAsPositive="1" axisPosition="none">
              <x14:cfvo type="min"/>
              <x14:cfvo type="max"/>
            </x14:dataBar>
          </x14:cfRule>
          <xm:sqref>J9</xm:sqref>
        </x14:conditionalFormatting>
        <x14:conditionalFormatting xmlns:xm="http://schemas.microsoft.com/office/excel/2006/main">
          <x14:cfRule type="dataBar" id="{3932B40F-D089-4D3B-9F38-F2F05D2F118E}">
            <x14:dataBar minLength="0" maxLength="100" negativeBarColorSameAsPositive="1" axisPosition="none">
              <x14:cfvo type="min"/>
              <x14:cfvo type="max"/>
            </x14:dataBar>
          </x14:cfRule>
          <xm:sqref>J10</xm:sqref>
        </x14:conditionalFormatting>
        <x14:conditionalFormatting xmlns:xm="http://schemas.microsoft.com/office/excel/2006/main">
          <x14:cfRule type="dataBar" id="{ED9E7E2E-A264-4D4D-9E4F-806C744E69D7}">
            <x14:dataBar minLength="0" maxLength="100" negativeBarColorSameAsPositive="1" axisPosition="none">
              <x14:cfvo type="min"/>
              <x14:cfvo type="max"/>
            </x14:dataBar>
          </x14:cfRule>
          <xm:sqref>J11</xm:sqref>
        </x14:conditionalFormatting>
        <x14:conditionalFormatting xmlns:xm="http://schemas.microsoft.com/office/excel/2006/main">
          <x14:cfRule type="dataBar" id="{D2E1352C-F6F9-4A74-B695-446921360892}">
            <x14:dataBar minLength="0" maxLength="100" negativeBarColorSameAsPositive="1" axisPosition="none">
              <x14:cfvo type="min"/>
              <x14:cfvo type="max"/>
            </x14:dataBar>
          </x14:cfRule>
          <xm:sqref>J12</xm:sqref>
        </x14:conditionalFormatting>
        <x14:conditionalFormatting xmlns:xm="http://schemas.microsoft.com/office/excel/2006/main">
          <x14:cfRule type="dataBar" id="{F9567C7A-6011-4D3C-AAFE-E5E137AE9FD7}">
            <x14:dataBar minLength="0" maxLength="100" negativeBarColorSameAsPositive="1" axisPosition="none">
              <x14:cfvo type="min"/>
              <x14:cfvo type="max"/>
            </x14:dataBar>
          </x14:cfRule>
          <xm:sqref>J13</xm:sqref>
        </x14:conditionalFormatting>
        <x14:conditionalFormatting xmlns:xm="http://schemas.microsoft.com/office/excel/2006/main">
          <x14:cfRule type="dataBar" id="{4CA22F8B-E9AB-4104-8899-281A3AB7A2BB}">
            <x14:dataBar minLength="0" maxLength="100" negativeBarColorSameAsPositive="1" axisPosition="none">
              <x14:cfvo type="min"/>
              <x14:cfvo type="max"/>
            </x14:dataBar>
          </x14:cfRule>
          <xm:sqref>J14</xm:sqref>
        </x14:conditionalFormatting>
        <x14:conditionalFormatting xmlns:xm="http://schemas.microsoft.com/office/excel/2006/main">
          <x14:cfRule type="dataBar" id="{803DFD44-A973-4838-9503-D6BD042A8E24}">
            <x14:dataBar minLength="0" maxLength="100" negativeBarColorSameAsPositive="1" axisPosition="none">
              <x14:cfvo type="min"/>
              <x14:cfvo type="max"/>
            </x14:dataBar>
          </x14:cfRule>
          <xm:sqref>K16:K29 J4:K4 J6 K5</xm:sqref>
        </x14:conditionalFormatting>
        <x14:conditionalFormatting xmlns:xm="http://schemas.microsoft.com/office/excel/2006/main">
          <x14:cfRule type="dataBar" id="{54FD2E27-DA7A-4C85-8B5A-F9E792B17228}">
            <x14:dataBar minLength="0" maxLength="100" negativeBarColorSameAsPositive="1" axisPosition="none">
              <x14:cfvo type="min"/>
              <x14:cfvo type="max"/>
            </x14:dataBar>
          </x14:cfRule>
          <xm:sqref>K6:K14</xm:sqref>
        </x14:conditionalFormatting>
        <x14:conditionalFormatting xmlns:xm="http://schemas.microsoft.com/office/excel/2006/main">
          <x14:cfRule type="dataBar" id="{E746BBC1-1529-4997-B806-FC7A288EABDC}">
            <x14:dataBar minLength="0" maxLength="100" negativeBarColorSameAsPositive="1" axisPosition="none">
              <x14:cfvo type="min"/>
              <x14:cfvo type="max"/>
            </x14:dataBar>
          </x14:cfRule>
          <xm:sqref>J5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209"/>
  <sheetViews>
    <sheetView view="pageBreakPreview" zoomScaleNormal="80" zoomScaleSheetLayoutView="100" workbookViewId="0">
      <pane ySplit="3" topLeftCell="A35" activePane="bottomLeft" state="frozenSplit"/>
      <selection pane="bottomLeft" activeCell="D36" sqref="D36"/>
    </sheetView>
  </sheetViews>
  <sheetFormatPr baseColWidth="10" defaultColWidth="9.109375" defaultRowHeight="13.2" x14ac:dyDescent="0.25"/>
  <cols>
    <col min="1" max="1" width="4" style="1" customWidth="1"/>
    <col min="2" max="2" width="9" style="4" customWidth="1"/>
    <col min="3" max="3" width="31.6640625" style="6" customWidth="1"/>
    <col min="4" max="4" width="68.88671875" style="11" customWidth="1"/>
    <col min="5" max="5" width="17" style="9" customWidth="1"/>
    <col min="6" max="6" width="15.44140625" style="7" hidden="1" customWidth="1"/>
    <col min="7" max="7" width="15.5546875" style="8" hidden="1" customWidth="1"/>
    <col min="8" max="9" width="15.5546875" style="14" hidden="1" customWidth="1"/>
    <col min="10" max="10" width="22.109375" style="8" customWidth="1"/>
    <col min="11" max="11" width="13.33203125" style="8" customWidth="1"/>
    <col min="12" max="12" width="52.5546875" style="9" customWidth="1"/>
    <col min="13" max="16384" width="9.109375" style="3"/>
  </cols>
  <sheetData>
    <row r="1" spans="2:12" ht="17.399999999999999" x14ac:dyDescent="0.25">
      <c r="B1" s="167" t="s">
        <v>269</v>
      </c>
      <c r="C1" s="168"/>
      <c r="D1" s="71">
        <f>+'1. Main Charact, Cert &amp; Insp'!$D$1</f>
        <v>0</v>
      </c>
      <c r="F1" s="72"/>
      <c r="H1" s="73"/>
      <c r="I1" s="73"/>
    </row>
    <row r="2" spans="2:12" ht="16.5" customHeight="1" x14ac:dyDescent="0.35">
      <c r="B2" s="169" t="s">
        <v>172</v>
      </c>
      <c r="C2" s="169"/>
      <c r="D2" s="69">
        <f>+'1. Main Charact, Cert &amp; Insp'!$D$2</f>
        <v>0</v>
      </c>
      <c r="E2" s="16"/>
      <c r="F2" s="163" t="s">
        <v>166</v>
      </c>
      <c r="G2" s="164"/>
      <c r="H2" s="65" t="s">
        <v>204</v>
      </c>
      <c r="I2" s="165" t="s">
        <v>168</v>
      </c>
      <c r="J2" s="166"/>
      <c r="K2" s="53"/>
      <c r="L2" s="3"/>
    </row>
    <row r="3" spans="2:12" ht="74.25" customHeight="1" x14ac:dyDescent="0.25">
      <c r="B3" s="75" t="s">
        <v>2</v>
      </c>
      <c r="C3" s="75" t="s">
        <v>3</v>
      </c>
      <c r="D3" s="76" t="s">
        <v>4</v>
      </c>
      <c r="E3" s="38" t="s">
        <v>180</v>
      </c>
      <c r="F3" s="37" t="s">
        <v>148</v>
      </c>
      <c r="G3" s="37" t="s">
        <v>6</v>
      </c>
      <c r="H3" s="38" t="s">
        <v>184</v>
      </c>
      <c r="I3" s="38" t="s">
        <v>185</v>
      </c>
      <c r="J3" s="39" t="s">
        <v>167</v>
      </c>
      <c r="K3" s="68" t="s">
        <v>266</v>
      </c>
      <c r="L3" s="19" t="s">
        <v>5</v>
      </c>
    </row>
    <row r="4" spans="2:12" ht="79.2" x14ac:dyDescent="0.25">
      <c r="B4" s="77">
        <f>+'2. Offices &amp; allocations'!B14+1</f>
        <v>38</v>
      </c>
      <c r="C4" s="78" t="s">
        <v>37</v>
      </c>
      <c r="D4" s="79" t="s">
        <v>358</v>
      </c>
      <c r="E4" s="41" t="s">
        <v>71</v>
      </c>
      <c r="F4" s="63">
        <v>10</v>
      </c>
      <c r="G4" s="61" t="e">
        <f>+F4/#REF!</f>
        <v>#REF!</v>
      </c>
      <c r="H4" s="62">
        <f t="shared" ref="H4:H19" si="0">IF(E4="Yes",F4,0)</f>
        <v>10</v>
      </c>
      <c r="I4" s="59" t="e">
        <f>IF(OR($H$4=0,$H$6=0,$H$8=0,#REF!=0)=FALSE,H4,0)</f>
        <v>#REF!</v>
      </c>
      <c r="J4" s="60" t="str">
        <f>IF(E4="Yes","OK","Did not pass")</f>
        <v>OK</v>
      </c>
      <c r="K4" s="60" t="s">
        <v>265</v>
      </c>
      <c r="L4" s="49"/>
    </row>
    <row r="5" spans="2:12" ht="39.6" x14ac:dyDescent="0.25">
      <c r="B5" s="77">
        <f>+B4+1</f>
        <v>39</v>
      </c>
      <c r="C5" s="78" t="s">
        <v>37</v>
      </c>
      <c r="D5" s="79" t="s">
        <v>305</v>
      </c>
      <c r="E5" s="41" t="s">
        <v>71</v>
      </c>
      <c r="F5" s="63">
        <v>10</v>
      </c>
      <c r="G5" s="61" t="e">
        <f>+F5/#REF!</f>
        <v>#REF!</v>
      </c>
      <c r="H5" s="62">
        <f t="shared" ref="H5" si="1">IF(E5="Yes",F5,0)</f>
        <v>10</v>
      </c>
      <c r="I5" s="59" t="e">
        <f>IF(OR($H$4=0,$H$6=0,$H$8=0,#REF!=0)=FALSE,H5,0)</f>
        <v>#REF!</v>
      </c>
      <c r="J5" s="60" t="str">
        <f>IF(E5="Yes","OK"," Pass")</f>
        <v>OK</v>
      </c>
      <c r="K5" s="60" t="str">
        <f>IF(J5="OK","20"," 0")</f>
        <v>20</v>
      </c>
      <c r="L5" s="49"/>
    </row>
    <row r="6" spans="2:12" ht="52.8" x14ac:dyDescent="0.25">
      <c r="B6" s="77">
        <f t="shared" ref="B6:B40" si="2">+B5+1</f>
        <v>40</v>
      </c>
      <c r="C6" s="78" t="s">
        <v>38</v>
      </c>
      <c r="D6" s="79" t="s">
        <v>327</v>
      </c>
      <c r="E6" s="41" t="s">
        <v>71</v>
      </c>
      <c r="F6" s="63">
        <v>10</v>
      </c>
      <c r="G6" s="61" t="e">
        <f>+F6/#REF!</f>
        <v>#REF!</v>
      </c>
      <c r="H6" s="62">
        <f t="shared" si="0"/>
        <v>10</v>
      </c>
      <c r="I6" s="59" t="e">
        <f>IF(OR($H$4=0,$H$6=0,$H$8=0,#REF!=0)=FALSE,H6,0)</f>
        <v>#REF!</v>
      </c>
      <c r="J6" s="60" t="str">
        <f>IF(E6="Yes","OK"," Pass")</f>
        <v>OK</v>
      </c>
      <c r="K6" s="60" t="str">
        <f>IF(J6="OK","2"," 0")</f>
        <v>2</v>
      </c>
      <c r="L6" s="49"/>
    </row>
    <row r="7" spans="2:12" ht="13.8" x14ac:dyDescent="0.25">
      <c r="B7" s="77">
        <f t="shared" si="2"/>
        <v>41</v>
      </c>
      <c r="C7" s="107" t="s">
        <v>230</v>
      </c>
      <c r="D7" s="79" t="s">
        <v>231</v>
      </c>
      <c r="E7" s="41" t="s">
        <v>71</v>
      </c>
      <c r="F7" s="63">
        <v>10</v>
      </c>
      <c r="G7" s="61" t="e">
        <f>+F7/#REF!</f>
        <v>#REF!</v>
      </c>
      <c r="H7" s="62">
        <f>IF(E7="Yes",F7,0)</f>
        <v>10</v>
      </c>
      <c r="I7" s="59" t="e">
        <f>IF(OR($H$4=0,$H$6=0,$H$8=0,#REF!=0)=FALSE,H7,0)</f>
        <v>#REF!</v>
      </c>
      <c r="J7" s="60" t="str">
        <f>IF(E7="Yes","OK","Did not pass")</f>
        <v>OK</v>
      </c>
      <c r="K7" s="60" t="s">
        <v>160</v>
      </c>
      <c r="L7" s="49"/>
    </row>
    <row r="8" spans="2:12" ht="13.8" x14ac:dyDescent="0.25">
      <c r="B8" s="77">
        <f t="shared" si="2"/>
        <v>42</v>
      </c>
      <c r="C8" s="170" t="s">
        <v>175</v>
      </c>
      <c r="D8" s="79" t="s">
        <v>309</v>
      </c>
      <c r="E8" s="41" t="s">
        <v>71</v>
      </c>
      <c r="F8" s="63">
        <v>10</v>
      </c>
      <c r="G8" s="61" t="e">
        <f>+F8/#REF!</f>
        <v>#REF!</v>
      </c>
      <c r="H8" s="62">
        <f t="shared" si="0"/>
        <v>10</v>
      </c>
      <c r="I8" s="59" t="e">
        <f>IF(OR($H$4=0,$H$6=0,$H$8=0,#REF!=0)=FALSE,H8,0)</f>
        <v>#REF!</v>
      </c>
      <c r="J8" s="60" t="str">
        <f>IF(E8="Yes","OK","Did not pass")</f>
        <v>OK</v>
      </c>
      <c r="K8" s="60" t="s">
        <v>160</v>
      </c>
      <c r="L8" s="49"/>
    </row>
    <row r="9" spans="2:12" ht="13.8" x14ac:dyDescent="0.25">
      <c r="B9" s="77">
        <f t="shared" si="2"/>
        <v>43</v>
      </c>
      <c r="C9" s="171"/>
      <c r="D9" s="79" t="s">
        <v>39</v>
      </c>
      <c r="E9" s="41" t="s">
        <v>71</v>
      </c>
      <c r="F9" s="63">
        <v>10</v>
      </c>
      <c r="G9" s="61" t="e">
        <f>+F9/#REF!</f>
        <v>#REF!</v>
      </c>
      <c r="H9" s="62">
        <f t="shared" si="0"/>
        <v>10</v>
      </c>
      <c r="I9" s="59" t="e">
        <f>IF(OR($H$4=0,$H$6=0,$H$8=0,#REF!=0)=FALSE,H9,0)</f>
        <v>#REF!</v>
      </c>
      <c r="J9" s="60" t="str">
        <f>IF(E9="Yes","OK","Did not pass")</f>
        <v>OK</v>
      </c>
      <c r="K9" s="60" t="s">
        <v>160</v>
      </c>
      <c r="L9" s="49"/>
    </row>
    <row r="10" spans="2:12" ht="66" x14ac:dyDescent="0.25">
      <c r="B10" s="77">
        <f t="shared" si="2"/>
        <v>44</v>
      </c>
      <c r="C10" s="171"/>
      <c r="D10" s="79" t="s">
        <v>362</v>
      </c>
      <c r="E10" s="41" t="s">
        <v>71</v>
      </c>
      <c r="F10" s="63">
        <v>10</v>
      </c>
      <c r="G10" s="61" t="e">
        <f>+F10/#REF!</f>
        <v>#REF!</v>
      </c>
      <c r="H10" s="62">
        <f t="shared" si="0"/>
        <v>10</v>
      </c>
      <c r="I10" s="59" t="e">
        <f>IF(OR($H$4=0,$H$6=0,$H$8=0,#REF!=0)=FALSE,H10,0)</f>
        <v>#REF!</v>
      </c>
      <c r="J10" s="60" t="str">
        <f>IF(E10="Yes","OK","Did not pass")</f>
        <v>OK</v>
      </c>
      <c r="K10" s="60" t="s">
        <v>160</v>
      </c>
      <c r="L10" s="49"/>
    </row>
    <row r="11" spans="2:12" ht="13.8" x14ac:dyDescent="0.25">
      <c r="B11" s="77">
        <f t="shared" si="2"/>
        <v>45</v>
      </c>
      <c r="C11" s="171"/>
      <c r="D11" s="79" t="s">
        <v>181</v>
      </c>
      <c r="E11" s="41" t="s">
        <v>71</v>
      </c>
      <c r="F11" s="63">
        <v>10</v>
      </c>
      <c r="G11" s="61" t="e">
        <f>+F11/#REF!</f>
        <v>#REF!</v>
      </c>
      <c r="H11" s="62">
        <f t="shared" si="0"/>
        <v>10</v>
      </c>
      <c r="I11" s="59" t="e">
        <f>IF(OR($H$4=0,$H$6=0,$H$8=0,#REF!=0)=FALSE,H11,0)</f>
        <v>#REF!</v>
      </c>
      <c r="J11" s="60" t="str">
        <f>IF(E11="Yes","OK","Did not pass")</f>
        <v>OK</v>
      </c>
      <c r="K11" s="60" t="s">
        <v>160</v>
      </c>
      <c r="L11" s="49"/>
    </row>
    <row r="12" spans="2:12" ht="13.8" x14ac:dyDescent="0.25">
      <c r="B12" s="77">
        <f t="shared" si="2"/>
        <v>46</v>
      </c>
      <c r="C12" s="171"/>
      <c r="D12" s="79" t="s">
        <v>40</v>
      </c>
      <c r="E12" s="41" t="s">
        <v>71</v>
      </c>
      <c r="F12" s="63">
        <v>10</v>
      </c>
      <c r="G12" s="61" t="e">
        <f>+F12/#REF!</f>
        <v>#REF!</v>
      </c>
      <c r="H12" s="62">
        <f t="shared" si="0"/>
        <v>10</v>
      </c>
      <c r="I12" s="59" t="e">
        <f>IF(OR($H$4=0,$H$6=0,$H$8=0,#REF!=0)=FALSE,H12,0)</f>
        <v>#REF!</v>
      </c>
      <c r="J12" s="60" t="str">
        <f t="shared" ref="J12:J23" si="3">IF(E12="Yes","OK"," Pass")</f>
        <v>OK</v>
      </c>
      <c r="K12" s="60" t="str">
        <f t="shared" ref="K12:K23" si="4">IF(J12="OK","1"," 0")</f>
        <v>1</v>
      </c>
      <c r="L12" s="49"/>
    </row>
    <row r="13" spans="2:12" ht="13.8" x14ac:dyDescent="0.25">
      <c r="B13" s="77">
        <f t="shared" si="2"/>
        <v>47</v>
      </c>
      <c r="C13" s="171"/>
      <c r="D13" s="79" t="s">
        <v>314</v>
      </c>
      <c r="E13" s="41" t="s">
        <v>71</v>
      </c>
      <c r="F13" s="63">
        <v>10</v>
      </c>
      <c r="G13" s="61" t="e">
        <f>+F13/#REF!</f>
        <v>#REF!</v>
      </c>
      <c r="H13" s="62">
        <f t="shared" si="0"/>
        <v>10</v>
      </c>
      <c r="I13" s="59" t="e">
        <f>IF(OR($H$4=0,$H$6=0,$H$8=0,#REF!=0)=FALSE,H13,0)</f>
        <v>#REF!</v>
      </c>
      <c r="J13" s="60" t="str">
        <f t="shared" si="3"/>
        <v>OK</v>
      </c>
      <c r="K13" s="60" t="str">
        <f t="shared" si="4"/>
        <v>1</v>
      </c>
      <c r="L13" s="49"/>
    </row>
    <row r="14" spans="2:12" ht="13.8" x14ac:dyDescent="0.25">
      <c r="B14" s="77">
        <f t="shared" si="2"/>
        <v>48</v>
      </c>
      <c r="C14" s="171"/>
      <c r="D14" s="79" t="s">
        <v>41</v>
      </c>
      <c r="E14" s="41" t="s">
        <v>71</v>
      </c>
      <c r="F14" s="63">
        <v>10</v>
      </c>
      <c r="G14" s="61" t="e">
        <f>+F14/#REF!</f>
        <v>#REF!</v>
      </c>
      <c r="H14" s="62">
        <f t="shared" si="0"/>
        <v>10</v>
      </c>
      <c r="I14" s="59" t="e">
        <f>IF(OR($H$4=0,$H$6=0,$H$8=0,#REF!=0)=FALSE,H14,0)</f>
        <v>#REF!</v>
      </c>
      <c r="J14" s="60" t="str">
        <f>IF(E14="Yes","OK","Did not pass")</f>
        <v>OK</v>
      </c>
      <c r="K14" s="60" t="s">
        <v>160</v>
      </c>
      <c r="L14" s="49"/>
    </row>
    <row r="15" spans="2:12" ht="13.8" x14ac:dyDescent="0.25">
      <c r="B15" s="77">
        <f t="shared" si="2"/>
        <v>49</v>
      </c>
      <c r="C15" s="171"/>
      <c r="D15" s="79" t="s">
        <v>42</v>
      </c>
      <c r="E15" s="41" t="s">
        <v>71</v>
      </c>
      <c r="F15" s="63">
        <v>10</v>
      </c>
      <c r="G15" s="61" t="e">
        <f>+F15/#REF!</f>
        <v>#REF!</v>
      </c>
      <c r="H15" s="62">
        <f t="shared" si="0"/>
        <v>10</v>
      </c>
      <c r="I15" s="59" t="e">
        <f>IF(OR($H$4=0,$H$6=0,$H$8=0,#REF!=0)=FALSE,H15,0)</f>
        <v>#REF!</v>
      </c>
      <c r="J15" s="60" t="str">
        <f>IF(E15="Yes","OK","Did not pass")</f>
        <v>OK</v>
      </c>
      <c r="K15" s="60" t="s">
        <v>160</v>
      </c>
      <c r="L15" s="49"/>
    </row>
    <row r="16" spans="2:12" ht="13.8" x14ac:dyDescent="0.25">
      <c r="B16" s="77">
        <f t="shared" si="2"/>
        <v>50</v>
      </c>
      <c r="C16" s="171"/>
      <c r="D16" s="79" t="s">
        <v>310</v>
      </c>
      <c r="E16" s="41" t="s">
        <v>71</v>
      </c>
      <c r="F16" s="63">
        <v>10</v>
      </c>
      <c r="G16" s="61" t="e">
        <f>+F16/#REF!</f>
        <v>#REF!</v>
      </c>
      <c r="H16" s="62">
        <f t="shared" si="0"/>
        <v>10</v>
      </c>
      <c r="I16" s="59" t="e">
        <f>IF(OR($H$4=0,$H$6=0,$H$8=0,#REF!=0)=FALSE,H16,0)</f>
        <v>#REF!</v>
      </c>
      <c r="J16" s="60" t="str">
        <f>IF(E16="Yes","OK","Did not pass")</f>
        <v>OK</v>
      </c>
      <c r="K16" s="60" t="s">
        <v>160</v>
      </c>
      <c r="L16" s="49"/>
    </row>
    <row r="17" spans="2:12" ht="13.8" x14ac:dyDescent="0.25">
      <c r="B17" s="77">
        <f t="shared" si="2"/>
        <v>51</v>
      </c>
      <c r="C17" s="171"/>
      <c r="D17" s="79" t="s">
        <v>43</v>
      </c>
      <c r="E17" s="41" t="s">
        <v>71</v>
      </c>
      <c r="F17" s="63">
        <v>10</v>
      </c>
      <c r="G17" s="61" t="e">
        <f>+F17/#REF!</f>
        <v>#REF!</v>
      </c>
      <c r="H17" s="62">
        <f t="shared" si="0"/>
        <v>10</v>
      </c>
      <c r="I17" s="59" t="e">
        <f>IF(OR($H$4=0,$H$6=0,$H$8=0,#REF!=0)=FALSE,H17,0)</f>
        <v>#REF!</v>
      </c>
      <c r="J17" s="60" t="str">
        <f>IF(E17="Yes","OK","Did not pass")</f>
        <v>OK</v>
      </c>
      <c r="K17" s="60" t="s">
        <v>160</v>
      </c>
      <c r="L17" s="49"/>
    </row>
    <row r="18" spans="2:12" ht="13.8" x14ac:dyDescent="0.25">
      <c r="B18" s="77">
        <f t="shared" si="2"/>
        <v>52</v>
      </c>
      <c r="C18" s="172"/>
      <c r="D18" s="79" t="s">
        <v>44</v>
      </c>
      <c r="E18" s="41" t="s">
        <v>71</v>
      </c>
      <c r="F18" s="63">
        <v>10</v>
      </c>
      <c r="G18" s="61" t="e">
        <f>+F18/#REF!</f>
        <v>#REF!</v>
      </c>
      <c r="H18" s="62">
        <f t="shared" si="0"/>
        <v>10</v>
      </c>
      <c r="I18" s="59" t="e">
        <f>IF(OR($H$4=0,$H$6=0,$H$8=0,#REF!=0)=FALSE,H18,0)</f>
        <v>#REF!</v>
      </c>
      <c r="J18" s="60" t="str">
        <f>IF(E18="Yes","OK","Did not pass")</f>
        <v>OK</v>
      </c>
      <c r="K18" s="60" t="s">
        <v>160</v>
      </c>
      <c r="L18" s="49"/>
    </row>
    <row r="19" spans="2:12" ht="13.8" x14ac:dyDescent="0.25">
      <c r="B19" s="77">
        <f t="shared" si="2"/>
        <v>53</v>
      </c>
      <c r="C19" s="78" t="s">
        <v>45</v>
      </c>
      <c r="D19" s="79" t="s">
        <v>219</v>
      </c>
      <c r="E19" s="41" t="s">
        <v>71</v>
      </c>
      <c r="F19" s="63">
        <v>10</v>
      </c>
      <c r="G19" s="61" t="e">
        <f>+F19/#REF!</f>
        <v>#REF!</v>
      </c>
      <c r="H19" s="62">
        <f t="shared" si="0"/>
        <v>10</v>
      </c>
      <c r="I19" s="59" t="e">
        <f>IF(OR($H$4=0,$H$6=0,$H$8=0,#REF!=0)=FALSE,H19,0)</f>
        <v>#REF!</v>
      </c>
      <c r="J19" s="60" t="str">
        <f t="shared" si="3"/>
        <v>OK</v>
      </c>
      <c r="K19" s="60" t="str">
        <f t="shared" si="4"/>
        <v>1</v>
      </c>
      <c r="L19" s="49"/>
    </row>
    <row r="20" spans="2:12" ht="13.8" x14ac:dyDescent="0.25">
      <c r="B20" s="77">
        <f t="shared" si="2"/>
        <v>54</v>
      </c>
      <c r="C20" s="78" t="s">
        <v>45</v>
      </c>
      <c r="D20" s="79" t="s">
        <v>220</v>
      </c>
      <c r="E20" s="41" t="s">
        <v>71</v>
      </c>
      <c r="F20" s="63">
        <v>10</v>
      </c>
      <c r="G20" s="61" t="e">
        <f>+F20/#REF!</f>
        <v>#REF!</v>
      </c>
      <c r="H20" s="62">
        <f t="shared" ref="H20:H25" si="5">IF(E20="Yes",F20,0)</f>
        <v>10</v>
      </c>
      <c r="I20" s="59" t="e">
        <f>IF(OR($H$4=0,$H$6=0,$H$8=0,#REF!=0)=FALSE,H20,0)</f>
        <v>#REF!</v>
      </c>
      <c r="J20" s="60" t="str">
        <f t="shared" si="3"/>
        <v>OK</v>
      </c>
      <c r="K20" s="60" t="str">
        <f t="shared" si="4"/>
        <v>1</v>
      </c>
      <c r="L20" s="49"/>
    </row>
    <row r="21" spans="2:12" ht="13.8" x14ac:dyDescent="0.25">
      <c r="B21" s="77">
        <f t="shared" si="2"/>
        <v>55</v>
      </c>
      <c r="C21" s="78" t="s">
        <v>45</v>
      </c>
      <c r="D21" s="79" t="s">
        <v>232</v>
      </c>
      <c r="E21" s="41" t="s">
        <v>71</v>
      </c>
      <c r="F21" s="63">
        <v>10</v>
      </c>
      <c r="G21" s="61" t="e">
        <f>+F21/#REF!</f>
        <v>#REF!</v>
      </c>
      <c r="H21" s="62">
        <f t="shared" si="5"/>
        <v>10</v>
      </c>
      <c r="I21" s="59" t="e">
        <f>IF(OR($H$4=0,$H$6=0,$H$8=0,#REF!=0)=FALSE,H21,0)</f>
        <v>#REF!</v>
      </c>
      <c r="J21" s="60" t="str">
        <f t="shared" si="3"/>
        <v>OK</v>
      </c>
      <c r="K21" s="60" t="str">
        <f t="shared" si="4"/>
        <v>1</v>
      </c>
      <c r="L21" s="49"/>
    </row>
    <row r="22" spans="2:12" ht="13.8" x14ac:dyDescent="0.25">
      <c r="B22" s="77">
        <f t="shared" si="2"/>
        <v>56</v>
      </c>
      <c r="C22" s="78" t="s">
        <v>45</v>
      </c>
      <c r="D22" s="79" t="s">
        <v>233</v>
      </c>
      <c r="E22" s="41" t="s">
        <v>71</v>
      </c>
      <c r="F22" s="63">
        <v>10</v>
      </c>
      <c r="G22" s="61" t="e">
        <f>+F22/#REF!</f>
        <v>#REF!</v>
      </c>
      <c r="H22" s="62">
        <f t="shared" si="5"/>
        <v>10</v>
      </c>
      <c r="I22" s="59" t="e">
        <f>IF(OR($H$4=0,$H$6=0,$H$8=0,#REF!=0)=FALSE,H22,0)</f>
        <v>#REF!</v>
      </c>
      <c r="J22" s="60" t="str">
        <f t="shared" si="3"/>
        <v>OK</v>
      </c>
      <c r="K22" s="60" t="str">
        <f t="shared" si="4"/>
        <v>1</v>
      </c>
      <c r="L22" s="49"/>
    </row>
    <row r="23" spans="2:12" ht="13.8" x14ac:dyDescent="0.25">
      <c r="B23" s="77">
        <f t="shared" si="2"/>
        <v>57</v>
      </c>
      <c r="C23" s="78" t="s">
        <v>45</v>
      </c>
      <c r="D23" s="79" t="s">
        <v>234</v>
      </c>
      <c r="E23" s="41" t="s">
        <v>71</v>
      </c>
      <c r="F23" s="63">
        <v>10</v>
      </c>
      <c r="G23" s="61" t="e">
        <f>+F23/#REF!</f>
        <v>#REF!</v>
      </c>
      <c r="H23" s="62">
        <f t="shared" si="5"/>
        <v>10</v>
      </c>
      <c r="I23" s="59" t="e">
        <f>IF(OR($H$4=0,$H$6=0,$H$8=0,#REF!=0)=FALSE,H23,0)</f>
        <v>#REF!</v>
      </c>
      <c r="J23" s="60" t="str">
        <f t="shared" si="3"/>
        <v>OK</v>
      </c>
      <c r="K23" s="60" t="str">
        <f t="shared" si="4"/>
        <v>1</v>
      </c>
      <c r="L23" s="49"/>
    </row>
    <row r="24" spans="2:12" ht="13.8" x14ac:dyDescent="0.25">
      <c r="B24" s="77">
        <f t="shared" si="2"/>
        <v>58</v>
      </c>
      <c r="C24" s="78" t="s">
        <v>225</v>
      </c>
      <c r="D24" s="79" t="s">
        <v>226</v>
      </c>
      <c r="E24" s="41" t="s">
        <v>71</v>
      </c>
      <c r="F24" s="63">
        <v>10</v>
      </c>
      <c r="G24" s="61" t="e">
        <f>+F24/#REF!</f>
        <v>#REF!</v>
      </c>
      <c r="H24" s="62">
        <f t="shared" si="5"/>
        <v>10</v>
      </c>
      <c r="I24" s="59" t="e">
        <f>IF(OR($H$4=0,$H$6=0,$H$8=0,#REF!=0)=FALSE,H24,0)</f>
        <v>#REF!</v>
      </c>
      <c r="J24" s="60" t="str">
        <f t="shared" ref="J24" si="6">IF(E24="Yes","OK","Did not pass")</f>
        <v>OK</v>
      </c>
      <c r="K24" s="60" t="s">
        <v>160</v>
      </c>
      <c r="L24" s="49"/>
    </row>
    <row r="25" spans="2:12" ht="26.4" x14ac:dyDescent="0.25">
      <c r="B25" s="77">
        <f t="shared" si="2"/>
        <v>59</v>
      </c>
      <c r="C25" s="78" t="s">
        <v>227</v>
      </c>
      <c r="D25" s="79" t="s">
        <v>328</v>
      </c>
      <c r="E25" s="41" t="s">
        <v>71</v>
      </c>
      <c r="F25" s="63">
        <v>10</v>
      </c>
      <c r="G25" s="61" t="e">
        <f>+F25/#REF!</f>
        <v>#REF!</v>
      </c>
      <c r="H25" s="62">
        <f t="shared" si="5"/>
        <v>10</v>
      </c>
      <c r="I25" s="59" t="e">
        <f>IF(OR($H$4=0,$H$6=0,$H$8=0,#REF!=0)=FALSE,H25,0)</f>
        <v>#REF!</v>
      </c>
      <c r="J25" s="60" t="str">
        <f>IF(E25="Yes","OK"," Pass")</f>
        <v>OK</v>
      </c>
      <c r="K25" s="60" t="str">
        <f>IF(J25="OK","15"," 0")</f>
        <v>15</v>
      </c>
      <c r="L25" s="49"/>
    </row>
    <row r="26" spans="2:12" ht="13.8" x14ac:dyDescent="0.25">
      <c r="B26" s="77">
        <f t="shared" si="2"/>
        <v>60</v>
      </c>
      <c r="C26" s="78" t="s">
        <v>228</v>
      </c>
      <c r="D26" s="79" t="s">
        <v>229</v>
      </c>
      <c r="E26" s="41" t="s">
        <v>71</v>
      </c>
      <c r="F26" s="63">
        <v>10</v>
      </c>
      <c r="G26" s="61" t="e">
        <f>+F26/#REF!</f>
        <v>#REF!</v>
      </c>
      <c r="H26" s="62">
        <f t="shared" ref="H26" si="7">IF(E26="Yes",F26,0)</f>
        <v>10</v>
      </c>
      <c r="I26" s="59" t="e">
        <f>IF(OR($H$4=0,$H$6=0,$H$8=0,#REF!=0)=FALSE,H26,0)</f>
        <v>#REF!</v>
      </c>
      <c r="J26" s="60" t="str">
        <f>IF(E26="Yes","OK"," Pass")</f>
        <v>OK</v>
      </c>
      <c r="K26" s="60" t="str">
        <f>IF(J26="OK","8"," 0")</f>
        <v>8</v>
      </c>
      <c r="L26" s="49"/>
    </row>
    <row r="27" spans="2:12" ht="13.8" x14ac:dyDescent="0.25">
      <c r="B27" s="77">
        <f t="shared" si="2"/>
        <v>61</v>
      </c>
      <c r="C27" s="78" t="s">
        <v>46</v>
      </c>
      <c r="D27" s="79" t="s">
        <v>301</v>
      </c>
      <c r="E27" s="41" t="s">
        <v>71</v>
      </c>
      <c r="F27" s="63">
        <v>10</v>
      </c>
      <c r="G27" s="61" t="e">
        <f>+F27/#REF!</f>
        <v>#REF!</v>
      </c>
      <c r="H27" s="62">
        <f t="shared" ref="H27:H39" si="8">IF(E27="Yes",F27,0)</f>
        <v>10</v>
      </c>
      <c r="I27" s="59" t="e">
        <f>IF(OR($H$4=0,$H$6=0,$H$8=0,#REF!=0)=FALSE,H27,0)</f>
        <v>#REF!</v>
      </c>
      <c r="J27" s="60" t="str">
        <f t="shared" ref="J27:J38" si="9">IF(E27="Yes","OK","Did not pass")</f>
        <v>OK</v>
      </c>
      <c r="K27" s="60" t="s">
        <v>160</v>
      </c>
      <c r="L27" s="49"/>
    </row>
    <row r="28" spans="2:12" ht="13.8" x14ac:dyDescent="0.25">
      <c r="B28" s="77">
        <f t="shared" si="2"/>
        <v>62</v>
      </c>
      <c r="C28" s="78" t="s">
        <v>143</v>
      </c>
      <c r="D28" s="79" t="s">
        <v>315</v>
      </c>
      <c r="E28" s="41" t="s">
        <v>71</v>
      </c>
      <c r="F28" s="63">
        <v>10</v>
      </c>
      <c r="G28" s="61" t="e">
        <f>+F28/#REF!</f>
        <v>#REF!</v>
      </c>
      <c r="H28" s="62">
        <f t="shared" si="8"/>
        <v>10</v>
      </c>
      <c r="I28" s="59" t="e">
        <f>IF(OR($H$4=0,$H$6=0,$H$8=0,#REF!=0)=FALSE,H28,0)</f>
        <v>#REF!</v>
      </c>
      <c r="J28" s="60" t="str">
        <f t="shared" si="9"/>
        <v>OK</v>
      </c>
      <c r="K28" s="60" t="s">
        <v>160</v>
      </c>
      <c r="L28" s="49"/>
    </row>
    <row r="29" spans="2:12" ht="26.4" x14ac:dyDescent="0.25">
      <c r="B29" s="77">
        <f t="shared" si="2"/>
        <v>63</v>
      </c>
      <c r="C29" s="78" t="s">
        <v>47</v>
      </c>
      <c r="D29" s="79" t="s">
        <v>222</v>
      </c>
      <c r="E29" s="41" t="s">
        <v>71</v>
      </c>
      <c r="F29" s="63">
        <v>10</v>
      </c>
      <c r="G29" s="61" t="e">
        <f>+F29/#REF!</f>
        <v>#REF!</v>
      </c>
      <c r="H29" s="62">
        <f t="shared" si="8"/>
        <v>10</v>
      </c>
      <c r="I29" s="59" t="e">
        <f>IF(OR($H$4=0,$H$6=0,$H$8=0,#REF!=0)=FALSE,H29,0)</f>
        <v>#REF!</v>
      </c>
      <c r="J29" s="60" t="str">
        <f>IF(E29="Yes","OK"," Pass")</f>
        <v>OK</v>
      </c>
      <c r="K29" s="60" t="str">
        <f>IF(J29="OK","5"," 0")</f>
        <v>5</v>
      </c>
      <c r="L29" s="49"/>
    </row>
    <row r="30" spans="2:12" ht="33.75" customHeight="1" x14ac:dyDescent="0.25">
      <c r="B30" s="77">
        <f t="shared" si="2"/>
        <v>64</v>
      </c>
      <c r="C30" s="78" t="s">
        <v>48</v>
      </c>
      <c r="D30" s="79" t="s">
        <v>142</v>
      </c>
      <c r="E30" s="41" t="s">
        <v>71</v>
      </c>
      <c r="F30" s="63">
        <v>10</v>
      </c>
      <c r="G30" s="61" t="e">
        <f>+F30/#REF!</f>
        <v>#REF!</v>
      </c>
      <c r="H30" s="62">
        <f t="shared" si="8"/>
        <v>10</v>
      </c>
      <c r="I30" s="59" t="e">
        <f>IF(OR($H$4=0,$H$6=0,$H$8=0,#REF!=0)=FALSE,H30,0)</f>
        <v>#REF!</v>
      </c>
      <c r="J30" s="60" t="str">
        <f t="shared" si="9"/>
        <v>OK</v>
      </c>
      <c r="K30" s="60" t="s">
        <v>160</v>
      </c>
      <c r="L30" s="49"/>
    </row>
    <row r="31" spans="2:12" ht="13.8" x14ac:dyDescent="0.25">
      <c r="B31" s="77">
        <f t="shared" si="2"/>
        <v>65</v>
      </c>
      <c r="C31" s="78" t="s">
        <v>49</v>
      </c>
      <c r="D31" s="79" t="s">
        <v>205</v>
      </c>
      <c r="E31" s="41" t="s">
        <v>71</v>
      </c>
      <c r="F31" s="63">
        <v>10</v>
      </c>
      <c r="G31" s="61" t="e">
        <f>+F31/#REF!</f>
        <v>#REF!</v>
      </c>
      <c r="H31" s="62">
        <f t="shared" si="8"/>
        <v>10</v>
      </c>
      <c r="I31" s="59" t="e">
        <f>IF(OR($H$4=0,$H$6=0,$H$8=0,#REF!=0)=FALSE,H31,0)</f>
        <v>#REF!</v>
      </c>
      <c r="J31" s="60" t="str">
        <f t="shared" si="9"/>
        <v>OK</v>
      </c>
      <c r="K31" s="60" t="s">
        <v>160</v>
      </c>
      <c r="L31" s="49"/>
    </row>
    <row r="32" spans="2:12" ht="48.75" customHeight="1" x14ac:dyDescent="0.25">
      <c r="B32" s="77">
        <f t="shared" si="2"/>
        <v>66</v>
      </c>
      <c r="C32" s="78" t="s">
        <v>50</v>
      </c>
      <c r="D32" s="79" t="s">
        <v>302</v>
      </c>
      <c r="E32" s="41" t="s">
        <v>71</v>
      </c>
      <c r="F32" s="63">
        <v>10</v>
      </c>
      <c r="G32" s="61" t="e">
        <f>+F32/#REF!</f>
        <v>#REF!</v>
      </c>
      <c r="H32" s="62">
        <f t="shared" si="8"/>
        <v>10</v>
      </c>
      <c r="I32" s="59" t="e">
        <f>IF(OR($H$4=0,$H$6=0,$H$8=0,#REF!=0)=FALSE,H32,0)</f>
        <v>#REF!</v>
      </c>
      <c r="J32" s="60" t="str">
        <f t="shared" si="9"/>
        <v>OK</v>
      </c>
      <c r="K32" s="60" t="s">
        <v>160</v>
      </c>
      <c r="L32" s="49"/>
    </row>
    <row r="33" spans="1:12" ht="13.8" x14ac:dyDescent="0.25">
      <c r="B33" s="77">
        <f t="shared" si="2"/>
        <v>67</v>
      </c>
      <c r="C33" s="78" t="s">
        <v>51</v>
      </c>
      <c r="D33" s="79" t="s">
        <v>285</v>
      </c>
      <c r="E33" s="41" t="s">
        <v>71</v>
      </c>
      <c r="F33" s="63">
        <v>10</v>
      </c>
      <c r="G33" s="61" t="e">
        <f>+F33/#REF!</f>
        <v>#REF!</v>
      </c>
      <c r="H33" s="62">
        <f t="shared" si="8"/>
        <v>10</v>
      </c>
      <c r="I33" s="59" t="e">
        <f>IF(OR($H$4=0,$H$6=0,$H$8=0,#REF!=0)=FALSE,H33,0)</f>
        <v>#REF!</v>
      </c>
      <c r="J33" s="60" t="str">
        <f t="shared" si="9"/>
        <v>OK</v>
      </c>
      <c r="K33" s="60" t="s">
        <v>160</v>
      </c>
      <c r="L33" s="49"/>
    </row>
    <row r="34" spans="1:12" ht="26.4" x14ac:dyDescent="0.25">
      <c r="B34" s="77">
        <f t="shared" si="2"/>
        <v>68</v>
      </c>
      <c r="C34" s="78" t="s">
        <v>52</v>
      </c>
      <c r="D34" s="79" t="s">
        <v>53</v>
      </c>
      <c r="E34" s="41" t="s">
        <v>71</v>
      </c>
      <c r="F34" s="63">
        <v>10</v>
      </c>
      <c r="G34" s="61" t="e">
        <f>+F34/#REF!</f>
        <v>#REF!</v>
      </c>
      <c r="H34" s="62">
        <f t="shared" si="8"/>
        <v>10</v>
      </c>
      <c r="I34" s="59" t="e">
        <f>IF(OR($H$4=0,$H$6=0,$H$8=0,#REF!=0)=FALSE,H34,0)</f>
        <v>#REF!</v>
      </c>
      <c r="J34" s="60" t="str">
        <f>IF(E34="Yes","OK"," Pass")</f>
        <v>OK</v>
      </c>
      <c r="K34" s="60" t="str">
        <f>IF(J34="OK","3"," 0")</f>
        <v>3</v>
      </c>
      <c r="L34" s="49"/>
    </row>
    <row r="35" spans="1:12" ht="74.099999999999994" customHeight="1" x14ac:dyDescent="0.25">
      <c r="B35" s="77">
        <f t="shared" si="2"/>
        <v>69</v>
      </c>
      <c r="C35" s="78" t="s">
        <v>54</v>
      </c>
      <c r="D35" s="79" t="s">
        <v>182</v>
      </c>
      <c r="E35" s="41" t="s">
        <v>71</v>
      </c>
      <c r="F35" s="63">
        <v>10</v>
      </c>
      <c r="G35" s="61" t="e">
        <f>+F35/#REF!</f>
        <v>#REF!</v>
      </c>
      <c r="H35" s="62">
        <f t="shared" si="8"/>
        <v>10</v>
      </c>
      <c r="I35" s="59" t="e">
        <f>IF(OR($H$4=0,$H$6=0,$H$8=0,#REF!=0)=FALSE,H35,0)</f>
        <v>#REF!</v>
      </c>
      <c r="J35" s="60" t="str">
        <f>IF(E35="Yes","OK"," Pass")</f>
        <v>OK</v>
      </c>
      <c r="K35" s="60" t="str">
        <f>IF(J35="OK","3"," 0")</f>
        <v>3</v>
      </c>
      <c r="L35" s="49"/>
    </row>
    <row r="36" spans="1:12" ht="37.5" customHeight="1" x14ac:dyDescent="0.25">
      <c r="B36" s="77">
        <f t="shared" si="2"/>
        <v>70</v>
      </c>
      <c r="C36" s="78" t="s">
        <v>55</v>
      </c>
      <c r="D36" s="79" t="s">
        <v>359</v>
      </c>
      <c r="E36" s="41" t="s">
        <v>71</v>
      </c>
      <c r="F36" s="63">
        <v>10</v>
      </c>
      <c r="G36" s="61" t="e">
        <f>+F36/#REF!</f>
        <v>#REF!</v>
      </c>
      <c r="H36" s="62">
        <f t="shared" si="8"/>
        <v>10</v>
      </c>
      <c r="I36" s="59" t="e">
        <f>IF(OR($H$4=0,$H$6=0,$H$8=0,#REF!=0)=FALSE,H36,0)</f>
        <v>#REF!</v>
      </c>
      <c r="J36" s="60" t="str">
        <f t="shared" si="9"/>
        <v>OK</v>
      </c>
      <c r="K36" s="60" t="s">
        <v>160</v>
      </c>
      <c r="L36" s="49"/>
    </row>
    <row r="37" spans="1:12" ht="26.4" x14ac:dyDescent="0.25">
      <c r="B37" s="77">
        <f t="shared" si="2"/>
        <v>71</v>
      </c>
      <c r="C37" s="78" t="s">
        <v>56</v>
      </c>
      <c r="D37" s="79" t="s">
        <v>264</v>
      </c>
      <c r="E37" s="41" t="s">
        <v>71</v>
      </c>
      <c r="F37" s="63">
        <v>10</v>
      </c>
      <c r="G37" s="61" t="e">
        <f>+F37/#REF!</f>
        <v>#REF!</v>
      </c>
      <c r="H37" s="62">
        <f t="shared" si="8"/>
        <v>10</v>
      </c>
      <c r="I37" s="59" t="e">
        <f>IF(OR($H$4=0,$H$6=0,$H$8=0,#REF!=0)=FALSE,H37,0)</f>
        <v>#REF!</v>
      </c>
      <c r="J37" s="60" t="str">
        <f>IF(E37="Yes","OK"," Pass")</f>
        <v>OK</v>
      </c>
      <c r="K37" s="60" t="str">
        <f>IF(J37="OK","1"," 0")</f>
        <v>1</v>
      </c>
      <c r="L37" s="49"/>
    </row>
    <row r="38" spans="1:12" ht="26.4" x14ac:dyDescent="0.25">
      <c r="B38" s="77">
        <f t="shared" si="2"/>
        <v>72</v>
      </c>
      <c r="C38" s="78" t="s">
        <v>57</v>
      </c>
      <c r="D38" s="79" t="s">
        <v>319</v>
      </c>
      <c r="E38" s="41" t="s">
        <v>71</v>
      </c>
      <c r="F38" s="63">
        <v>10</v>
      </c>
      <c r="G38" s="61" t="e">
        <f>+F38/#REF!</f>
        <v>#REF!</v>
      </c>
      <c r="H38" s="62">
        <f t="shared" si="8"/>
        <v>10</v>
      </c>
      <c r="I38" s="59" t="e">
        <f>IF(OR($H$4=0,$H$6=0,$H$8=0,#REF!=0)=FALSE,H38,0)</f>
        <v>#REF!</v>
      </c>
      <c r="J38" s="60" t="str">
        <f t="shared" si="9"/>
        <v>OK</v>
      </c>
      <c r="K38" s="60" t="s">
        <v>160</v>
      </c>
      <c r="L38" s="49"/>
    </row>
    <row r="39" spans="1:12" ht="39.6" x14ac:dyDescent="0.25">
      <c r="B39" s="77">
        <f t="shared" si="2"/>
        <v>73</v>
      </c>
      <c r="C39" s="78" t="s">
        <v>58</v>
      </c>
      <c r="D39" s="79" t="s">
        <v>253</v>
      </c>
      <c r="E39" s="41" t="s">
        <v>71</v>
      </c>
      <c r="F39" s="63">
        <v>10</v>
      </c>
      <c r="G39" s="61" t="e">
        <f>+F39/#REF!</f>
        <v>#REF!</v>
      </c>
      <c r="H39" s="62">
        <f t="shared" si="8"/>
        <v>10</v>
      </c>
      <c r="I39" s="59" t="e">
        <f>IF(OR($H$4=0,$H$6=0,$H$8=0,#REF!=0)=FALSE,H39,0)</f>
        <v>#REF!</v>
      </c>
      <c r="J39" s="60" t="str">
        <f>IF(E39="Yes","OK"," Pass")</f>
        <v>OK</v>
      </c>
      <c r="K39" s="60" t="str">
        <f>IF(J39="OK","1"," 0")</f>
        <v>1</v>
      </c>
      <c r="L39" s="49"/>
    </row>
    <row r="40" spans="1:12" ht="26.4" x14ac:dyDescent="0.25">
      <c r="B40" s="77">
        <f t="shared" si="2"/>
        <v>74</v>
      </c>
      <c r="C40" s="78" t="s">
        <v>297</v>
      </c>
      <c r="D40" s="79" t="s">
        <v>298</v>
      </c>
      <c r="E40" s="41" t="s">
        <v>71</v>
      </c>
      <c r="F40" s="63">
        <v>10</v>
      </c>
      <c r="G40" s="61" t="e">
        <f>+F40/#REF!</f>
        <v>#REF!</v>
      </c>
      <c r="H40" s="62">
        <f t="shared" ref="H40" si="10">IF(E40="Yes",F40,0)</f>
        <v>10</v>
      </c>
      <c r="I40" s="59" t="e">
        <f>IF(OR($H$4=0,$H$6=0,$H$8=0,#REF!=0)=FALSE,H40,0)</f>
        <v>#REF!</v>
      </c>
      <c r="J40" s="60" t="str">
        <f t="shared" ref="J40" si="11">IF(E40="Yes","OK","Did not pass")</f>
        <v>OK</v>
      </c>
      <c r="K40" s="60" t="s">
        <v>160</v>
      </c>
      <c r="L40" s="49"/>
    </row>
    <row r="41" spans="1:12" ht="15.6" x14ac:dyDescent="0.3">
      <c r="A41" s="3"/>
      <c r="B41" s="100"/>
      <c r="C41" s="3"/>
      <c r="D41" s="101" t="s">
        <v>235</v>
      </c>
      <c r="E41" s="108"/>
      <c r="F41" s="108"/>
      <c r="G41" s="108"/>
      <c r="H41" s="108"/>
      <c r="I41" s="108"/>
      <c r="J41" s="108"/>
      <c r="K41" s="102">
        <f>+K5+K6+K12+K13+K19+K20+K21+K22+K23+K25+K26+K29+K34+K35+K37+K39</f>
        <v>65</v>
      </c>
      <c r="L41" s="3"/>
    </row>
    <row r="42" spans="1:12" ht="27.75" hidden="1" customHeight="1" x14ac:dyDescent="0.25">
      <c r="A42" s="3"/>
      <c r="B42" s="77" t="s">
        <v>199</v>
      </c>
      <c r="C42" s="78" t="s">
        <v>200</v>
      </c>
      <c r="D42" s="3"/>
      <c r="E42" s="3"/>
      <c r="F42" s="3"/>
      <c r="G42" s="3"/>
      <c r="H42" s="3"/>
      <c r="I42" s="36" t="s">
        <v>188</v>
      </c>
      <c r="J42" s="54" t="str">
        <f>IF(K41&gt;0,"FAILED","Accepted")</f>
        <v>FAILED</v>
      </c>
      <c r="K42" s="3"/>
      <c r="L42" s="3"/>
    </row>
    <row r="43" spans="1:12" ht="28.5" hidden="1" customHeight="1" x14ac:dyDescent="0.25">
      <c r="B43" s="103" t="s">
        <v>199</v>
      </c>
      <c r="C43" s="104" t="s">
        <v>202</v>
      </c>
      <c r="F43" s="72"/>
      <c r="H43" s="109" t="s">
        <v>171</v>
      </c>
      <c r="I43" s="36" t="s">
        <v>171</v>
      </c>
      <c r="J43" s="110">
        <f>IF(J42="FAILED",0,SUM(J4:J39))</f>
        <v>0</v>
      </c>
      <c r="K43" s="3"/>
    </row>
    <row r="44" spans="1:12" hidden="1" x14ac:dyDescent="0.25">
      <c r="F44" s="72"/>
      <c r="H44" s="73"/>
      <c r="I44" s="73"/>
    </row>
    <row r="45" spans="1:12" hidden="1" x14ac:dyDescent="0.25">
      <c r="B45" s="105"/>
      <c r="F45" s="72"/>
      <c r="H45" s="73"/>
      <c r="I45" s="73"/>
    </row>
    <row r="46" spans="1:12" hidden="1" x14ac:dyDescent="0.25">
      <c r="C46" s="8" t="s">
        <v>140</v>
      </c>
      <c r="D46" s="80"/>
      <c r="E46" s="18"/>
      <c r="F46" s="81"/>
      <c r="H46" s="73"/>
      <c r="I46" s="73"/>
      <c r="L46" s="18"/>
    </row>
    <row r="47" spans="1:12" hidden="1" x14ac:dyDescent="0.25">
      <c r="C47" s="82" t="s">
        <v>141</v>
      </c>
      <c r="D47" s="83"/>
      <c r="E47" s="84"/>
      <c r="F47" s="85" t="e">
        <f>+#REF!</f>
        <v>#REF!</v>
      </c>
      <c r="G47" s="86">
        <f>I47/2*100</f>
        <v>2.5</v>
      </c>
      <c r="H47" s="87">
        <v>0.1</v>
      </c>
      <c r="I47" s="87">
        <v>0.05</v>
      </c>
      <c r="J47" s="88" t="s">
        <v>71</v>
      </c>
      <c r="K47" s="88"/>
      <c r="L47" s="42" t="e">
        <f>F47/$F$55</f>
        <v>#REF!</v>
      </c>
    </row>
    <row r="48" spans="1:12" hidden="1" x14ac:dyDescent="0.25">
      <c r="C48" s="82" t="e">
        <f>+#REF!</f>
        <v>#REF!</v>
      </c>
      <c r="D48" s="83"/>
      <c r="E48" s="84"/>
      <c r="F48" s="85" t="e">
        <f>+#REF!</f>
        <v>#REF!</v>
      </c>
      <c r="G48" s="86">
        <f t="shared" ref="G48:G54" si="12">I48/2*100</f>
        <v>2.5</v>
      </c>
      <c r="H48" s="87">
        <v>0.1</v>
      </c>
      <c r="I48" s="87">
        <v>0.05</v>
      </c>
      <c r="J48" s="88" t="s">
        <v>179</v>
      </c>
      <c r="K48" s="88"/>
      <c r="L48" s="42" t="e">
        <f t="shared" ref="L48:L54" si="13">F48/$F$55</f>
        <v>#REF!</v>
      </c>
    </row>
    <row r="49" spans="1:12" hidden="1" x14ac:dyDescent="0.25">
      <c r="C49" s="82" t="e">
        <f>+#REF!</f>
        <v>#REF!</v>
      </c>
      <c r="D49" s="83"/>
      <c r="E49" s="84"/>
      <c r="F49" s="85" t="e">
        <f>+#REF!</f>
        <v>#REF!</v>
      </c>
      <c r="G49" s="86">
        <f t="shared" si="12"/>
        <v>25</v>
      </c>
      <c r="H49" s="87">
        <v>0.2</v>
      </c>
      <c r="I49" s="87">
        <v>0.5</v>
      </c>
      <c r="J49" s="88"/>
      <c r="K49" s="88"/>
      <c r="L49" s="42" t="e">
        <f t="shared" si="13"/>
        <v>#REF!</v>
      </c>
    </row>
    <row r="50" spans="1:12" hidden="1" x14ac:dyDescent="0.25">
      <c r="C50" s="82" t="e">
        <f>+#REF!</f>
        <v>#REF!</v>
      </c>
      <c r="D50" s="83"/>
      <c r="E50" s="84"/>
      <c r="F50" s="85" t="e">
        <f>+#REF!</f>
        <v>#REF!</v>
      </c>
      <c r="G50" s="86">
        <f t="shared" si="12"/>
        <v>2.5</v>
      </c>
      <c r="H50" s="87">
        <v>0.1</v>
      </c>
      <c r="I50" s="87">
        <v>0.05</v>
      </c>
      <c r="J50" s="88"/>
      <c r="K50" s="88"/>
      <c r="L50" s="42" t="e">
        <f t="shared" si="13"/>
        <v>#REF!</v>
      </c>
    </row>
    <row r="51" spans="1:12" hidden="1" x14ac:dyDescent="0.25">
      <c r="C51" s="82" t="e">
        <f>+#REF!</f>
        <v>#REF!</v>
      </c>
      <c r="D51" s="83"/>
      <c r="E51" s="84"/>
      <c r="F51" s="85" t="e">
        <f>+#REF!</f>
        <v>#REF!</v>
      </c>
      <c r="G51" s="86">
        <f t="shared" si="12"/>
        <v>5</v>
      </c>
      <c r="H51" s="87">
        <v>0.1</v>
      </c>
      <c r="I51" s="87">
        <v>0.1</v>
      </c>
      <c r="J51" s="88"/>
      <c r="K51" s="88"/>
      <c r="L51" s="42" t="e">
        <f t="shared" si="13"/>
        <v>#REF!</v>
      </c>
    </row>
    <row r="52" spans="1:12" hidden="1" x14ac:dyDescent="0.25">
      <c r="C52" s="82" t="e">
        <f>+#REF!</f>
        <v>#REF!</v>
      </c>
      <c r="D52" s="83"/>
      <c r="E52" s="84"/>
      <c r="F52" s="85" t="e">
        <f>+#REF!</f>
        <v>#REF!</v>
      </c>
      <c r="G52" s="86">
        <f t="shared" si="12"/>
        <v>10</v>
      </c>
      <c r="H52" s="87">
        <v>0.35</v>
      </c>
      <c r="I52" s="87">
        <v>0.2</v>
      </c>
      <c r="J52" s="88"/>
      <c r="K52" s="88"/>
      <c r="L52" s="42" t="e">
        <f t="shared" si="13"/>
        <v>#REF!</v>
      </c>
    </row>
    <row r="53" spans="1:12" hidden="1" x14ac:dyDescent="0.25">
      <c r="C53" s="82" t="e">
        <f>+#REF!</f>
        <v>#REF!</v>
      </c>
      <c r="D53" s="83"/>
      <c r="E53" s="84"/>
      <c r="F53" s="85" t="e">
        <f>+#REF!</f>
        <v>#REF!</v>
      </c>
      <c r="G53" s="86">
        <f t="shared" si="12"/>
        <v>1</v>
      </c>
      <c r="H53" s="87">
        <v>0.02</v>
      </c>
      <c r="I53" s="87">
        <v>0.02</v>
      </c>
      <c r="J53" s="88"/>
      <c r="K53" s="88"/>
      <c r="L53" s="42" t="e">
        <f t="shared" si="13"/>
        <v>#REF!</v>
      </c>
    </row>
    <row r="54" spans="1:12" hidden="1" x14ac:dyDescent="0.25">
      <c r="C54" s="82" t="e">
        <f>+#REF!</f>
        <v>#REF!</v>
      </c>
      <c r="D54" s="83"/>
      <c r="E54" s="84"/>
      <c r="F54" s="85" t="e">
        <f>+#REF!</f>
        <v>#REF!</v>
      </c>
      <c r="G54" s="86">
        <f t="shared" si="12"/>
        <v>1.5</v>
      </c>
      <c r="H54" s="87">
        <v>0.03</v>
      </c>
      <c r="I54" s="87">
        <v>0.03</v>
      </c>
      <c r="J54" s="88"/>
      <c r="K54" s="88"/>
      <c r="L54" s="42" t="e">
        <f t="shared" si="13"/>
        <v>#REF!</v>
      </c>
    </row>
    <row r="55" spans="1:12" s="2" customFormat="1" hidden="1" x14ac:dyDescent="0.25">
      <c r="A55" s="1"/>
      <c r="B55" s="4"/>
      <c r="C55" s="89" t="s">
        <v>0</v>
      </c>
      <c r="D55" s="90"/>
      <c r="E55" s="17"/>
      <c r="F55" s="91" t="e">
        <f>SUBTOTAL(9,F47:F54)</f>
        <v>#REF!</v>
      </c>
      <c r="G55" s="92">
        <f>SUM(G47:G54)</f>
        <v>50</v>
      </c>
      <c r="H55" s="87">
        <f>SUM(H47:H54)</f>
        <v>1</v>
      </c>
      <c r="I55" s="87">
        <f>SUM(I47:I54)</f>
        <v>1</v>
      </c>
      <c r="J55" s="88"/>
      <c r="K55" s="88"/>
      <c r="L55" s="17"/>
    </row>
    <row r="56" spans="1:12" hidden="1" x14ac:dyDescent="0.25">
      <c r="D56" s="12"/>
      <c r="E56" s="10"/>
      <c r="F56" s="72"/>
      <c r="H56" s="73"/>
      <c r="I56" s="73"/>
      <c r="J56" s="88"/>
      <c r="K56" s="88"/>
      <c r="L56" s="10"/>
    </row>
    <row r="57" spans="1:12" hidden="1" x14ac:dyDescent="0.25">
      <c r="F57" s="72"/>
      <c r="H57" s="73"/>
      <c r="I57" s="73"/>
    </row>
    <row r="58" spans="1:12" hidden="1" x14ac:dyDescent="0.25">
      <c r="F58" s="72"/>
      <c r="H58" s="73"/>
      <c r="I58" s="73"/>
    </row>
    <row r="59" spans="1:12" x14ac:dyDescent="0.25">
      <c r="F59" s="72"/>
      <c r="H59" s="73"/>
      <c r="I59" s="73"/>
    </row>
    <row r="60" spans="1:12" x14ac:dyDescent="0.25">
      <c r="F60" s="72"/>
      <c r="H60" s="73"/>
      <c r="I60" s="73"/>
    </row>
    <row r="61" spans="1:12" x14ac:dyDescent="0.25">
      <c r="F61" s="72"/>
      <c r="H61" s="73"/>
      <c r="I61" s="73"/>
    </row>
    <row r="62" spans="1:12" x14ac:dyDescent="0.25">
      <c r="F62" s="72"/>
      <c r="H62" s="73"/>
      <c r="I62" s="73"/>
    </row>
    <row r="63" spans="1:12" x14ac:dyDescent="0.25">
      <c r="F63" s="72"/>
      <c r="H63" s="73"/>
      <c r="I63" s="73"/>
    </row>
    <row r="64" spans="1:12" x14ac:dyDescent="0.25">
      <c r="F64" s="72"/>
      <c r="H64" s="73"/>
      <c r="I64" s="73"/>
    </row>
    <row r="65" spans="6:9" x14ac:dyDescent="0.25">
      <c r="F65" s="72"/>
      <c r="H65" s="73"/>
      <c r="I65" s="73"/>
    </row>
    <row r="66" spans="6:9" x14ac:dyDescent="0.25">
      <c r="F66" s="72"/>
      <c r="H66" s="73"/>
      <c r="I66" s="73"/>
    </row>
    <row r="67" spans="6:9" x14ac:dyDescent="0.25">
      <c r="F67" s="72"/>
      <c r="H67" s="73"/>
      <c r="I67" s="73"/>
    </row>
    <row r="68" spans="6:9" x14ac:dyDescent="0.25">
      <c r="F68" s="72"/>
      <c r="H68" s="73"/>
      <c r="I68" s="73"/>
    </row>
    <row r="69" spans="6:9" x14ac:dyDescent="0.25">
      <c r="F69" s="72"/>
      <c r="H69" s="73"/>
      <c r="I69" s="73"/>
    </row>
    <row r="70" spans="6:9" x14ac:dyDescent="0.25">
      <c r="F70" s="72"/>
      <c r="H70" s="73"/>
      <c r="I70" s="73"/>
    </row>
    <row r="71" spans="6:9" x14ac:dyDescent="0.25">
      <c r="F71" s="72"/>
      <c r="H71" s="73"/>
      <c r="I71" s="73"/>
    </row>
    <row r="72" spans="6:9" x14ac:dyDescent="0.25">
      <c r="F72" s="72"/>
      <c r="H72" s="73"/>
      <c r="I72" s="73"/>
    </row>
    <row r="73" spans="6:9" x14ac:dyDescent="0.25">
      <c r="F73" s="72"/>
      <c r="H73" s="73"/>
      <c r="I73" s="73"/>
    </row>
    <row r="74" spans="6:9" x14ac:dyDescent="0.25">
      <c r="F74" s="72"/>
      <c r="H74" s="73"/>
      <c r="I74" s="73"/>
    </row>
    <row r="75" spans="6:9" x14ac:dyDescent="0.25">
      <c r="F75" s="72"/>
      <c r="H75" s="73"/>
      <c r="I75" s="73"/>
    </row>
    <row r="76" spans="6:9" x14ac:dyDescent="0.25">
      <c r="F76" s="72"/>
      <c r="H76" s="73"/>
      <c r="I76" s="73"/>
    </row>
    <row r="77" spans="6:9" x14ac:dyDescent="0.25">
      <c r="F77" s="72"/>
      <c r="H77" s="73"/>
      <c r="I77" s="73"/>
    </row>
    <row r="78" spans="6:9" x14ac:dyDescent="0.25">
      <c r="F78" s="72"/>
      <c r="H78" s="73"/>
      <c r="I78" s="73"/>
    </row>
    <row r="79" spans="6:9" x14ac:dyDescent="0.25">
      <c r="F79" s="72"/>
      <c r="H79" s="73"/>
      <c r="I79" s="73"/>
    </row>
    <row r="80" spans="6:9" x14ac:dyDescent="0.25">
      <c r="F80" s="72"/>
      <c r="H80" s="73"/>
      <c r="I80" s="73"/>
    </row>
    <row r="81" spans="6:9" x14ac:dyDescent="0.25">
      <c r="F81" s="72"/>
      <c r="H81" s="73"/>
      <c r="I81" s="73"/>
    </row>
    <row r="82" spans="6:9" x14ac:dyDescent="0.25">
      <c r="F82" s="72"/>
      <c r="H82" s="73"/>
      <c r="I82" s="73"/>
    </row>
    <row r="83" spans="6:9" x14ac:dyDescent="0.25">
      <c r="F83" s="72"/>
      <c r="H83" s="73"/>
      <c r="I83" s="73"/>
    </row>
    <row r="84" spans="6:9" x14ac:dyDescent="0.25">
      <c r="F84" s="72"/>
      <c r="H84" s="73"/>
      <c r="I84" s="73"/>
    </row>
    <row r="85" spans="6:9" x14ac:dyDescent="0.25">
      <c r="F85" s="72"/>
      <c r="H85" s="73"/>
      <c r="I85" s="73"/>
    </row>
    <row r="86" spans="6:9" x14ac:dyDescent="0.25">
      <c r="F86" s="72"/>
      <c r="H86" s="73"/>
      <c r="I86" s="73"/>
    </row>
    <row r="87" spans="6:9" x14ac:dyDescent="0.25">
      <c r="F87" s="72"/>
      <c r="H87" s="73"/>
      <c r="I87" s="73"/>
    </row>
    <row r="88" spans="6:9" x14ac:dyDescent="0.25">
      <c r="F88" s="72"/>
      <c r="H88" s="73"/>
      <c r="I88" s="73"/>
    </row>
    <row r="89" spans="6:9" x14ac:dyDescent="0.25">
      <c r="F89" s="72"/>
      <c r="H89" s="73"/>
      <c r="I89" s="73"/>
    </row>
    <row r="90" spans="6:9" x14ac:dyDescent="0.25">
      <c r="F90" s="72"/>
      <c r="H90" s="73"/>
      <c r="I90" s="73"/>
    </row>
    <row r="91" spans="6:9" x14ac:dyDescent="0.25">
      <c r="F91" s="72"/>
      <c r="H91" s="73"/>
      <c r="I91" s="73"/>
    </row>
    <row r="92" spans="6:9" x14ac:dyDescent="0.25">
      <c r="F92" s="72"/>
      <c r="H92" s="73"/>
      <c r="I92" s="73"/>
    </row>
    <row r="93" spans="6:9" x14ac:dyDescent="0.25">
      <c r="F93" s="72"/>
      <c r="H93" s="73"/>
      <c r="I93" s="73"/>
    </row>
    <row r="94" spans="6:9" x14ac:dyDescent="0.25">
      <c r="F94" s="72"/>
      <c r="H94" s="73"/>
      <c r="I94" s="73"/>
    </row>
    <row r="95" spans="6:9" x14ac:dyDescent="0.25">
      <c r="F95" s="72"/>
      <c r="H95" s="73"/>
      <c r="I95" s="73"/>
    </row>
    <row r="96" spans="6:9" x14ac:dyDescent="0.25">
      <c r="F96" s="72"/>
      <c r="H96" s="73"/>
      <c r="I96" s="73"/>
    </row>
    <row r="97" spans="6:9" x14ac:dyDescent="0.25">
      <c r="F97" s="72"/>
      <c r="H97" s="73"/>
      <c r="I97" s="73"/>
    </row>
    <row r="98" spans="6:9" x14ac:dyDescent="0.25">
      <c r="F98" s="72"/>
      <c r="H98" s="73"/>
      <c r="I98" s="73"/>
    </row>
    <row r="99" spans="6:9" x14ac:dyDescent="0.25">
      <c r="F99" s="72"/>
      <c r="H99" s="73"/>
      <c r="I99" s="73"/>
    </row>
    <row r="100" spans="6:9" x14ac:dyDescent="0.25">
      <c r="F100" s="72"/>
      <c r="H100" s="73"/>
      <c r="I100" s="73"/>
    </row>
    <row r="101" spans="6:9" x14ac:dyDescent="0.25">
      <c r="F101" s="72"/>
      <c r="H101" s="73"/>
      <c r="I101" s="73"/>
    </row>
    <row r="102" spans="6:9" x14ac:dyDescent="0.25">
      <c r="F102" s="72"/>
      <c r="H102" s="73"/>
      <c r="I102" s="73"/>
    </row>
    <row r="103" spans="6:9" x14ac:dyDescent="0.25">
      <c r="F103" s="72"/>
      <c r="H103" s="73"/>
      <c r="I103" s="73"/>
    </row>
    <row r="104" spans="6:9" x14ac:dyDescent="0.25">
      <c r="F104" s="72"/>
      <c r="H104" s="73"/>
      <c r="I104" s="73"/>
    </row>
    <row r="105" spans="6:9" x14ac:dyDescent="0.25">
      <c r="F105" s="72"/>
      <c r="H105" s="73"/>
      <c r="I105" s="73"/>
    </row>
    <row r="106" spans="6:9" x14ac:dyDescent="0.25">
      <c r="F106" s="72"/>
      <c r="H106" s="73"/>
      <c r="I106" s="73"/>
    </row>
    <row r="107" spans="6:9" x14ac:dyDescent="0.25">
      <c r="F107" s="72"/>
      <c r="H107" s="73"/>
      <c r="I107" s="73"/>
    </row>
    <row r="108" spans="6:9" x14ac:dyDescent="0.25">
      <c r="F108" s="72"/>
      <c r="H108" s="73"/>
      <c r="I108" s="73"/>
    </row>
    <row r="109" spans="6:9" x14ac:dyDescent="0.25">
      <c r="F109" s="72"/>
      <c r="H109" s="73"/>
      <c r="I109" s="73"/>
    </row>
    <row r="110" spans="6:9" x14ac:dyDescent="0.25">
      <c r="F110" s="72"/>
      <c r="H110" s="73"/>
      <c r="I110" s="73"/>
    </row>
    <row r="111" spans="6:9" x14ac:dyDescent="0.25">
      <c r="F111" s="72"/>
      <c r="H111" s="73"/>
      <c r="I111" s="73"/>
    </row>
    <row r="112" spans="6:9" x14ac:dyDescent="0.25">
      <c r="F112" s="72"/>
      <c r="H112" s="73"/>
      <c r="I112" s="73"/>
    </row>
    <row r="113" spans="6:9" x14ac:dyDescent="0.25">
      <c r="F113" s="72"/>
      <c r="H113" s="73"/>
      <c r="I113" s="73"/>
    </row>
    <row r="114" spans="6:9" x14ac:dyDescent="0.25">
      <c r="F114" s="72"/>
      <c r="H114" s="73"/>
      <c r="I114" s="73"/>
    </row>
    <row r="115" spans="6:9" x14ac:dyDescent="0.25">
      <c r="F115" s="72"/>
      <c r="H115" s="73"/>
      <c r="I115" s="73"/>
    </row>
    <row r="116" spans="6:9" x14ac:dyDescent="0.25">
      <c r="F116" s="72"/>
      <c r="H116" s="73"/>
      <c r="I116" s="73"/>
    </row>
    <row r="117" spans="6:9" x14ac:dyDescent="0.25">
      <c r="F117" s="72"/>
      <c r="H117" s="73"/>
      <c r="I117" s="73"/>
    </row>
    <row r="118" spans="6:9" x14ac:dyDescent="0.25">
      <c r="F118" s="72"/>
      <c r="H118" s="73"/>
      <c r="I118" s="73"/>
    </row>
    <row r="119" spans="6:9" x14ac:dyDescent="0.25">
      <c r="F119" s="72"/>
      <c r="H119" s="73"/>
      <c r="I119" s="73"/>
    </row>
    <row r="120" spans="6:9" x14ac:dyDescent="0.25">
      <c r="F120" s="72"/>
      <c r="H120" s="73"/>
      <c r="I120" s="73"/>
    </row>
    <row r="121" spans="6:9" x14ac:dyDescent="0.25">
      <c r="F121" s="72"/>
      <c r="H121" s="73"/>
      <c r="I121" s="73"/>
    </row>
    <row r="122" spans="6:9" x14ac:dyDescent="0.25">
      <c r="F122" s="72"/>
      <c r="H122" s="73"/>
      <c r="I122" s="73"/>
    </row>
    <row r="123" spans="6:9" x14ac:dyDescent="0.25">
      <c r="F123" s="72"/>
      <c r="H123" s="73"/>
      <c r="I123" s="73"/>
    </row>
    <row r="124" spans="6:9" x14ac:dyDescent="0.25">
      <c r="F124" s="72"/>
      <c r="H124" s="73"/>
      <c r="I124" s="73"/>
    </row>
    <row r="125" spans="6:9" x14ac:dyDescent="0.25">
      <c r="F125" s="72"/>
      <c r="H125" s="73"/>
      <c r="I125" s="73"/>
    </row>
    <row r="126" spans="6:9" x14ac:dyDescent="0.25">
      <c r="F126" s="72"/>
      <c r="H126" s="73"/>
      <c r="I126" s="73"/>
    </row>
    <row r="127" spans="6:9" x14ac:dyDescent="0.25">
      <c r="F127" s="72"/>
      <c r="H127" s="73"/>
      <c r="I127" s="73"/>
    </row>
    <row r="128" spans="6:9" x14ac:dyDescent="0.25">
      <c r="F128" s="72"/>
      <c r="H128" s="73"/>
      <c r="I128" s="73"/>
    </row>
    <row r="129" spans="6:9" x14ac:dyDescent="0.25">
      <c r="F129" s="72"/>
      <c r="H129" s="73"/>
      <c r="I129" s="73"/>
    </row>
    <row r="130" spans="6:9" x14ac:dyDescent="0.25">
      <c r="F130" s="72"/>
      <c r="H130" s="73"/>
      <c r="I130" s="73"/>
    </row>
    <row r="131" spans="6:9" x14ac:dyDescent="0.25">
      <c r="F131" s="72"/>
      <c r="H131" s="73"/>
      <c r="I131" s="73"/>
    </row>
    <row r="132" spans="6:9" x14ac:dyDescent="0.25">
      <c r="F132" s="72"/>
      <c r="H132" s="73"/>
      <c r="I132" s="73"/>
    </row>
    <row r="133" spans="6:9" x14ac:dyDescent="0.25">
      <c r="F133" s="72"/>
      <c r="H133" s="73"/>
      <c r="I133" s="73"/>
    </row>
    <row r="134" spans="6:9" x14ac:dyDescent="0.25">
      <c r="F134" s="72"/>
      <c r="H134" s="73"/>
      <c r="I134" s="73"/>
    </row>
    <row r="135" spans="6:9" x14ac:dyDescent="0.25">
      <c r="F135" s="72"/>
      <c r="H135" s="73"/>
      <c r="I135" s="73"/>
    </row>
    <row r="136" spans="6:9" x14ac:dyDescent="0.25">
      <c r="F136" s="72"/>
      <c r="H136" s="73"/>
      <c r="I136" s="73"/>
    </row>
    <row r="137" spans="6:9" x14ac:dyDescent="0.25">
      <c r="F137" s="72"/>
      <c r="H137" s="73"/>
      <c r="I137" s="73"/>
    </row>
    <row r="138" spans="6:9" x14ac:dyDescent="0.25">
      <c r="F138" s="72"/>
      <c r="H138" s="73"/>
      <c r="I138" s="73"/>
    </row>
    <row r="139" spans="6:9" x14ac:dyDescent="0.25">
      <c r="F139" s="72"/>
      <c r="H139" s="73"/>
      <c r="I139" s="73"/>
    </row>
    <row r="140" spans="6:9" x14ac:dyDescent="0.25">
      <c r="F140" s="72"/>
      <c r="H140" s="73"/>
      <c r="I140" s="73"/>
    </row>
    <row r="141" spans="6:9" x14ac:dyDescent="0.25">
      <c r="F141" s="72"/>
      <c r="H141" s="73"/>
      <c r="I141" s="73"/>
    </row>
    <row r="142" spans="6:9" x14ac:dyDescent="0.25">
      <c r="F142" s="72"/>
      <c r="H142" s="73"/>
      <c r="I142" s="73"/>
    </row>
    <row r="143" spans="6:9" x14ac:dyDescent="0.25">
      <c r="F143" s="72"/>
      <c r="H143" s="73"/>
      <c r="I143" s="73"/>
    </row>
    <row r="144" spans="6:9" x14ac:dyDescent="0.25">
      <c r="F144" s="72"/>
      <c r="H144" s="73"/>
      <c r="I144" s="73"/>
    </row>
    <row r="145" spans="6:9" x14ac:dyDescent="0.25">
      <c r="F145" s="72"/>
      <c r="H145" s="73"/>
      <c r="I145" s="73"/>
    </row>
    <row r="146" spans="6:9" x14ac:dyDescent="0.25">
      <c r="F146" s="72"/>
      <c r="H146" s="73"/>
      <c r="I146" s="73"/>
    </row>
    <row r="147" spans="6:9" x14ac:dyDescent="0.25">
      <c r="F147" s="72"/>
      <c r="H147" s="73"/>
      <c r="I147" s="73"/>
    </row>
    <row r="148" spans="6:9" x14ac:dyDescent="0.25">
      <c r="F148" s="72"/>
      <c r="H148" s="73"/>
      <c r="I148" s="73"/>
    </row>
    <row r="149" spans="6:9" x14ac:dyDescent="0.25">
      <c r="F149" s="72"/>
      <c r="H149" s="73"/>
      <c r="I149" s="73"/>
    </row>
    <row r="150" spans="6:9" x14ac:dyDescent="0.25">
      <c r="F150" s="72"/>
      <c r="H150" s="73"/>
      <c r="I150" s="73"/>
    </row>
    <row r="151" spans="6:9" x14ac:dyDescent="0.25">
      <c r="F151" s="72"/>
      <c r="H151" s="73"/>
      <c r="I151" s="73"/>
    </row>
    <row r="152" spans="6:9" x14ac:dyDescent="0.25">
      <c r="F152" s="72"/>
      <c r="H152" s="73"/>
      <c r="I152" s="73"/>
    </row>
    <row r="153" spans="6:9" x14ac:dyDescent="0.25">
      <c r="F153" s="72"/>
      <c r="H153" s="73"/>
      <c r="I153" s="73"/>
    </row>
    <row r="154" spans="6:9" x14ac:dyDescent="0.25">
      <c r="F154" s="72"/>
      <c r="H154" s="73"/>
      <c r="I154" s="73"/>
    </row>
    <row r="155" spans="6:9" x14ac:dyDescent="0.25">
      <c r="F155" s="72"/>
      <c r="H155" s="73"/>
      <c r="I155" s="73"/>
    </row>
    <row r="156" spans="6:9" x14ac:dyDescent="0.25">
      <c r="F156" s="72"/>
      <c r="H156" s="73"/>
      <c r="I156" s="73"/>
    </row>
    <row r="157" spans="6:9" x14ac:dyDescent="0.25">
      <c r="F157" s="72"/>
      <c r="H157" s="73"/>
      <c r="I157" s="73"/>
    </row>
    <row r="158" spans="6:9" x14ac:dyDescent="0.25">
      <c r="F158" s="72"/>
      <c r="H158" s="73"/>
      <c r="I158" s="73"/>
    </row>
    <row r="159" spans="6:9" x14ac:dyDescent="0.25">
      <c r="F159" s="72"/>
      <c r="H159" s="73"/>
      <c r="I159" s="73"/>
    </row>
    <row r="160" spans="6:9" x14ac:dyDescent="0.25">
      <c r="F160" s="72"/>
      <c r="H160" s="73"/>
      <c r="I160" s="73"/>
    </row>
    <row r="161" spans="6:9" x14ac:dyDescent="0.25">
      <c r="F161" s="72"/>
      <c r="H161" s="73"/>
      <c r="I161" s="73"/>
    </row>
    <row r="162" spans="6:9" x14ac:dyDescent="0.25">
      <c r="F162" s="72"/>
      <c r="H162" s="73"/>
      <c r="I162" s="73"/>
    </row>
    <row r="163" spans="6:9" x14ac:dyDescent="0.25">
      <c r="F163" s="72"/>
      <c r="H163" s="73"/>
      <c r="I163" s="73"/>
    </row>
    <row r="164" spans="6:9" x14ac:dyDescent="0.25">
      <c r="F164" s="72"/>
      <c r="H164" s="73"/>
      <c r="I164" s="73"/>
    </row>
    <row r="165" spans="6:9" x14ac:dyDescent="0.25">
      <c r="F165" s="72"/>
      <c r="H165" s="73"/>
      <c r="I165" s="73"/>
    </row>
    <row r="166" spans="6:9" x14ac:dyDescent="0.25">
      <c r="F166" s="72"/>
      <c r="H166" s="73"/>
      <c r="I166" s="73"/>
    </row>
    <row r="167" spans="6:9" x14ac:dyDescent="0.25">
      <c r="F167" s="72"/>
      <c r="H167" s="73"/>
      <c r="I167" s="73"/>
    </row>
    <row r="168" spans="6:9" x14ac:dyDescent="0.25">
      <c r="F168" s="72"/>
      <c r="H168" s="73"/>
      <c r="I168" s="73"/>
    </row>
    <row r="169" spans="6:9" x14ac:dyDescent="0.25">
      <c r="F169" s="72"/>
      <c r="H169" s="73"/>
      <c r="I169" s="73"/>
    </row>
    <row r="170" spans="6:9" x14ac:dyDescent="0.25">
      <c r="F170" s="72"/>
      <c r="H170" s="73"/>
      <c r="I170" s="73"/>
    </row>
    <row r="171" spans="6:9" x14ac:dyDescent="0.25">
      <c r="F171" s="72"/>
      <c r="H171" s="73"/>
      <c r="I171" s="73"/>
    </row>
    <row r="172" spans="6:9" x14ac:dyDescent="0.25">
      <c r="F172" s="72"/>
      <c r="H172" s="73"/>
      <c r="I172" s="73"/>
    </row>
    <row r="173" spans="6:9" x14ac:dyDescent="0.25">
      <c r="F173" s="72"/>
      <c r="H173" s="73"/>
      <c r="I173" s="73"/>
    </row>
    <row r="174" spans="6:9" x14ac:dyDescent="0.25">
      <c r="F174" s="72"/>
      <c r="H174" s="73"/>
      <c r="I174" s="73"/>
    </row>
    <row r="175" spans="6:9" x14ac:dyDescent="0.25">
      <c r="F175" s="72"/>
      <c r="H175" s="73"/>
      <c r="I175" s="73"/>
    </row>
    <row r="176" spans="6:9" x14ac:dyDescent="0.25">
      <c r="F176" s="72"/>
      <c r="H176" s="73"/>
      <c r="I176" s="73"/>
    </row>
    <row r="177" spans="6:9" x14ac:dyDescent="0.25">
      <c r="F177" s="72"/>
      <c r="H177" s="73"/>
      <c r="I177" s="73"/>
    </row>
    <row r="178" spans="6:9" x14ac:dyDescent="0.25">
      <c r="F178" s="72"/>
      <c r="H178" s="73"/>
      <c r="I178" s="73"/>
    </row>
    <row r="179" spans="6:9" x14ac:dyDescent="0.25">
      <c r="F179" s="72"/>
      <c r="H179" s="73"/>
      <c r="I179" s="73"/>
    </row>
    <row r="180" spans="6:9" x14ac:dyDescent="0.25">
      <c r="F180" s="72"/>
      <c r="H180" s="73"/>
      <c r="I180" s="73"/>
    </row>
    <row r="181" spans="6:9" x14ac:dyDescent="0.25">
      <c r="F181" s="72"/>
      <c r="H181" s="73"/>
      <c r="I181" s="73"/>
    </row>
    <row r="182" spans="6:9" x14ac:dyDescent="0.25">
      <c r="F182" s="72"/>
      <c r="H182" s="73"/>
      <c r="I182" s="73"/>
    </row>
    <row r="183" spans="6:9" x14ac:dyDescent="0.25">
      <c r="F183" s="72"/>
      <c r="H183" s="73"/>
      <c r="I183" s="73"/>
    </row>
    <row r="184" spans="6:9" x14ac:dyDescent="0.25">
      <c r="F184" s="72"/>
      <c r="H184" s="73"/>
      <c r="I184" s="73"/>
    </row>
    <row r="185" spans="6:9" x14ac:dyDescent="0.25">
      <c r="F185" s="72"/>
      <c r="H185" s="73"/>
      <c r="I185" s="73"/>
    </row>
    <row r="186" spans="6:9" x14ac:dyDescent="0.25">
      <c r="F186" s="72"/>
      <c r="H186" s="73"/>
      <c r="I186" s="73"/>
    </row>
    <row r="187" spans="6:9" x14ac:dyDescent="0.25">
      <c r="F187" s="72"/>
      <c r="H187" s="73"/>
      <c r="I187" s="73"/>
    </row>
    <row r="188" spans="6:9" x14ac:dyDescent="0.25">
      <c r="F188" s="72"/>
      <c r="H188" s="73"/>
      <c r="I188" s="73"/>
    </row>
    <row r="189" spans="6:9" x14ac:dyDescent="0.25">
      <c r="F189" s="72"/>
      <c r="H189" s="73"/>
      <c r="I189" s="73"/>
    </row>
    <row r="190" spans="6:9" x14ac:dyDescent="0.25">
      <c r="F190" s="72"/>
      <c r="H190" s="73"/>
      <c r="I190" s="73"/>
    </row>
    <row r="191" spans="6:9" x14ac:dyDescent="0.25">
      <c r="F191" s="72"/>
      <c r="H191" s="73"/>
      <c r="I191" s="73"/>
    </row>
    <row r="192" spans="6:9" x14ac:dyDescent="0.25">
      <c r="F192" s="72"/>
      <c r="H192" s="73"/>
      <c r="I192" s="73"/>
    </row>
    <row r="193" spans="6:9" x14ac:dyDescent="0.25">
      <c r="F193" s="72"/>
      <c r="H193" s="73"/>
      <c r="I193" s="73"/>
    </row>
    <row r="194" spans="6:9" x14ac:dyDescent="0.25">
      <c r="F194" s="72"/>
      <c r="H194" s="73"/>
      <c r="I194" s="73"/>
    </row>
    <row r="195" spans="6:9" x14ac:dyDescent="0.25">
      <c r="F195" s="72"/>
      <c r="H195" s="73"/>
      <c r="I195" s="73"/>
    </row>
    <row r="196" spans="6:9" x14ac:dyDescent="0.25">
      <c r="F196" s="72"/>
      <c r="H196" s="73"/>
      <c r="I196" s="73"/>
    </row>
    <row r="197" spans="6:9" x14ac:dyDescent="0.25">
      <c r="F197" s="72"/>
      <c r="H197" s="73"/>
      <c r="I197" s="73"/>
    </row>
    <row r="198" spans="6:9" x14ac:dyDescent="0.25">
      <c r="F198" s="72"/>
      <c r="H198" s="73"/>
      <c r="I198" s="73"/>
    </row>
    <row r="199" spans="6:9" x14ac:dyDescent="0.25">
      <c r="F199" s="72"/>
      <c r="H199" s="73"/>
      <c r="I199" s="73"/>
    </row>
    <row r="200" spans="6:9" x14ac:dyDescent="0.25">
      <c r="F200" s="72"/>
      <c r="H200" s="73"/>
      <c r="I200" s="73"/>
    </row>
    <row r="201" spans="6:9" x14ac:dyDescent="0.25">
      <c r="F201" s="72"/>
      <c r="H201" s="73"/>
      <c r="I201" s="73"/>
    </row>
    <row r="202" spans="6:9" x14ac:dyDescent="0.25">
      <c r="F202" s="72"/>
      <c r="H202" s="73"/>
      <c r="I202" s="73"/>
    </row>
    <row r="203" spans="6:9" x14ac:dyDescent="0.25">
      <c r="F203" s="72"/>
      <c r="H203" s="73"/>
      <c r="I203" s="73"/>
    </row>
    <row r="204" spans="6:9" x14ac:dyDescent="0.25">
      <c r="F204" s="72"/>
      <c r="H204" s="73"/>
      <c r="I204" s="73"/>
    </row>
    <row r="205" spans="6:9" x14ac:dyDescent="0.25">
      <c r="F205" s="72"/>
      <c r="H205" s="73"/>
      <c r="I205" s="73"/>
    </row>
    <row r="206" spans="6:9" x14ac:dyDescent="0.25">
      <c r="F206" s="72"/>
      <c r="H206" s="73"/>
      <c r="I206" s="73"/>
    </row>
    <row r="207" spans="6:9" x14ac:dyDescent="0.25">
      <c r="F207" s="72"/>
      <c r="H207" s="73"/>
      <c r="I207" s="73"/>
    </row>
    <row r="208" spans="6:9" x14ac:dyDescent="0.25">
      <c r="F208" s="72"/>
      <c r="H208" s="73"/>
      <c r="I208" s="73"/>
    </row>
    <row r="209" spans="6:9" x14ac:dyDescent="0.25">
      <c r="F209" s="72"/>
      <c r="H209" s="73"/>
      <c r="I209" s="73"/>
    </row>
  </sheetData>
  <sheetProtection algorithmName="SHA-512" hashValue="dvHbj+uD9jbIiHNuxL7jTkyZshr8mkw7RN0hv2Vey30fY39a5gcPAZi9RGc1sAE5e4rcNcTP6DkEDQKjOnLQMw==" saltValue="NOIiZjbQ2IGgF431aaENSw==" spinCount="100000" sheet="1" objects="1" scenarios="1" insertHyperlinks="0"/>
  <protectedRanges>
    <protectedRange sqref="L41:L42 E4:E42" name="Rango1"/>
    <protectedRange sqref="L9:L16" name="Rango1_3_1"/>
    <protectedRange sqref="L4:L8" name="Rango1_2_1_1"/>
    <protectedRange sqref="L27:L40" name="Rango1_4_1"/>
    <protectedRange sqref="L17:L26" name="Rango1_2_2_1"/>
  </protectedRanges>
  <mergeCells count="5">
    <mergeCell ref="B1:C1"/>
    <mergeCell ref="B2:C2"/>
    <mergeCell ref="C8:C18"/>
    <mergeCell ref="F2:G2"/>
    <mergeCell ref="I2:J2"/>
  </mergeCells>
  <conditionalFormatting sqref="J43">
    <cfRule type="containsText" dxfId="149" priority="316" stopIfTrue="1" operator="containsText" text="No">
      <formula>NOT(ISERROR(SEARCH("No",J43)))</formula>
    </cfRule>
  </conditionalFormatting>
  <conditionalFormatting sqref="J43">
    <cfRule type="colorScale" priority="315">
      <colorScale>
        <cfvo type="num" val="0"/>
        <cfvo type="percentile" val="50"/>
        <cfvo type="num" val="#REF!"/>
        <color rgb="FFFF0000"/>
        <color rgb="FFFFFF00"/>
        <color rgb="FF006600"/>
      </colorScale>
    </cfRule>
  </conditionalFormatting>
  <conditionalFormatting sqref="J43">
    <cfRule type="colorScale" priority="314">
      <colorScale>
        <cfvo type="num" val="0"/>
        <cfvo type="formula" val="#REF!/2"/>
        <cfvo type="num" val="#REF!"/>
        <color rgb="FFFF0000"/>
        <color rgb="FFFFFF00"/>
        <color rgb="FF006600"/>
      </colorScale>
    </cfRule>
  </conditionalFormatting>
  <conditionalFormatting sqref="J42">
    <cfRule type="expression" dxfId="148" priority="304" stopIfTrue="1">
      <formula>$K$41=0</formula>
    </cfRule>
    <cfRule type="expression" dxfId="147" priority="305" stopIfTrue="1">
      <formula>$K$41&gt;0</formula>
    </cfRule>
    <cfRule type="dataBar" priority="306">
      <dataBar>
        <cfvo type="min"/>
        <cfvo type="max"/>
        <color rgb="FFFF0000"/>
      </dataBar>
      <extLst>
        <ext xmlns:x14="http://schemas.microsoft.com/office/spreadsheetml/2009/9/main" uri="{B025F937-C7B1-47D3-B67F-A62EFF666E3E}">
          <x14:id>{2B12F3C8-C09C-4B0F-B548-13F0F14724B5}</x14:id>
        </ext>
      </extLst>
    </cfRule>
    <cfRule type="colorScale" priority="307">
      <colorScale>
        <cfvo type="min"/>
        <cfvo type="percentile" val="50"/>
        <cfvo type="max"/>
        <color rgb="FF63BE7B"/>
        <color rgb="FFFFEB84"/>
        <color rgb="FFF8696B"/>
      </colorScale>
    </cfRule>
  </conditionalFormatting>
  <conditionalFormatting sqref="J4:K4 J8">
    <cfRule type="expression" dxfId="146" priority="294" stopIfTrue="1">
      <formula>E4="No"</formula>
    </cfRule>
    <cfRule type="dataBar" priority="295">
      <dataBar>
        <cfvo type="min"/>
        <cfvo type="max"/>
        <color rgb="FFFF0000"/>
      </dataBar>
      <extLst>
        <ext xmlns:x14="http://schemas.microsoft.com/office/spreadsheetml/2009/9/main" uri="{B025F937-C7B1-47D3-B67F-A62EFF666E3E}">
          <x14:id>{E80ECE3E-2F4B-4652-A159-CB83FF8778A5}</x14:id>
        </ext>
      </extLst>
    </cfRule>
    <cfRule type="colorScale" priority="296">
      <colorScale>
        <cfvo type="min"/>
        <cfvo type="percentile" val="50"/>
        <cfvo type="max"/>
        <color rgb="FF63BE7B"/>
        <color rgb="FFFFEB84"/>
        <color rgb="FFF8696B"/>
      </colorScale>
    </cfRule>
  </conditionalFormatting>
  <conditionalFormatting sqref="J9:J11">
    <cfRule type="expression" dxfId="145" priority="291" stopIfTrue="1">
      <formula>E9="No"</formula>
    </cfRule>
    <cfRule type="dataBar" priority="292">
      <dataBar>
        <cfvo type="min"/>
        <cfvo type="max"/>
        <color rgb="FFFF0000"/>
      </dataBar>
      <extLst>
        <ext xmlns:x14="http://schemas.microsoft.com/office/spreadsheetml/2009/9/main" uri="{B025F937-C7B1-47D3-B67F-A62EFF666E3E}">
          <x14:id>{9381A65A-9C3D-4EAA-80AC-9B1732DE55E3}</x14:id>
        </ext>
      </extLst>
    </cfRule>
    <cfRule type="colorScale" priority="293">
      <colorScale>
        <cfvo type="min"/>
        <cfvo type="percentile" val="50"/>
        <cfvo type="max"/>
        <color rgb="FF63BE7B"/>
        <color rgb="FFFFEB84"/>
        <color rgb="FFF8696B"/>
      </colorScale>
    </cfRule>
  </conditionalFormatting>
  <conditionalFormatting sqref="J28">
    <cfRule type="expression" dxfId="144" priority="278" stopIfTrue="1">
      <formula>E28="No"</formula>
    </cfRule>
    <cfRule type="dataBar" priority="279">
      <dataBar>
        <cfvo type="min"/>
        <cfvo type="max"/>
        <color rgb="FFFF0000"/>
      </dataBar>
      <extLst>
        <ext xmlns:x14="http://schemas.microsoft.com/office/spreadsheetml/2009/9/main" uri="{B025F937-C7B1-47D3-B67F-A62EFF666E3E}">
          <x14:id>{2BA4F315-203A-49E4-8CEE-2B5EE14BBD82}</x14:id>
        </ext>
      </extLst>
    </cfRule>
    <cfRule type="colorScale" priority="280">
      <colorScale>
        <cfvo type="min"/>
        <cfvo type="percentile" val="50"/>
        <cfvo type="max"/>
        <color rgb="FF63BE7B"/>
        <color rgb="FFFFEB84"/>
        <color rgb="FFF8696B"/>
      </colorScale>
    </cfRule>
  </conditionalFormatting>
  <conditionalFormatting sqref="J30:J32">
    <cfRule type="expression" dxfId="143" priority="275" stopIfTrue="1">
      <formula>E30="No"</formula>
    </cfRule>
    <cfRule type="dataBar" priority="276">
      <dataBar>
        <cfvo type="min"/>
        <cfvo type="max"/>
        <color rgb="FFFF0000"/>
      </dataBar>
      <extLst>
        <ext xmlns:x14="http://schemas.microsoft.com/office/spreadsheetml/2009/9/main" uri="{B025F937-C7B1-47D3-B67F-A62EFF666E3E}">
          <x14:id>{2775BB3C-9C78-4326-9CF9-862EF2DD353A}</x14:id>
        </ext>
      </extLst>
    </cfRule>
    <cfRule type="colorScale" priority="277">
      <colorScale>
        <cfvo type="min"/>
        <cfvo type="percentile" val="50"/>
        <cfvo type="max"/>
        <color rgb="FF63BE7B"/>
        <color rgb="FFFFEB84"/>
        <color rgb="FFF8696B"/>
      </colorScale>
    </cfRule>
  </conditionalFormatting>
  <conditionalFormatting sqref="J33">
    <cfRule type="expression" dxfId="142" priority="285" stopIfTrue="1">
      <formula>E33="No"</formula>
    </cfRule>
    <cfRule type="dataBar" priority="286">
      <dataBar>
        <cfvo type="min"/>
        <cfvo type="max"/>
        <color rgb="FFFF0000"/>
      </dataBar>
      <extLst>
        <ext xmlns:x14="http://schemas.microsoft.com/office/spreadsheetml/2009/9/main" uri="{B025F937-C7B1-47D3-B67F-A62EFF666E3E}">
          <x14:id>{C95F1F1C-1D9B-4EEC-9A02-626D5A7E3F51}</x14:id>
        </ext>
      </extLst>
    </cfRule>
    <cfRule type="colorScale" priority="287">
      <colorScale>
        <cfvo type="min"/>
        <cfvo type="percentile" val="50"/>
        <cfvo type="max"/>
        <color rgb="FF63BE7B"/>
        <color rgb="FFFFEB84"/>
        <color rgb="FFF8696B"/>
      </colorScale>
    </cfRule>
  </conditionalFormatting>
  <conditionalFormatting sqref="J36 J38">
    <cfRule type="expression" dxfId="141" priority="265" stopIfTrue="1">
      <formula>E36="No"</formula>
    </cfRule>
    <cfRule type="dataBar" priority="266">
      <dataBar>
        <cfvo type="min"/>
        <cfvo type="max"/>
        <color rgb="FFFF0000"/>
      </dataBar>
      <extLst>
        <ext xmlns:x14="http://schemas.microsoft.com/office/spreadsheetml/2009/9/main" uri="{B025F937-C7B1-47D3-B67F-A62EFF666E3E}">
          <x14:id>{3B776D41-C30F-40A9-8013-959754ED8275}</x14:id>
        </ext>
      </extLst>
    </cfRule>
    <cfRule type="colorScale" priority="267">
      <colorScale>
        <cfvo type="min"/>
        <cfvo type="percentile" val="50"/>
        <cfvo type="max"/>
        <color rgb="FF63BE7B"/>
        <color rgb="FFFFEB84"/>
        <color rgb="FFF8696B"/>
      </colorScale>
    </cfRule>
  </conditionalFormatting>
  <conditionalFormatting sqref="J27">
    <cfRule type="expression" dxfId="140" priority="256" stopIfTrue="1">
      <formula>E27="No"</formula>
    </cfRule>
    <cfRule type="dataBar" priority="257">
      <dataBar>
        <cfvo type="min"/>
        <cfvo type="max"/>
        <color rgb="FFFF0000"/>
      </dataBar>
      <extLst>
        <ext xmlns:x14="http://schemas.microsoft.com/office/spreadsheetml/2009/9/main" uri="{B025F937-C7B1-47D3-B67F-A62EFF666E3E}">
          <x14:id>{C4F2F7B0-D95D-4FDF-9591-D883E397962B}</x14:id>
        </ext>
      </extLst>
    </cfRule>
    <cfRule type="colorScale" priority="258">
      <colorScale>
        <cfvo type="min"/>
        <cfvo type="percentile" val="50"/>
        <cfvo type="max"/>
        <color rgb="FF63BE7B"/>
        <color rgb="FFFFEB84"/>
        <color rgb="FFF8696B"/>
      </colorScale>
    </cfRule>
  </conditionalFormatting>
  <conditionalFormatting sqref="J24">
    <cfRule type="expression" dxfId="139" priority="250" stopIfTrue="1">
      <formula>E24="No"</formula>
    </cfRule>
    <cfRule type="dataBar" priority="251">
      <dataBar>
        <cfvo type="min"/>
        <cfvo type="max"/>
        <color rgb="FFFF0000"/>
      </dataBar>
      <extLst>
        <ext xmlns:x14="http://schemas.microsoft.com/office/spreadsheetml/2009/9/main" uri="{B025F937-C7B1-47D3-B67F-A62EFF666E3E}">
          <x14:id>{D099B7BB-D346-46DF-B12F-93E8C917B127}</x14:id>
        </ext>
      </extLst>
    </cfRule>
    <cfRule type="colorScale" priority="252">
      <colorScale>
        <cfvo type="min"/>
        <cfvo type="percentile" val="50"/>
        <cfvo type="max"/>
        <color rgb="FF63BE7B"/>
        <color rgb="FFFFEB84"/>
        <color rgb="FFF8696B"/>
      </colorScale>
    </cfRule>
  </conditionalFormatting>
  <conditionalFormatting sqref="J7:K7 K8:K11">
    <cfRule type="expression" dxfId="138" priority="235" stopIfTrue="1">
      <formula>E7="No"</formula>
    </cfRule>
    <cfRule type="dataBar" priority="236">
      <dataBar>
        <cfvo type="min"/>
        <cfvo type="max"/>
        <color rgb="FFFF0000"/>
      </dataBar>
      <extLst>
        <ext xmlns:x14="http://schemas.microsoft.com/office/spreadsheetml/2009/9/main" uri="{B025F937-C7B1-47D3-B67F-A62EFF666E3E}">
          <x14:id>{87CF98C1-998E-4022-8B61-4098C08C4BB6}</x14:id>
        </ext>
      </extLst>
    </cfRule>
    <cfRule type="colorScale" priority="237">
      <colorScale>
        <cfvo type="min"/>
        <cfvo type="percentile" val="50"/>
        <cfvo type="max"/>
        <color rgb="FF63BE7B"/>
        <color rgb="FFFFEB84"/>
        <color rgb="FFF8696B"/>
      </colorScale>
    </cfRule>
  </conditionalFormatting>
  <conditionalFormatting sqref="J6">
    <cfRule type="expression" dxfId="137" priority="175" stopIfTrue="1">
      <formula>E6="No"</formula>
    </cfRule>
    <cfRule type="dataBar" priority="176">
      <dataBar>
        <cfvo type="min"/>
        <cfvo type="max"/>
        <color rgb="FFFF0000"/>
      </dataBar>
      <extLst>
        <ext xmlns:x14="http://schemas.microsoft.com/office/spreadsheetml/2009/9/main" uri="{B025F937-C7B1-47D3-B67F-A62EFF666E3E}">
          <x14:id>{4FF69A01-78E0-46E6-A425-A6FC973FF341}</x14:id>
        </ext>
      </extLst>
    </cfRule>
    <cfRule type="colorScale" priority="177">
      <colorScale>
        <cfvo type="min"/>
        <cfvo type="percentile" val="50"/>
        <cfvo type="max"/>
        <color rgb="FF63BE7B"/>
        <color rgb="FFFFEB84"/>
        <color rgb="FFF8696B"/>
      </colorScale>
    </cfRule>
  </conditionalFormatting>
  <conditionalFormatting sqref="K6">
    <cfRule type="expression" dxfId="136" priority="172" stopIfTrue="1">
      <formula>F6="No"</formula>
    </cfRule>
    <cfRule type="dataBar" priority="173">
      <dataBar>
        <cfvo type="min"/>
        <cfvo type="max"/>
        <color rgb="FFFF0000"/>
      </dataBar>
      <extLst>
        <ext xmlns:x14="http://schemas.microsoft.com/office/spreadsheetml/2009/9/main" uri="{B025F937-C7B1-47D3-B67F-A62EFF666E3E}">
          <x14:id>{F14D347E-CA5D-447B-A789-3CB5EA0D882D}</x14:id>
        </ext>
      </extLst>
    </cfRule>
    <cfRule type="colorScale" priority="174">
      <colorScale>
        <cfvo type="min"/>
        <cfvo type="percentile" val="50"/>
        <cfvo type="max"/>
        <color rgb="FF63BE7B"/>
        <color rgb="FFFFEB84"/>
        <color rgb="FFF8696B"/>
      </colorScale>
    </cfRule>
  </conditionalFormatting>
  <conditionalFormatting sqref="K12">
    <cfRule type="expression" dxfId="135" priority="169" stopIfTrue="1">
      <formula>F12="No"</formula>
    </cfRule>
    <cfRule type="dataBar" priority="170">
      <dataBar>
        <cfvo type="min"/>
        <cfvo type="max"/>
        <color rgb="FFFF0000"/>
      </dataBar>
      <extLst>
        <ext xmlns:x14="http://schemas.microsoft.com/office/spreadsheetml/2009/9/main" uri="{B025F937-C7B1-47D3-B67F-A62EFF666E3E}">
          <x14:id>{4BF70A73-A026-412D-8C7E-F1B7F7DFCE85}</x14:id>
        </ext>
      </extLst>
    </cfRule>
    <cfRule type="colorScale" priority="171">
      <colorScale>
        <cfvo type="min"/>
        <cfvo type="percentile" val="50"/>
        <cfvo type="max"/>
        <color rgb="FF63BE7B"/>
        <color rgb="FFFFEB84"/>
        <color rgb="FFF8696B"/>
      </colorScale>
    </cfRule>
  </conditionalFormatting>
  <conditionalFormatting sqref="K13">
    <cfRule type="expression" dxfId="134" priority="166" stopIfTrue="1">
      <formula>F13="No"</formula>
    </cfRule>
    <cfRule type="dataBar" priority="167">
      <dataBar>
        <cfvo type="min"/>
        <cfvo type="max"/>
        <color rgb="FFFF0000"/>
      </dataBar>
      <extLst>
        <ext xmlns:x14="http://schemas.microsoft.com/office/spreadsheetml/2009/9/main" uri="{B025F937-C7B1-47D3-B67F-A62EFF666E3E}">
          <x14:id>{EED4E7B7-2FE0-4069-BE88-B0BD188FEA7A}</x14:id>
        </ext>
      </extLst>
    </cfRule>
    <cfRule type="colorScale" priority="168">
      <colorScale>
        <cfvo type="min"/>
        <cfvo type="percentile" val="50"/>
        <cfvo type="max"/>
        <color rgb="FF63BE7B"/>
        <color rgb="FFFFEB84"/>
        <color rgb="FFF8696B"/>
      </colorScale>
    </cfRule>
  </conditionalFormatting>
  <conditionalFormatting sqref="K19">
    <cfRule type="expression" dxfId="133" priority="148" stopIfTrue="1">
      <formula>F19="No"</formula>
    </cfRule>
    <cfRule type="dataBar" priority="149">
      <dataBar>
        <cfvo type="min"/>
        <cfvo type="max"/>
        <color rgb="FFFF0000"/>
      </dataBar>
      <extLst>
        <ext xmlns:x14="http://schemas.microsoft.com/office/spreadsheetml/2009/9/main" uri="{B025F937-C7B1-47D3-B67F-A62EFF666E3E}">
          <x14:id>{93308CE0-DBA5-4832-914D-9B1A9945B93B}</x14:id>
        </ext>
      </extLst>
    </cfRule>
    <cfRule type="colorScale" priority="150">
      <colorScale>
        <cfvo type="min"/>
        <cfvo type="percentile" val="50"/>
        <cfvo type="max"/>
        <color rgb="FF63BE7B"/>
        <color rgb="FFFFEB84"/>
        <color rgb="FFF8696B"/>
      </colorScale>
    </cfRule>
  </conditionalFormatting>
  <conditionalFormatting sqref="K20">
    <cfRule type="expression" dxfId="132" priority="145" stopIfTrue="1">
      <formula>F20="No"</formula>
    </cfRule>
    <cfRule type="dataBar" priority="146">
      <dataBar>
        <cfvo type="min"/>
        <cfvo type="max"/>
        <color rgb="FFFF0000"/>
      </dataBar>
      <extLst>
        <ext xmlns:x14="http://schemas.microsoft.com/office/spreadsheetml/2009/9/main" uri="{B025F937-C7B1-47D3-B67F-A62EFF666E3E}">
          <x14:id>{97EB3FC4-4880-43F2-BD2B-BA148377DCAD}</x14:id>
        </ext>
      </extLst>
    </cfRule>
    <cfRule type="colorScale" priority="147">
      <colorScale>
        <cfvo type="min"/>
        <cfvo type="percentile" val="50"/>
        <cfvo type="max"/>
        <color rgb="FF63BE7B"/>
        <color rgb="FFFFEB84"/>
        <color rgb="FFF8696B"/>
      </colorScale>
    </cfRule>
  </conditionalFormatting>
  <conditionalFormatting sqref="K21">
    <cfRule type="expression" dxfId="131" priority="142" stopIfTrue="1">
      <formula>F21="No"</formula>
    </cfRule>
    <cfRule type="dataBar" priority="143">
      <dataBar>
        <cfvo type="min"/>
        <cfvo type="max"/>
        <color rgb="FFFF0000"/>
      </dataBar>
      <extLst>
        <ext xmlns:x14="http://schemas.microsoft.com/office/spreadsheetml/2009/9/main" uri="{B025F937-C7B1-47D3-B67F-A62EFF666E3E}">
          <x14:id>{45409144-39E7-43A6-8730-EA4841826637}</x14:id>
        </ext>
      </extLst>
    </cfRule>
    <cfRule type="colorScale" priority="144">
      <colorScale>
        <cfvo type="min"/>
        <cfvo type="percentile" val="50"/>
        <cfvo type="max"/>
        <color rgb="FF63BE7B"/>
        <color rgb="FFFFEB84"/>
        <color rgb="FFF8696B"/>
      </colorScale>
    </cfRule>
  </conditionalFormatting>
  <conditionalFormatting sqref="K22">
    <cfRule type="expression" dxfId="130" priority="139" stopIfTrue="1">
      <formula>F22="No"</formula>
    </cfRule>
    <cfRule type="dataBar" priority="140">
      <dataBar>
        <cfvo type="min"/>
        <cfvo type="max"/>
        <color rgb="FFFF0000"/>
      </dataBar>
      <extLst>
        <ext xmlns:x14="http://schemas.microsoft.com/office/spreadsheetml/2009/9/main" uri="{B025F937-C7B1-47D3-B67F-A62EFF666E3E}">
          <x14:id>{D13C6868-5A7D-4604-AAB0-DB73BDB1DA5F}</x14:id>
        </ext>
      </extLst>
    </cfRule>
    <cfRule type="colorScale" priority="141">
      <colorScale>
        <cfvo type="min"/>
        <cfvo type="percentile" val="50"/>
        <cfvo type="max"/>
        <color rgb="FF63BE7B"/>
        <color rgb="FFFFEB84"/>
        <color rgb="FFF8696B"/>
      </colorScale>
    </cfRule>
  </conditionalFormatting>
  <conditionalFormatting sqref="K23">
    <cfRule type="expression" dxfId="129" priority="136" stopIfTrue="1">
      <formula>F23="No"</formula>
    </cfRule>
    <cfRule type="dataBar" priority="137">
      <dataBar>
        <cfvo type="min"/>
        <cfvo type="max"/>
        <color rgb="FFFF0000"/>
      </dataBar>
      <extLst>
        <ext xmlns:x14="http://schemas.microsoft.com/office/spreadsheetml/2009/9/main" uri="{B025F937-C7B1-47D3-B67F-A62EFF666E3E}">
          <x14:id>{1AE7533B-92CD-43E7-A3C5-D7A1781BA162}</x14:id>
        </ext>
      </extLst>
    </cfRule>
    <cfRule type="colorScale" priority="138">
      <colorScale>
        <cfvo type="min"/>
        <cfvo type="percentile" val="50"/>
        <cfvo type="max"/>
        <color rgb="FF63BE7B"/>
        <color rgb="FFFFEB84"/>
        <color rgb="FFF8696B"/>
      </colorScale>
    </cfRule>
  </conditionalFormatting>
  <conditionalFormatting sqref="K29">
    <cfRule type="expression" dxfId="128" priority="133" stopIfTrue="1">
      <formula>F29="No"</formula>
    </cfRule>
    <cfRule type="dataBar" priority="134">
      <dataBar>
        <cfvo type="min"/>
        <cfvo type="max"/>
        <color rgb="FFFF0000"/>
      </dataBar>
      <extLst>
        <ext xmlns:x14="http://schemas.microsoft.com/office/spreadsheetml/2009/9/main" uri="{B025F937-C7B1-47D3-B67F-A62EFF666E3E}">
          <x14:id>{67CE88B5-431A-4519-8A0D-05338DCDDEE3}</x14:id>
        </ext>
      </extLst>
    </cfRule>
    <cfRule type="colorScale" priority="135">
      <colorScale>
        <cfvo type="min"/>
        <cfvo type="percentile" val="50"/>
        <cfvo type="max"/>
        <color rgb="FF63BE7B"/>
        <color rgb="FFFFEB84"/>
        <color rgb="FFF8696B"/>
      </colorScale>
    </cfRule>
  </conditionalFormatting>
  <conditionalFormatting sqref="K34">
    <cfRule type="expression" dxfId="127" priority="127" stopIfTrue="1">
      <formula>F34="No"</formula>
    </cfRule>
    <cfRule type="dataBar" priority="128">
      <dataBar>
        <cfvo type="min"/>
        <cfvo type="max"/>
        <color rgb="FFFF0000"/>
      </dataBar>
      <extLst>
        <ext xmlns:x14="http://schemas.microsoft.com/office/spreadsheetml/2009/9/main" uri="{B025F937-C7B1-47D3-B67F-A62EFF666E3E}">
          <x14:id>{30AB4778-5E43-4B72-A687-52FCEBD46A4A}</x14:id>
        </ext>
      </extLst>
    </cfRule>
    <cfRule type="colorScale" priority="129">
      <colorScale>
        <cfvo type="min"/>
        <cfvo type="percentile" val="50"/>
        <cfvo type="max"/>
        <color rgb="FF63BE7B"/>
        <color rgb="FFFFEB84"/>
        <color rgb="FFF8696B"/>
      </colorScale>
    </cfRule>
  </conditionalFormatting>
  <conditionalFormatting sqref="K35">
    <cfRule type="expression" dxfId="126" priority="124" stopIfTrue="1">
      <formula>F35="No"</formula>
    </cfRule>
    <cfRule type="dataBar" priority="125">
      <dataBar>
        <cfvo type="min"/>
        <cfvo type="max"/>
        <color rgb="FFFF0000"/>
      </dataBar>
      <extLst>
        <ext xmlns:x14="http://schemas.microsoft.com/office/spreadsheetml/2009/9/main" uri="{B025F937-C7B1-47D3-B67F-A62EFF666E3E}">
          <x14:id>{07DD7882-9D4E-4B59-88AB-98933C1B14AC}</x14:id>
        </ext>
      </extLst>
    </cfRule>
    <cfRule type="colorScale" priority="126">
      <colorScale>
        <cfvo type="min"/>
        <cfvo type="percentile" val="50"/>
        <cfvo type="max"/>
        <color rgb="FF63BE7B"/>
        <color rgb="FFFFEB84"/>
        <color rgb="FFF8696B"/>
      </colorScale>
    </cfRule>
  </conditionalFormatting>
  <conditionalFormatting sqref="K37">
    <cfRule type="expression" dxfId="125" priority="121" stopIfTrue="1">
      <formula>F37="No"</formula>
    </cfRule>
    <cfRule type="dataBar" priority="122">
      <dataBar>
        <cfvo type="min"/>
        <cfvo type="max"/>
        <color rgb="FFFF0000"/>
      </dataBar>
      <extLst>
        <ext xmlns:x14="http://schemas.microsoft.com/office/spreadsheetml/2009/9/main" uri="{B025F937-C7B1-47D3-B67F-A62EFF666E3E}">
          <x14:id>{46F328B0-2199-4D92-88B0-43C08B720305}</x14:id>
        </ext>
      </extLst>
    </cfRule>
    <cfRule type="colorScale" priority="123">
      <colorScale>
        <cfvo type="min"/>
        <cfvo type="percentile" val="50"/>
        <cfvo type="max"/>
        <color rgb="FF63BE7B"/>
        <color rgb="FFFFEB84"/>
        <color rgb="FFF8696B"/>
      </colorScale>
    </cfRule>
  </conditionalFormatting>
  <conditionalFormatting sqref="K39">
    <cfRule type="expression" dxfId="124" priority="118" stopIfTrue="1">
      <formula>F39="No"</formula>
    </cfRule>
    <cfRule type="dataBar" priority="119">
      <dataBar>
        <cfvo type="min"/>
        <cfvo type="max"/>
        <color rgb="FFFF0000"/>
      </dataBar>
      <extLst>
        <ext xmlns:x14="http://schemas.microsoft.com/office/spreadsheetml/2009/9/main" uri="{B025F937-C7B1-47D3-B67F-A62EFF666E3E}">
          <x14:id>{75EECC7B-9211-4546-B63F-FA49AB7DE0A7}</x14:id>
        </ext>
      </extLst>
    </cfRule>
    <cfRule type="colorScale" priority="120">
      <colorScale>
        <cfvo type="min"/>
        <cfvo type="percentile" val="50"/>
        <cfvo type="max"/>
        <color rgb="FF63BE7B"/>
        <color rgb="FFFFEB84"/>
        <color rgb="FFF8696B"/>
      </colorScale>
    </cfRule>
  </conditionalFormatting>
  <conditionalFormatting sqref="J12">
    <cfRule type="expression" dxfId="123" priority="115" stopIfTrue="1">
      <formula>E12="No"</formula>
    </cfRule>
    <cfRule type="dataBar" priority="116">
      <dataBar>
        <cfvo type="min"/>
        <cfvo type="max"/>
        <color rgb="FFFF0000"/>
      </dataBar>
      <extLst>
        <ext xmlns:x14="http://schemas.microsoft.com/office/spreadsheetml/2009/9/main" uri="{B025F937-C7B1-47D3-B67F-A62EFF666E3E}">
          <x14:id>{8221FD8D-D3B2-4076-91AB-436757123696}</x14:id>
        </ext>
      </extLst>
    </cfRule>
    <cfRule type="colorScale" priority="117">
      <colorScale>
        <cfvo type="min"/>
        <cfvo type="percentile" val="50"/>
        <cfvo type="max"/>
        <color rgb="FF63BE7B"/>
        <color rgb="FFFFEB84"/>
        <color rgb="FFF8696B"/>
      </colorScale>
    </cfRule>
  </conditionalFormatting>
  <conditionalFormatting sqref="J19:J23 J13">
    <cfRule type="expression" dxfId="122" priority="112" stopIfTrue="1">
      <formula>E13="No"</formula>
    </cfRule>
    <cfRule type="dataBar" priority="113">
      <dataBar>
        <cfvo type="min"/>
        <cfvo type="max"/>
        <color rgb="FFFF0000"/>
      </dataBar>
      <extLst>
        <ext xmlns:x14="http://schemas.microsoft.com/office/spreadsheetml/2009/9/main" uri="{B025F937-C7B1-47D3-B67F-A62EFF666E3E}">
          <x14:id>{A572B5D4-F542-403C-BAF9-D4369A4B081E}</x14:id>
        </ext>
      </extLst>
    </cfRule>
    <cfRule type="colorScale" priority="114">
      <colorScale>
        <cfvo type="min"/>
        <cfvo type="percentile" val="50"/>
        <cfvo type="max"/>
        <color rgb="FF63BE7B"/>
        <color rgb="FFFFEB84"/>
        <color rgb="FFF8696B"/>
      </colorScale>
    </cfRule>
  </conditionalFormatting>
  <conditionalFormatting sqref="J29">
    <cfRule type="expression" dxfId="121" priority="109" stopIfTrue="1">
      <formula>E29="No"</formula>
    </cfRule>
    <cfRule type="dataBar" priority="110">
      <dataBar>
        <cfvo type="min"/>
        <cfvo type="max"/>
        <color rgb="FFFF0000"/>
      </dataBar>
      <extLst>
        <ext xmlns:x14="http://schemas.microsoft.com/office/spreadsheetml/2009/9/main" uri="{B025F937-C7B1-47D3-B67F-A62EFF666E3E}">
          <x14:id>{A7633A4A-AE03-4044-9CDC-69BD32F1F92F}</x14:id>
        </ext>
      </extLst>
    </cfRule>
    <cfRule type="colorScale" priority="111">
      <colorScale>
        <cfvo type="min"/>
        <cfvo type="percentile" val="50"/>
        <cfvo type="max"/>
        <color rgb="FF63BE7B"/>
        <color rgb="FFFFEB84"/>
        <color rgb="FFF8696B"/>
      </colorScale>
    </cfRule>
  </conditionalFormatting>
  <conditionalFormatting sqref="J34">
    <cfRule type="expression" dxfId="120" priority="103" stopIfTrue="1">
      <formula>E34="No"</formula>
    </cfRule>
    <cfRule type="dataBar" priority="104">
      <dataBar>
        <cfvo type="min"/>
        <cfvo type="max"/>
        <color rgb="FFFF0000"/>
      </dataBar>
      <extLst>
        <ext xmlns:x14="http://schemas.microsoft.com/office/spreadsheetml/2009/9/main" uri="{B025F937-C7B1-47D3-B67F-A62EFF666E3E}">
          <x14:id>{0652C3C3-6FEF-44CD-86AB-96BDAB6827C9}</x14:id>
        </ext>
      </extLst>
    </cfRule>
    <cfRule type="colorScale" priority="105">
      <colorScale>
        <cfvo type="min"/>
        <cfvo type="percentile" val="50"/>
        <cfvo type="max"/>
        <color rgb="FF63BE7B"/>
        <color rgb="FFFFEB84"/>
        <color rgb="FFF8696B"/>
      </colorScale>
    </cfRule>
  </conditionalFormatting>
  <conditionalFormatting sqref="J35">
    <cfRule type="expression" dxfId="119" priority="100" stopIfTrue="1">
      <formula>E35="No"</formula>
    </cfRule>
    <cfRule type="dataBar" priority="101">
      <dataBar>
        <cfvo type="min"/>
        <cfvo type="max"/>
        <color rgb="FFFF0000"/>
      </dataBar>
      <extLst>
        <ext xmlns:x14="http://schemas.microsoft.com/office/spreadsheetml/2009/9/main" uri="{B025F937-C7B1-47D3-B67F-A62EFF666E3E}">
          <x14:id>{1FB28201-4477-4454-94B8-521B802ECD81}</x14:id>
        </ext>
      </extLst>
    </cfRule>
    <cfRule type="colorScale" priority="102">
      <colorScale>
        <cfvo type="min"/>
        <cfvo type="percentile" val="50"/>
        <cfvo type="max"/>
        <color rgb="FF63BE7B"/>
        <color rgb="FFFFEB84"/>
        <color rgb="FFF8696B"/>
      </colorScale>
    </cfRule>
  </conditionalFormatting>
  <conditionalFormatting sqref="J37">
    <cfRule type="expression" dxfId="118" priority="97" stopIfTrue="1">
      <formula>E37="No"</formula>
    </cfRule>
    <cfRule type="dataBar" priority="98">
      <dataBar>
        <cfvo type="min"/>
        <cfvo type="max"/>
        <color rgb="FFFF0000"/>
      </dataBar>
      <extLst>
        <ext xmlns:x14="http://schemas.microsoft.com/office/spreadsheetml/2009/9/main" uri="{B025F937-C7B1-47D3-B67F-A62EFF666E3E}">
          <x14:id>{1F1D6188-2D33-4013-887A-B0CDFB03C51E}</x14:id>
        </ext>
      </extLst>
    </cfRule>
    <cfRule type="colorScale" priority="99">
      <colorScale>
        <cfvo type="min"/>
        <cfvo type="percentile" val="50"/>
        <cfvo type="max"/>
        <color rgb="FF63BE7B"/>
        <color rgb="FFFFEB84"/>
        <color rgb="FFF8696B"/>
      </colorScale>
    </cfRule>
  </conditionalFormatting>
  <conditionalFormatting sqref="J39">
    <cfRule type="expression" dxfId="117" priority="94" stopIfTrue="1">
      <formula>E39="No"</formula>
    </cfRule>
    <cfRule type="dataBar" priority="95">
      <dataBar>
        <cfvo type="min"/>
        <cfvo type="max"/>
        <color rgb="FFFF0000"/>
      </dataBar>
      <extLst>
        <ext xmlns:x14="http://schemas.microsoft.com/office/spreadsheetml/2009/9/main" uri="{B025F937-C7B1-47D3-B67F-A62EFF666E3E}">
          <x14:id>{533223B5-D89B-4D28-A17E-75DA2F3756CC}</x14:id>
        </ext>
      </extLst>
    </cfRule>
    <cfRule type="colorScale" priority="96">
      <colorScale>
        <cfvo type="min"/>
        <cfvo type="percentile" val="50"/>
        <cfvo type="max"/>
        <color rgb="FF63BE7B"/>
        <color rgb="FFFFEB84"/>
        <color rgb="FFF8696B"/>
      </colorScale>
    </cfRule>
  </conditionalFormatting>
  <conditionalFormatting sqref="J14">
    <cfRule type="expression" dxfId="116" priority="88" stopIfTrue="1">
      <formula>E14="No"</formula>
    </cfRule>
    <cfRule type="dataBar" priority="89">
      <dataBar>
        <cfvo type="min"/>
        <cfvo type="max"/>
        <color rgb="FFFF0000"/>
      </dataBar>
      <extLst>
        <ext xmlns:x14="http://schemas.microsoft.com/office/spreadsheetml/2009/9/main" uri="{B025F937-C7B1-47D3-B67F-A62EFF666E3E}">
          <x14:id>{5624EF12-5447-45A6-BB6A-C4607F2D2DFC}</x14:id>
        </ext>
      </extLst>
    </cfRule>
    <cfRule type="colorScale" priority="90">
      <colorScale>
        <cfvo type="min"/>
        <cfvo type="percentile" val="50"/>
        <cfvo type="max"/>
        <color rgb="FF63BE7B"/>
        <color rgb="FFFFEB84"/>
        <color rgb="FFF8696B"/>
      </colorScale>
    </cfRule>
  </conditionalFormatting>
  <conditionalFormatting sqref="J16">
    <cfRule type="expression" dxfId="115" priority="82" stopIfTrue="1">
      <formula>E16="No"</formula>
    </cfRule>
    <cfRule type="dataBar" priority="83">
      <dataBar>
        <cfvo type="min"/>
        <cfvo type="max"/>
        <color rgb="FFFF0000"/>
      </dataBar>
      <extLst>
        <ext xmlns:x14="http://schemas.microsoft.com/office/spreadsheetml/2009/9/main" uri="{B025F937-C7B1-47D3-B67F-A62EFF666E3E}">
          <x14:id>{8195E81E-AB54-4A0C-8947-486463093ACD}</x14:id>
        </ext>
      </extLst>
    </cfRule>
    <cfRule type="colorScale" priority="84">
      <colorScale>
        <cfvo type="min"/>
        <cfvo type="percentile" val="50"/>
        <cfvo type="max"/>
        <color rgb="FF63BE7B"/>
        <color rgb="FFFFEB84"/>
        <color rgb="FFF8696B"/>
      </colorScale>
    </cfRule>
  </conditionalFormatting>
  <conditionalFormatting sqref="J18">
    <cfRule type="expression" dxfId="114" priority="76" stopIfTrue="1">
      <formula>E18="No"</formula>
    </cfRule>
    <cfRule type="dataBar" priority="77">
      <dataBar>
        <cfvo type="min"/>
        <cfvo type="max"/>
        <color rgb="FFFF0000"/>
      </dataBar>
      <extLst>
        <ext xmlns:x14="http://schemas.microsoft.com/office/spreadsheetml/2009/9/main" uri="{B025F937-C7B1-47D3-B67F-A62EFF666E3E}">
          <x14:id>{1BF8563E-1ABA-4304-97E8-40E4F8B1C35D}</x14:id>
        </ext>
      </extLst>
    </cfRule>
    <cfRule type="colorScale" priority="78">
      <colorScale>
        <cfvo type="min"/>
        <cfvo type="percentile" val="50"/>
        <cfvo type="max"/>
        <color rgb="FF63BE7B"/>
        <color rgb="FFFFEB84"/>
        <color rgb="FFF8696B"/>
      </colorScale>
    </cfRule>
  </conditionalFormatting>
  <conditionalFormatting sqref="J15">
    <cfRule type="expression" dxfId="113" priority="70" stopIfTrue="1">
      <formula>E15="No"</formula>
    </cfRule>
    <cfRule type="dataBar" priority="71">
      <dataBar>
        <cfvo type="min"/>
        <cfvo type="max"/>
        <color rgb="FFFF0000"/>
      </dataBar>
      <extLst>
        <ext xmlns:x14="http://schemas.microsoft.com/office/spreadsheetml/2009/9/main" uri="{B025F937-C7B1-47D3-B67F-A62EFF666E3E}">
          <x14:id>{73E3D334-E6F7-4E4F-BDD1-DA00386AA450}</x14:id>
        </ext>
      </extLst>
    </cfRule>
    <cfRule type="colorScale" priority="72">
      <colorScale>
        <cfvo type="min"/>
        <cfvo type="percentile" val="50"/>
        <cfvo type="max"/>
        <color rgb="FF63BE7B"/>
        <color rgb="FFFFEB84"/>
        <color rgb="FFF8696B"/>
      </colorScale>
    </cfRule>
  </conditionalFormatting>
  <conditionalFormatting sqref="J17">
    <cfRule type="expression" dxfId="112" priority="64" stopIfTrue="1">
      <formula>E17="No"</formula>
    </cfRule>
    <cfRule type="dataBar" priority="65">
      <dataBar>
        <cfvo type="min"/>
        <cfvo type="max"/>
        <color rgb="FFFF0000"/>
      </dataBar>
      <extLst>
        <ext xmlns:x14="http://schemas.microsoft.com/office/spreadsheetml/2009/9/main" uri="{B025F937-C7B1-47D3-B67F-A62EFF666E3E}">
          <x14:id>{9B6AFAA6-F4B3-40D1-89A2-31326F955B35}</x14:id>
        </ext>
      </extLst>
    </cfRule>
    <cfRule type="colorScale" priority="66">
      <colorScale>
        <cfvo type="min"/>
        <cfvo type="percentile" val="50"/>
        <cfvo type="max"/>
        <color rgb="FF63BE7B"/>
        <color rgb="FFFFEB84"/>
        <color rgb="FFF8696B"/>
      </colorScale>
    </cfRule>
  </conditionalFormatting>
  <conditionalFormatting sqref="K14:K18">
    <cfRule type="expression" dxfId="111" priority="61" stopIfTrue="1">
      <formula>F14="No"</formula>
    </cfRule>
    <cfRule type="dataBar" priority="62">
      <dataBar>
        <cfvo type="min"/>
        <cfvo type="max"/>
        <color rgb="FFFF0000"/>
      </dataBar>
      <extLst>
        <ext xmlns:x14="http://schemas.microsoft.com/office/spreadsheetml/2009/9/main" uri="{B025F937-C7B1-47D3-B67F-A62EFF666E3E}">
          <x14:id>{78171EEE-885C-4393-94CC-8F7B033E2089}</x14:id>
        </ext>
      </extLst>
    </cfRule>
    <cfRule type="colorScale" priority="63">
      <colorScale>
        <cfvo type="min"/>
        <cfvo type="percentile" val="50"/>
        <cfvo type="max"/>
        <color rgb="FF63BE7B"/>
        <color rgb="FFFFEB84"/>
        <color rgb="FFF8696B"/>
      </colorScale>
    </cfRule>
  </conditionalFormatting>
  <conditionalFormatting sqref="K27:K28 K24">
    <cfRule type="expression" dxfId="110" priority="58" stopIfTrue="1">
      <formula>F24="No"</formula>
    </cfRule>
    <cfRule type="dataBar" priority="59">
      <dataBar>
        <cfvo type="min"/>
        <cfvo type="max"/>
        <color rgb="FFFF0000"/>
      </dataBar>
      <extLst>
        <ext xmlns:x14="http://schemas.microsoft.com/office/spreadsheetml/2009/9/main" uri="{B025F937-C7B1-47D3-B67F-A62EFF666E3E}">
          <x14:id>{BA708749-70A6-400A-A38F-AA414931F4F6}</x14:id>
        </ext>
      </extLst>
    </cfRule>
    <cfRule type="colorScale" priority="60">
      <colorScale>
        <cfvo type="min"/>
        <cfvo type="percentile" val="50"/>
        <cfvo type="max"/>
        <color rgb="FF63BE7B"/>
        <color rgb="FFFFEB84"/>
        <color rgb="FFF8696B"/>
      </colorScale>
    </cfRule>
  </conditionalFormatting>
  <conditionalFormatting sqref="K30">
    <cfRule type="expression" dxfId="109" priority="55" stopIfTrue="1">
      <formula>F30="No"</formula>
    </cfRule>
    <cfRule type="dataBar" priority="56">
      <dataBar>
        <cfvo type="min"/>
        <cfvo type="max"/>
        <color rgb="FFFF0000"/>
      </dataBar>
      <extLst>
        <ext xmlns:x14="http://schemas.microsoft.com/office/spreadsheetml/2009/9/main" uri="{B025F937-C7B1-47D3-B67F-A62EFF666E3E}">
          <x14:id>{2FCD6C87-5628-4A9E-99F2-57D80A8A95D1}</x14:id>
        </ext>
      </extLst>
    </cfRule>
    <cfRule type="colorScale" priority="57">
      <colorScale>
        <cfvo type="min"/>
        <cfvo type="percentile" val="50"/>
        <cfvo type="max"/>
        <color rgb="FF63BE7B"/>
        <color rgb="FFFFEB84"/>
        <color rgb="FFF8696B"/>
      </colorScale>
    </cfRule>
  </conditionalFormatting>
  <conditionalFormatting sqref="K31">
    <cfRule type="expression" dxfId="108" priority="52" stopIfTrue="1">
      <formula>F31="No"</formula>
    </cfRule>
    <cfRule type="dataBar" priority="53">
      <dataBar>
        <cfvo type="min"/>
        <cfvo type="max"/>
        <color rgb="FFFF0000"/>
      </dataBar>
      <extLst>
        <ext xmlns:x14="http://schemas.microsoft.com/office/spreadsheetml/2009/9/main" uri="{B025F937-C7B1-47D3-B67F-A62EFF666E3E}">
          <x14:id>{903EE6D9-7EAD-431A-A948-17D62979671D}</x14:id>
        </ext>
      </extLst>
    </cfRule>
    <cfRule type="colorScale" priority="54">
      <colorScale>
        <cfvo type="min"/>
        <cfvo type="percentile" val="50"/>
        <cfvo type="max"/>
        <color rgb="FF63BE7B"/>
        <color rgb="FFFFEB84"/>
        <color rgb="FFF8696B"/>
      </colorScale>
    </cfRule>
  </conditionalFormatting>
  <conditionalFormatting sqref="K32">
    <cfRule type="expression" dxfId="107" priority="49" stopIfTrue="1">
      <formula>F32="No"</formula>
    </cfRule>
    <cfRule type="dataBar" priority="50">
      <dataBar>
        <cfvo type="min"/>
        <cfvo type="max"/>
        <color rgb="FFFF0000"/>
      </dataBar>
      <extLst>
        <ext xmlns:x14="http://schemas.microsoft.com/office/spreadsheetml/2009/9/main" uri="{B025F937-C7B1-47D3-B67F-A62EFF666E3E}">
          <x14:id>{9DEFD24D-7059-4C58-83FF-1F0C62E07A2F}</x14:id>
        </ext>
      </extLst>
    </cfRule>
    <cfRule type="colorScale" priority="51">
      <colorScale>
        <cfvo type="min"/>
        <cfvo type="percentile" val="50"/>
        <cfvo type="max"/>
        <color rgb="FF63BE7B"/>
        <color rgb="FFFFEB84"/>
        <color rgb="FFF8696B"/>
      </colorScale>
    </cfRule>
  </conditionalFormatting>
  <conditionalFormatting sqref="K33">
    <cfRule type="expression" dxfId="106" priority="46" stopIfTrue="1">
      <formula>F33="No"</formula>
    </cfRule>
    <cfRule type="dataBar" priority="47">
      <dataBar>
        <cfvo type="min"/>
        <cfvo type="max"/>
        <color rgb="FFFF0000"/>
      </dataBar>
      <extLst>
        <ext xmlns:x14="http://schemas.microsoft.com/office/spreadsheetml/2009/9/main" uri="{B025F937-C7B1-47D3-B67F-A62EFF666E3E}">
          <x14:id>{123CA12F-F2AE-43B8-B459-FA8CD00AED28}</x14:id>
        </ext>
      </extLst>
    </cfRule>
    <cfRule type="colorScale" priority="48">
      <colorScale>
        <cfvo type="min"/>
        <cfvo type="percentile" val="50"/>
        <cfvo type="max"/>
        <color rgb="FF63BE7B"/>
        <color rgb="FFFFEB84"/>
        <color rgb="FFF8696B"/>
      </colorScale>
    </cfRule>
  </conditionalFormatting>
  <conditionalFormatting sqref="K36">
    <cfRule type="expression" dxfId="105" priority="43" stopIfTrue="1">
      <formula>F36="No"</formula>
    </cfRule>
    <cfRule type="dataBar" priority="44">
      <dataBar>
        <cfvo type="min"/>
        <cfvo type="max"/>
        <color rgb="FFFF0000"/>
      </dataBar>
      <extLst>
        <ext xmlns:x14="http://schemas.microsoft.com/office/spreadsheetml/2009/9/main" uri="{B025F937-C7B1-47D3-B67F-A62EFF666E3E}">
          <x14:id>{959A444F-C57D-401B-9519-CAD4F8E73D83}</x14:id>
        </ext>
      </extLst>
    </cfRule>
    <cfRule type="colorScale" priority="45">
      <colorScale>
        <cfvo type="min"/>
        <cfvo type="percentile" val="50"/>
        <cfvo type="max"/>
        <color rgb="FF63BE7B"/>
        <color rgb="FFFFEB84"/>
        <color rgb="FFF8696B"/>
      </colorScale>
    </cfRule>
  </conditionalFormatting>
  <conditionalFormatting sqref="K38">
    <cfRule type="expression" dxfId="104" priority="40" stopIfTrue="1">
      <formula>F38="No"</formula>
    </cfRule>
    <cfRule type="dataBar" priority="41">
      <dataBar>
        <cfvo type="min"/>
        <cfvo type="max"/>
        <color rgb="FFFF0000"/>
      </dataBar>
      <extLst>
        <ext xmlns:x14="http://schemas.microsoft.com/office/spreadsheetml/2009/9/main" uri="{B025F937-C7B1-47D3-B67F-A62EFF666E3E}">
          <x14:id>{46014040-B92C-44EB-B4BF-A2599A51EFB9}</x14:id>
        </ext>
      </extLst>
    </cfRule>
    <cfRule type="colorScale" priority="42">
      <colorScale>
        <cfvo type="min"/>
        <cfvo type="percentile" val="50"/>
        <cfvo type="max"/>
        <color rgb="FF63BE7B"/>
        <color rgb="FFFFEB84"/>
        <color rgb="FFF8696B"/>
      </colorScale>
    </cfRule>
  </conditionalFormatting>
  <conditionalFormatting sqref="J5">
    <cfRule type="expression" dxfId="103" priority="34" stopIfTrue="1">
      <formula>E5="No"</formula>
    </cfRule>
    <cfRule type="dataBar" priority="35">
      <dataBar>
        <cfvo type="min"/>
        <cfvo type="max"/>
        <color rgb="FFFF0000"/>
      </dataBar>
      <extLst>
        <ext xmlns:x14="http://schemas.microsoft.com/office/spreadsheetml/2009/9/main" uri="{B025F937-C7B1-47D3-B67F-A62EFF666E3E}">
          <x14:id>{8490FF0F-195C-4A05-ACA1-1571E57EC2B1}</x14:id>
        </ext>
      </extLst>
    </cfRule>
    <cfRule type="colorScale" priority="36">
      <colorScale>
        <cfvo type="min"/>
        <cfvo type="percentile" val="50"/>
        <cfvo type="max"/>
        <color rgb="FF63BE7B"/>
        <color rgb="FFFFEB84"/>
        <color rgb="FFF8696B"/>
      </colorScale>
    </cfRule>
  </conditionalFormatting>
  <conditionalFormatting sqref="K5">
    <cfRule type="expression" dxfId="102" priority="31" stopIfTrue="1">
      <formula>F5="No"</formula>
    </cfRule>
    <cfRule type="dataBar" priority="32">
      <dataBar>
        <cfvo type="min"/>
        <cfvo type="max"/>
        <color rgb="FFFF0000"/>
      </dataBar>
      <extLst>
        <ext xmlns:x14="http://schemas.microsoft.com/office/spreadsheetml/2009/9/main" uri="{B025F937-C7B1-47D3-B67F-A62EFF666E3E}">
          <x14:id>{76C65338-74D8-42F4-9947-3F0FEC9B2BA0}</x14:id>
        </ext>
      </extLst>
    </cfRule>
    <cfRule type="colorScale" priority="33">
      <colorScale>
        <cfvo type="min"/>
        <cfvo type="percentile" val="50"/>
        <cfvo type="max"/>
        <color rgb="FF63BE7B"/>
        <color rgb="FFFFEB84"/>
        <color rgb="FFF8696B"/>
      </colorScale>
    </cfRule>
  </conditionalFormatting>
  <conditionalFormatting sqref="K25">
    <cfRule type="expression" dxfId="101" priority="28" stopIfTrue="1">
      <formula>F25="No"</formula>
    </cfRule>
    <cfRule type="dataBar" priority="29">
      <dataBar>
        <cfvo type="min"/>
        <cfvo type="max"/>
        <color rgb="FFFF0000"/>
      </dataBar>
      <extLst>
        <ext xmlns:x14="http://schemas.microsoft.com/office/spreadsheetml/2009/9/main" uri="{B025F937-C7B1-47D3-B67F-A62EFF666E3E}">
          <x14:id>{1B6A0A88-42D1-4A81-907B-9DBAF4ADB7FF}</x14:id>
        </ext>
      </extLst>
    </cfRule>
    <cfRule type="colorScale" priority="30">
      <colorScale>
        <cfvo type="min"/>
        <cfvo type="percentile" val="50"/>
        <cfvo type="max"/>
        <color rgb="FF63BE7B"/>
        <color rgb="FFFFEB84"/>
        <color rgb="FFF8696B"/>
      </colorScale>
    </cfRule>
  </conditionalFormatting>
  <conditionalFormatting sqref="J25">
    <cfRule type="expression" dxfId="100" priority="25" stopIfTrue="1">
      <formula>E25="No"</formula>
    </cfRule>
    <cfRule type="dataBar" priority="26">
      <dataBar>
        <cfvo type="min"/>
        <cfvo type="max"/>
        <color rgb="FFFF0000"/>
      </dataBar>
      <extLst>
        <ext xmlns:x14="http://schemas.microsoft.com/office/spreadsheetml/2009/9/main" uri="{B025F937-C7B1-47D3-B67F-A62EFF666E3E}">
          <x14:id>{408191CD-020C-413F-81FD-F6B326F387A6}</x14:id>
        </ext>
      </extLst>
    </cfRule>
    <cfRule type="colorScale" priority="27">
      <colorScale>
        <cfvo type="min"/>
        <cfvo type="percentile" val="50"/>
        <cfvo type="max"/>
        <color rgb="FF63BE7B"/>
        <color rgb="FFFFEB84"/>
        <color rgb="FFF8696B"/>
      </colorScale>
    </cfRule>
  </conditionalFormatting>
  <conditionalFormatting sqref="K26">
    <cfRule type="expression" dxfId="99" priority="22" stopIfTrue="1">
      <formula>F26="No"</formula>
    </cfRule>
    <cfRule type="dataBar" priority="23">
      <dataBar>
        <cfvo type="min"/>
        <cfvo type="max"/>
        <color rgb="FFFF0000"/>
      </dataBar>
      <extLst>
        <ext xmlns:x14="http://schemas.microsoft.com/office/spreadsheetml/2009/9/main" uri="{B025F937-C7B1-47D3-B67F-A62EFF666E3E}">
          <x14:id>{FEABDA80-ADB9-4095-B9FC-3C5BED7EFE24}</x14:id>
        </ext>
      </extLst>
    </cfRule>
    <cfRule type="colorScale" priority="24">
      <colorScale>
        <cfvo type="min"/>
        <cfvo type="percentile" val="50"/>
        <cfvo type="max"/>
        <color rgb="FF63BE7B"/>
        <color rgb="FFFFEB84"/>
        <color rgb="FFF8696B"/>
      </colorScale>
    </cfRule>
  </conditionalFormatting>
  <conditionalFormatting sqref="J26">
    <cfRule type="expression" dxfId="98" priority="19" stopIfTrue="1">
      <formula>E26="No"</formula>
    </cfRule>
    <cfRule type="dataBar" priority="20">
      <dataBar>
        <cfvo type="min"/>
        <cfvo type="max"/>
        <color rgb="FFFF0000"/>
      </dataBar>
      <extLst>
        <ext xmlns:x14="http://schemas.microsoft.com/office/spreadsheetml/2009/9/main" uri="{B025F937-C7B1-47D3-B67F-A62EFF666E3E}">
          <x14:id>{FB43E04E-5287-4081-9F9C-A10832169099}</x14:id>
        </ext>
      </extLst>
    </cfRule>
    <cfRule type="colorScale" priority="21">
      <colorScale>
        <cfvo type="min"/>
        <cfvo type="percentile" val="50"/>
        <cfvo type="max"/>
        <color rgb="FF63BE7B"/>
        <color rgb="FFFFEB84"/>
        <color rgb="FFF8696B"/>
      </colorScale>
    </cfRule>
  </conditionalFormatting>
  <conditionalFormatting sqref="J40">
    <cfRule type="expression" dxfId="97" priority="4" stopIfTrue="1">
      <formula>E40="No"</formula>
    </cfRule>
    <cfRule type="dataBar" priority="5">
      <dataBar>
        <cfvo type="min"/>
        <cfvo type="max"/>
        <color rgb="FFFF0000"/>
      </dataBar>
      <extLst>
        <ext xmlns:x14="http://schemas.microsoft.com/office/spreadsheetml/2009/9/main" uri="{B025F937-C7B1-47D3-B67F-A62EFF666E3E}">
          <x14:id>{98316CE5-99AF-4449-9BB6-FED077835C17}</x14:id>
        </ext>
      </extLst>
    </cfRule>
    <cfRule type="colorScale" priority="6">
      <colorScale>
        <cfvo type="min"/>
        <cfvo type="percentile" val="50"/>
        <cfvo type="max"/>
        <color rgb="FF63BE7B"/>
        <color rgb="FFFFEB84"/>
        <color rgb="FFF8696B"/>
      </colorScale>
    </cfRule>
  </conditionalFormatting>
  <conditionalFormatting sqref="K40">
    <cfRule type="expression" dxfId="96" priority="1" stopIfTrue="1">
      <formula>F40="No"</formula>
    </cfRule>
    <cfRule type="dataBar" priority="2">
      <dataBar>
        <cfvo type="min"/>
        <cfvo type="max"/>
        <color rgb="FFFF0000"/>
      </dataBar>
      <extLst>
        <ext xmlns:x14="http://schemas.microsoft.com/office/spreadsheetml/2009/9/main" uri="{B025F937-C7B1-47D3-B67F-A62EFF666E3E}">
          <x14:id>{E37702EB-0173-4A12-979A-7C994F6C1E4E}</x14:id>
        </ext>
      </extLst>
    </cfRule>
    <cfRule type="colorScale" priority="3">
      <colorScale>
        <cfvo type="min"/>
        <cfvo type="percentile" val="50"/>
        <cfvo type="max"/>
        <color rgb="FF63BE7B"/>
        <color rgb="FFFFEB84"/>
        <color rgb="FFF8696B"/>
      </colorScale>
    </cfRule>
  </conditionalFormatting>
  <dataValidations count="1">
    <dataValidation type="list" allowBlank="1" showInputMessage="1" showErrorMessage="1" sqref="E4:E40" xr:uid="{00000000-0002-0000-0200-000000000000}">
      <formula1>$J$47:$J$48</formula1>
    </dataValidation>
  </dataValidations>
  <pageMargins left="0.27559055118110237" right="0.15748031496062992" top="0.59055118110236227" bottom="0.39370078740157483" header="0.19685039370078741" footer="0.19685039370078741"/>
  <pageSetup scale="62" fitToHeight="8" orientation="landscape" r:id="rId1"/>
  <headerFooter alignWithMargins="0">
    <oddHeader>&amp;C&amp;"Arial,Negrita"&amp;F / &amp;A</oddHeader>
    <oddFooter>Página &amp;P de &amp;N</oddFooter>
  </headerFooter>
  <ignoredErrors>
    <ignoredError sqref="D1:D2" unlockedFormula="1"/>
  </ignoredErrors>
  <drawing r:id="rId2"/>
  <extLst>
    <ext xmlns:x14="http://schemas.microsoft.com/office/spreadsheetml/2009/9/main" uri="{78C0D931-6437-407d-A8EE-F0AAD7539E65}">
      <x14:conditionalFormattings>
        <x14:conditionalFormatting xmlns:xm="http://schemas.microsoft.com/office/excel/2006/main">
          <x14:cfRule type="dataBar" id="{2B12F3C8-C09C-4B0F-B548-13F0F14724B5}">
            <x14:dataBar minLength="0" maxLength="100" negativeBarColorSameAsPositive="1" axisPosition="none">
              <x14:cfvo type="min"/>
              <x14:cfvo type="max"/>
            </x14:dataBar>
          </x14:cfRule>
          <xm:sqref>J42</xm:sqref>
        </x14:conditionalFormatting>
        <x14:conditionalFormatting xmlns:xm="http://schemas.microsoft.com/office/excel/2006/main">
          <x14:cfRule type="dataBar" id="{E80ECE3E-2F4B-4652-A159-CB83FF8778A5}">
            <x14:dataBar minLength="0" maxLength="100" negativeBarColorSameAsPositive="1" axisPosition="none">
              <x14:cfvo type="min"/>
              <x14:cfvo type="max"/>
            </x14:dataBar>
          </x14:cfRule>
          <xm:sqref>J4:K4 J8</xm:sqref>
        </x14:conditionalFormatting>
        <x14:conditionalFormatting xmlns:xm="http://schemas.microsoft.com/office/excel/2006/main">
          <x14:cfRule type="dataBar" id="{9381A65A-9C3D-4EAA-80AC-9B1732DE55E3}">
            <x14:dataBar minLength="0" maxLength="100" negativeBarColorSameAsPositive="1" axisPosition="none">
              <x14:cfvo type="min"/>
              <x14:cfvo type="max"/>
            </x14:dataBar>
          </x14:cfRule>
          <xm:sqref>J9:J11</xm:sqref>
        </x14:conditionalFormatting>
        <x14:conditionalFormatting xmlns:xm="http://schemas.microsoft.com/office/excel/2006/main">
          <x14:cfRule type="dataBar" id="{2BA4F315-203A-49E4-8CEE-2B5EE14BBD82}">
            <x14:dataBar minLength="0" maxLength="100" negativeBarColorSameAsPositive="1" axisPosition="none">
              <x14:cfvo type="min"/>
              <x14:cfvo type="max"/>
            </x14:dataBar>
          </x14:cfRule>
          <xm:sqref>J28</xm:sqref>
        </x14:conditionalFormatting>
        <x14:conditionalFormatting xmlns:xm="http://schemas.microsoft.com/office/excel/2006/main">
          <x14:cfRule type="dataBar" id="{2775BB3C-9C78-4326-9CF9-862EF2DD353A}">
            <x14:dataBar minLength="0" maxLength="100" negativeBarColorSameAsPositive="1" axisPosition="none">
              <x14:cfvo type="min"/>
              <x14:cfvo type="max"/>
            </x14:dataBar>
          </x14:cfRule>
          <xm:sqref>J30:J32</xm:sqref>
        </x14:conditionalFormatting>
        <x14:conditionalFormatting xmlns:xm="http://schemas.microsoft.com/office/excel/2006/main">
          <x14:cfRule type="dataBar" id="{C95F1F1C-1D9B-4EEC-9A02-626D5A7E3F51}">
            <x14:dataBar minLength="0" maxLength="100" negativeBarColorSameAsPositive="1" axisPosition="none">
              <x14:cfvo type="min"/>
              <x14:cfvo type="max"/>
            </x14:dataBar>
          </x14:cfRule>
          <xm:sqref>J33</xm:sqref>
        </x14:conditionalFormatting>
        <x14:conditionalFormatting xmlns:xm="http://schemas.microsoft.com/office/excel/2006/main">
          <x14:cfRule type="dataBar" id="{3B776D41-C30F-40A9-8013-959754ED8275}">
            <x14:dataBar minLength="0" maxLength="100" negativeBarColorSameAsPositive="1" axisPosition="none">
              <x14:cfvo type="min"/>
              <x14:cfvo type="max"/>
            </x14:dataBar>
          </x14:cfRule>
          <xm:sqref>J36 J38</xm:sqref>
        </x14:conditionalFormatting>
        <x14:conditionalFormatting xmlns:xm="http://schemas.microsoft.com/office/excel/2006/main">
          <x14:cfRule type="dataBar" id="{C4F2F7B0-D95D-4FDF-9591-D883E397962B}">
            <x14:dataBar minLength="0" maxLength="100" negativeBarColorSameAsPositive="1" axisPosition="none">
              <x14:cfvo type="min"/>
              <x14:cfvo type="max"/>
            </x14:dataBar>
          </x14:cfRule>
          <xm:sqref>J27</xm:sqref>
        </x14:conditionalFormatting>
        <x14:conditionalFormatting xmlns:xm="http://schemas.microsoft.com/office/excel/2006/main">
          <x14:cfRule type="dataBar" id="{D099B7BB-D346-46DF-B12F-93E8C917B127}">
            <x14:dataBar minLength="0" maxLength="100" negativeBarColorSameAsPositive="1" axisPosition="none">
              <x14:cfvo type="min"/>
              <x14:cfvo type="max"/>
            </x14:dataBar>
          </x14:cfRule>
          <xm:sqref>J24</xm:sqref>
        </x14:conditionalFormatting>
        <x14:conditionalFormatting xmlns:xm="http://schemas.microsoft.com/office/excel/2006/main">
          <x14:cfRule type="dataBar" id="{87CF98C1-998E-4022-8B61-4098C08C4BB6}">
            <x14:dataBar minLength="0" maxLength="100" negativeBarColorSameAsPositive="1" axisPosition="none">
              <x14:cfvo type="min"/>
              <x14:cfvo type="max"/>
            </x14:dataBar>
          </x14:cfRule>
          <xm:sqref>J7:K7 K8:K11</xm:sqref>
        </x14:conditionalFormatting>
        <x14:conditionalFormatting xmlns:xm="http://schemas.microsoft.com/office/excel/2006/main">
          <x14:cfRule type="dataBar" id="{4FF69A01-78E0-46E6-A425-A6FC973FF341}">
            <x14:dataBar minLength="0" maxLength="100" negativeBarColorSameAsPositive="1" axisPosition="none">
              <x14:cfvo type="min"/>
              <x14:cfvo type="max"/>
            </x14:dataBar>
          </x14:cfRule>
          <xm:sqref>J6</xm:sqref>
        </x14:conditionalFormatting>
        <x14:conditionalFormatting xmlns:xm="http://schemas.microsoft.com/office/excel/2006/main">
          <x14:cfRule type="dataBar" id="{F14D347E-CA5D-447B-A789-3CB5EA0D882D}">
            <x14:dataBar minLength="0" maxLength="100" negativeBarColorSameAsPositive="1" axisPosition="none">
              <x14:cfvo type="min"/>
              <x14:cfvo type="max"/>
            </x14:dataBar>
          </x14:cfRule>
          <xm:sqref>K6</xm:sqref>
        </x14:conditionalFormatting>
        <x14:conditionalFormatting xmlns:xm="http://schemas.microsoft.com/office/excel/2006/main">
          <x14:cfRule type="dataBar" id="{4BF70A73-A026-412D-8C7E-F1B7F7DFCE85}">
            <x14:dataBar minLength="0" maxLength="100" negativeBarColorSameAsPositive="1" axisPosition="none">
              <x14:cfvo type="min"/>
              <x14:cfvo type="max"/>
            </x14:dataBar>
          </x14:cfRule>
          <xm:sqref>K12</xm:sqref>
        </x14:conditionalFormatting>
        <x14:conditionalFormatting xmlns:xm="http://schemas.microsoft.com/office/excel/2006/main">
          <x14:cfRule type="dataBar" id="{EED4E7B7-2FE0-4069-BE88-B0BD188FEA7A}">
            <x14:dataBar minLength="0" maxLength="100" negativeBarColorSameAsPositive="1" axisPosition="none">
              <x14:cfvo type="min"/>
              <x14:cfvo type="max"/>
            </x14:dataBar>
          </x14:cfRule>
          <xm:sqref>K13</xm:sqref>
        </x14:conditionalFormatting>
        <x14:conditionalFormatting xmlns:xm="http://schemas.microsoft.com/office/excel/2006/main">
          <x14:cfRule type="dataBar" id="{93308CE0-DBA5-4832-914D-9B1A9945B93B}">
            <x14:dataBar minLength="0" maxLength="100" negativeBarColorSameAsPositive="1" axisPosition="none">
              <x14:cfvo type="min"/>
              <x14:cfvo type="max"/>
            </x14:dataBar>
          </x14:cfRule>
          <xm:sqref>K19</xm:sqref>
        </x14:conditionalFormatting>
        <x14:conditionalFormatting xmlns:xm="http://schemas.microsoft.com/office/excel/2006/main">
          <x14:cfRule type="dataBar" id="{97EB3FC4-4880-43F2-BD2B-BA148377DCAD}">
            <x14:dataBar minLength="0" maxLength="100" negativeBarColorSameAsPositive="1" axisPosition="none">
              <x14:cfvo type="min"/>
              <x14:cfvo type="max"/>
            </x14:dataBar>
          </x14:cfRule>
          <xm:sqref>K20</xm:sqref>
        </x14:conditionalFormatting>
        <x14:conditionalFormatting xmlns:xm="http://schemas.microsoft.com/office/excel/2006/main">
          <x14:cfRule type="dataBar" id="{45409144-39E7-43A6-8730-EA4841826637}">
            <x14:dataBar minLength="0" maxLength="100" negativeBarColorSameAsPositive="1" axisPosition="none">
              <x14:cfvo type="min"/>
              <x14:cfvo type="max"/>
            </x14:dataBar>
          </x14:cfRule>
          <xm:sqref>K21</xm:sqref>
        </x14:conditionalFormatting>
        <x14:conditionalFormatting xmlns:xm="http://schemas.microsoft.com/office/excel/2006/main">
          <x14:cfRule type="dataBar" id="{D13C6868-5A7D-4604-AAB0-DB73BDB1DA5F}">
            <x14:dataBar minLength="0" maxLength="100" negativeBarColorSameAsPositive="1" axisPosition="none">
              <x14:cfvo type="min"/>
              <x14:cfvo type="max"/>
            </x14:dataBar>
          </x14:cfRule>
          <xm:sqref>K22</xm:sqref>
        </x14:conditionalFormatting>
        <x14:conditionalFormatting xmlns:xm="http://schemas.microsoft.com/office/excel/2006/main">
          <x14:cfRule type="dataBar" id="{1AE7533B-92CD-43E7-A3C5-D7A1781BA162}">
            <x14:dataBar minLength="0" maxLength="100" negativeBarColorSameAsPositive="1" axisPosition="none">
              <x14:cfvo type="min"/>
              <x14:cfvo type="max"/>
            </x14:dataBar>
          </x14:cfRule>
          <xm:sqref>K23</xm:sqref>
        </x14:conditionalFormatting>
        <x14:conditionalFormatting xmlns:xm="http://schemas.microsoft.com/office/excel/2006/main">
          <x14:cfRule type="dataBar" id="{67CE88B5-431A-4519-8A0D-05338DCDDEE3}">
            <x14:dataBar minLength="0" maxLength="100" negativeBarColorSameAsPositive="1" axisPosition="none">
              <x14:cfvo type="min"/>
              <x14:cfvo type="max"/>
            </x14:dataBar>
          </x14:cfRule>
          <xm:sqref>K29</xm:sqref>
        </x14:conditionalFormatting>
        <x14:conditionalFormatting xmlns:xm="http://schemas.microsoft.com/office/excel/2006/main">
          <x14:cfRule type="dataBar" id="{30AB4778-5E43-4B72-A687-52FCEBD46A4A}">
            <x14:dataBar minLength="0" maxLength="100" negativeBarColorSameAsPositive="1" axisPosition="none">
              <x14:cfvo type="min"/>
              <x14:cfvo type="max"/>
            </x14:dataBar>
          </x14:cfRule>
          <xm:sqref>K34</xm:sqref>
        </x14:conditionalFormatting>
        <x14:conditionalFormatting xmlns:xm="http://schemas.microsoft.com/office/excel/2006/main">
          <x14:cfRule type="dataBar" id="{07DD7882-9D4E-4B59-88AB-98933C1B14AC}">
            <x14:dataBar minLength="0" maxLength="100" negativeBarColorSameAsPositive="1" axisPosition="none">
              <x14:cfvo type="min"/>
              <x14:cfvo type="max"/>
            </x14:dataBar>
          </x14:cfRule>
          <xm:sqref>K35</xm:sqref>
        </x14:conditionalFormatting>
        <x14:conditionalFormatting xmlns:xm="http://schemas.microsoft.com/office/excel/2006/main">
          <x14:cfRule type="dataBar" id="{46F328B0-2199-4D92-88B0-43C08B720305}">
            <x14:dataBar minLength="0" maxLength="100" negativeBarColorSameAsPositive="1" axisPosition="none">
              <x14:cfvo type="min"/>
              <x14:cfvo type="max"/>
            </x14:dataBar>
          </x14:cfRule>
          <xm:sqref>K37</xm:sqref>
        </x14:conditionalFormatting>
        <x14:conditionalFormatting xmlns:xm="http://schemas.microsoft.com/office/excel/2006/main">
          <x14:cfRule type="dataBar" id="{75EECC7B-9211-4546-B63F-FA49AB7DE0A7}">
            <x14:dataBar minLength="0" maxLength="100" negativeBarColorSameAsPositive="1" axisPosition="none">
              <x14:cfvo type="min"/>
              <x14:cfvo type="max"/>
            </x14:dataBar>
          </x14:cfRule>
          <xm:sqref>K39</xm:sqref>
        </x14:conditionalFormatting>
        <x14:conditionalFormatting xmlns:xm="http://schemas.microsoft.com/office/excel/2006/main">
          <x14:cfRule type="dataBar" id="{8221FD8D-D3B2-4076-91AB-436757123696}">
            <x14:dataBar minLength="0" maxLength="100" negativeBarColorSameAsPositive="1" axisPosition="none">
              <x14:cfvo type="min"/>
              <x14:cfvo type="max"/>
            </x14:dataBar>
          </x14:cfRule>
          <xm:sqref>J12</xm:sqref>
        </x14:conditionalFormatting>
        <x14:conditionalFormatting xmlns:xm="http://schemas.microsoft.com/office/excel/2006/main">
          <x14:cfRule type="dataBar" id="{A572B5D4-F542-403C-BAF9-D4369A4B081E}">
            <x14:dataBar minLength="0" maxLength="100" negativeBarColorSameAsPositive="1" axisPosition="none">
              <x14:cfvo type="min"/>
              <x14:cfvo type="max"/>
            </x14:dataBar>
          </x14:cfRule>
          <xm:sqref>J19:J23 J13</xm:sqref>
        </x14:conditionalFormatting>
        <x14:conditionalFormatting xmlns:xm="http://schemas.microsoft.com/office/excel/2006/main">
          <x14:cfRule type="dataBar" id="{A7633A4A-AE03-4044-9CDC-69BD32F1F92F}">
            <x14:dataBar minLength="0" maxLength="100" negativeBarColorSameAsPositive="1" axisPosition="none">
              <x14:cfvo type="min"/>
              <x14:cfvo type="max"/>
            </x14:dataBar>
          </x14:cfRule>
          <xm:sqref>J29</xm:sqref>
        </x14:conditionalFormatting>
        <x14:conditionalFormatting xmlns:xm="http://schemas.microsoft.com/office/excel/2006/main">
          <x14:cfRule type="dataBar" id="{0652C3C3-6FEF-44CD-86AB-96BDAB6827C9}">
            <x14:dataBar minLength="0" maxLength="100" negativeBarColorSameAsPositive="1" axisPosition="none">
              <x14:cfvo type="min"/>
              <x14:cfvo type="max"/>
            </x14:dataBar>
          </x14:cfRule>
          <xm:sqref>J34</xm:sqref>
        </x14:conditionalFormatting>
        <x14:conditionalFormatting xmlns:xm="http://schemas.microsoft.com/office/excel/2006/main">
          <x14:cfRule type="dataBar" id="{1FB28201-4477-4454-94B8-521B802ECD81}">
            <x14:dataBar minLength="0" maxLength="100" negativeBarColorSameAsPositive="1" axisPosition="none">
              <x14:cfvo type="min"/>
              <x14:cfvo type="max"/>
            </x14:dataBar>
          </x14:cfRule>
          <xm:sqref>J35</xm:sqref>
        </x14:conditionalFormatting>
        <x14:conditionalFormatting xmlns:xm="http://schemas.microsoft.com/office/excel/2006/main">
          <x14:cfRule type="dataBar" id="{1F1D6188-2D33-4013-887A-B0CDFB03C51E}">
            <x14:dataBar minLength="0" maxLength="100" negativeBarColorSameAsPositive="1" axisPosition="none">
              <x14:cfvo type="min"/>
              <x14:cfvo type="max"/>
            </x14:dataBar>
          </x14:cfRule>
          <xm:sqref>J37</xm:sqref>
        </x14:conditionalFormatting>
        <x14:conditionalFormatting xmlns:xm="http://schemas.microsoft.com/office/excel/2006/main">
          <x14:cfRule type="dataBar" id="{533223B5-D89B-4D28-A17E-75DA2F3756CC}">
            <x14:dataBar minLength="0" maxLength="100" negativeBarColorSameAsPositive="1" axisPosition="none">
              <x14:cfvo type="min"/>
              <x14:cfvo type="max"/>
            </x14:dataBar>
          </x14:cfRule>
          <xm:sqref>J39</xm:sqref>
        </x14:conditionalFormatting>
        <x14:conditionalFormatting xmlns:xm="http://schemas.microsoft.com/office/excel/2006/main">
          <x14:cfRule type="dataBar" id="{5624EF12-5447-45A6-BB6A-C4607F2D2DFC}">
            <x14:dataBar minLength="0" maxLength="100" negativeBarColorSameAsPositive="1" axisPosition="none">
              <x14:cfvo type="min"/>
              <x14:cfvo type="max"/>
            </x14:dataBar>
          </x14:cfRule>
          <xm:sqref>J14</xm:sqref>
        </x14:conditionalFormatting>
        <x14:conditionalFormatting xmlns:xm="http://schemas.microsoft.com/office/excel/2006/main">
          <x14:cfRule type="dataBar" id="{8195E81E-AB54-4A0C-8947-486463093ACD}">
            <x14:dataBar minLength="0" maxLength="100" negativeBarColorSameAsPositive="1" axisPosition="none">
              <x14:cfvo type="min"/>
              <x14:cfvo type="max"/>
            </x14:dataBar>
          </x14:cfRule>
          <xm:sqref>J16</xm:sqref>
        </x14:conditionalFormatting>
        <x14:conditionalFormatting xmlns:xm="http://schemas.microsoft.com/office/excel/2006/main">
          <x14:cfRule type="dataBar" id="{1BF8563E-1ABA-4304-97E8-40E4F8B1C35D}">
            <x14:dataBar minLength="0" maxLength="100" negativeBarColorSameAsPositive="1" axisPosition="none">
              <x14:cfvo type="min"/>
              <x14:cfvo type="max"/>
            </x14:dataBar>
          </x14:cfRule>
          <xm:sqref>J18</xm:sqref>
        </x14:conditionalFormatting>
        <x14:conditionalFormatting xmlns:xm="http://schemas.microsoft.com/office/excel/2006/main">
          <x14:cfRule type="dataBar" id="{73E3D334-E6F7-4E4F-BDD1-DA00386AA450}">
            <x14:dataBar minLength="0" maxLength="100" negativeBarColorSameAsPositive="1" axisPosition="none">
              <x14:cfvo type="min"/>
              <x14:cfvo type="max"/>
            </x14:dataBar>
          </x14:cfRule>
          <xm:sqref>J15</xm:sqref>
        </x14:conditionalFormatting>
        <x14:conditionalFormatting xmlns:xm="http://schemas.microsoft.com/office/excel/2006/main">
          <x14:cfRule type="dataBar" id="{9B6AFAA6-F4B3-40D1-89A2-31326F955B35}">
            <x14:dataBar minLength="0" maxLength="100" negativeBarColorSameAsPositive="1" axisPosition="none">
              <x14:cfvo type="min"/>
              <x14:cfvo type="max"/>
            </x14:dataBar>
          </x14:cfRule>
          <xm:sqref>J17</xm:sqref>
        </x14:conditionalFormatting>
        <x14:conditionalFormatting xmlns:xm="http://schemas.microsoft.com/office/excel/2006/main">
          <x14:cfRule type="dataBar" id="{78171EEE-885C-4393-94CC-8F7B033E2089}">
            <x14:dataBar minLength="0" maxLength="100" negativeBarColorSameAsPositive="1" axisPosition="none">
              <x14:cfvo type="min"/>
              <x14:cfvo type="max"/>
            </x14:dataBar>
          </x14:cfRule>
          <xm:sqref>K14:K18</xm:sqref>
        </x14:conditionalFormatting>
        <x14:conditionalFormatting xmlns:xm="http://schemas.microsoft.com/office/excel/2006/main">
          <x14:cfRule type="dataBar" id="{BA708749-70A6-400A-A38F-AA414931F4F6}">
            <x14:dataBar minLength="0" maxLength="100" negativeBarColorSameAsPositive="1" axisPosition="none">
              <x14:cfvo type="min"/>
              <x14:cfvo type="max"/>
            </x14:dataBar>
          </x14:cfRule>
          <xm:sqref>K27:K28 K24</xm:sqref>
        </x14:conditionalFormatting>
        <x14:conditionalFormatting xmlns:xm="http://schemas.microsoft.com/office/excel/2006/main">
          <x14:cfRule type="dataBar" id="{2FCD6C87-5628-4A9E-99F2-57D80A8A95D1}">
            <x14:dataBar minLength="0" maxLength="100" negativeBarColorSameAsPositive="1" axisPosition="none">
              <x14:cfvo type="min"/>
              <x14:cfvo type="max"/>
            </x14:dataBar>
          </x14:cfRule>
          <xm:sqref>K30</xm:sqref>
        </x14:conditionalFormatting>
        <x14:conditionalFormatting xmlns:xm="http://schemas.microsoft.com/office/excel/2006/main">
          <x14:cfRule type="dataBar" id="{903EE6D9-7EAD-431A-A948-17D62979671D}">
            <x14:dataBar minLength="0" maxLength="100" negativeBarColorSameAsPositive="1" axisPosition="none">
              <x14:cfvo type="min"/>
              <x14:cfvo type="max"/>
            </x14:dataBar>
          </x14:cfRule>
          <xm:sqref>K31</xm:sqref>
        </x14:conditionalFormatting>
        <x14:conditionalFormatting xmlns:xm="http://schemas.microsoft.com/office/excel/2006/main">
          <x14:cfRule type="dataBar" id="{9DEFD24D-7059-4C58-83FF-1F0C62E07A2F}">
            <x14:dataBar minLength="0" maxLength="100" negativeBarColorSameAsPositive="1" axisPosition="none">
              <x14:cfvo type="min"/>
              <x14:cfvo type="max"/>
            </x14:dataBar>
          </x14:cfRule>
          <xm:sqref>K32</xm:sqref>
        </x14:conditionalFormatting>
        <x14:conditionalFormatting xmlns:xm="http://schemas.microsoft.com/office/excel/2006/main">
          <x14:cfRule type="dataBar" id="{123CA12F-F2AE-43B8-B459-FA8CD00AED28}">
            <x14:dataBar minLength="0" maxLength="100" negativeBarColorSameAsPositive="1" axisPosition="none">
              <x14:cfvo type="min"/>
              <x14:cfvo type="max"/>
            </x14:dataBar>
          </x14:cfRule>
          <xm:sqref>K33</xm:sqref>
        </x14:conditionalFormatting>
        <x14:conditionalFormatting xmlns:xm="http://schemas.microsoft.com/office/excel/2006/main">
          <x14:cfRule type="dataBar" id="{959A444F-C57D-401B-9519-CAD4F8E73D83}">
            <x14:dataBar minLength="0" maxLength="100" negativeBarColorSameAsPositive="1" axisPosition="none">
              <x14:cfvo type="min"/>
              <x14:cfvo type="max"/>
            </x14:dataBar>
          </x14:cfRule>
          <xm:sqref>K36</xm:sqref>
        </x14:conditionalFormatting>
        <x14:conditionalFormatting xmlns:xm="http://schemas.microsoft.com/office/excel/2006/main">
          <x14:cfRule type="dataBar" id="{46014040-B92C-44EB-B4BF-A2599A51EFB9}">
            <x14:dataBar minLength="0" maxLength="100" negativeBarColorSameAsPositive="1" axisPosition="none">
              <x14:cfvo type="min"/>
              <x14:cfvo type="max"/>
            </x14:dataBar>
          </x14:cfRule>
          <xm:sqref>K38</xm:sqref>
        </x14:conditionalFormatting>
        <x14:conditionalFormatting xmlns:xm="http://schemas.microsoft.com/office/excel/2006/main">
          <x14:cfRule type="dataBar" id="{8490FF0F-195C-4A05-ACA1-1571E57EC2B1}">
            <x14:dataBar minLength="0" maxLength="100" negativeBarColorSameAsPositive="1" axisPosition="none">
              <x14:cfvo type="min"/>
              <x14:cfvo type="max"/>
            </x14:dataBar>
          </x14:cfRule>
          <xm:sqref>J5</xm:sqref>
        </x14:conditionalFormatting>
        <x14:conditionalFormatting xmlns:xm="http://schemas.microsoft.com/office/excel/2006/main">
          <x14:cfRule type="dataBar" id="{76C65338-74D8-42F4-9947-3F0FEC9B2BA0}">
            <x14:dataBar minLength="0" maxLength="100" negativeBarColorSameAsPositive="1" axisPosition="none">
              <x14:cfvo type="min"/>
              <x14:cfvo type="max"/>
            </x14:dataBar>
          </x14:cfRule>
          <xm:sqref>K5</xm:sqref>
        </x14:conditionalFormatting>
        <x14:conditionalFormatting xmlns:xm="http://schemas.microsoft.com/office/excel/2006/main">
          <x14:cfRule type="dataBar" id="{1B6A0A88-42D1-4A81-907B-9DBAF4ADB7FF}">
            <x14:dataBar minLength="0" maxLength="100" negativeBarColorSameAsPositive="1" axisPosition="none">
              <x14:cfvo type="min"/>
              <x14:cfvo type="max"/>
            </x14:dataBar>
          </x14:cfRule>
          <xm:sqref>K25</xm:sqref>
        </x14:conditionalFormatting>
        <x14:conditionalFormatting xmlns:xm="http://schemas.microsoft.com/office/excel/2006/main">
          <x14:cfRule type="dataBar" id="{408191CD-020C-413F-81FD-F6B326F387A6}">
            <x14:dataBar minLength="0" maxLength="100" negativeBarColorSameAsPositive="1" axisPosition="none">
              <x14:cfvo type="min"/>
              <x14:cfvo type="max"/>
            </x14:dataBar>
          </x14:cfRule>
          <xm:sqref>J25</xm:sqref>
        </x14:conditionalFormatting>
        <x14:conditionalFormatting xmlns:xm="http://schemas.microsoft.com/office/excel/2006/main">
          <x14:cfRule type="dataBar" id="{FEABDA80-ADB9-4095-B9FC-3C5BED7EFE24}">
            <x14:dataBar minLength="0" maxLength="100" negativeBarColorSameAsPositive="1" axisPosition="none">
              <x14:cfvo type="min"/>
              <x14:cfvo type="max"/>
            </x14:dataBar>
          </x14:cfRule>
          <xm:sqref>K26</xm:sqref>
        </x14:conditionalFormatting>
        <x14:conditionalFormatting xmlns:xm="http://schemas.microsoft.com/office/excel/2006/main">
          <x14:cfRule type="dataBar" id="{FB43E04E-5287-4081-9F9C-A10832169099}">
            <x14:dataBar minLength="0" maxLength="100" negativeBarColorSameAsPositive="1" axisPosition="none">
              <x14:cfvo type="min"/>
              <x14:cfvo type="max"/>
            </x14:dataBar>
          </x14:cfRule>
          <xm:sqref>J26</xm:sqref>
        </x14:conditionalFormatting>
        <x14:conditionalFormatting xmlns:xm="http://schemas.microsoft.com/office/excel/2006/main">
          <x14:cfRule type="dataBar" id="{98316CE5-99AF-4449-9BB6-FED077835C17}">
            <x14:dataBar minLength="0" maxLength="100" negativeBarColorSameAsPositive="1" axisPosition="none">
              <x14:cfvo type="min"/>
              <x14:cfvo type="max"/>
            </x14:dataBar>
          </x14:cfRule>
          <xm:sqref>J40</xm:sqref>
        </x14:conditionalFormatting>
        <x14:conditionalFormatting xmlns:xm="http://schemas.microsoft.com/office/excel/2006/main">
          <x14:cfRule type="dataBar" id="{E37702EB-0173-4A12-979A-7C994F6C1E4E}">
            <x14:dataBar minLength="0" maxLength="100" negativeBarColorSameAsPositive="1" axisPosition="none">
              <x14:cfvo type="min"/>
              <x14:cfvo type="max"/>
            </x14:dataBar>
          </x14:cfRule>
          <xm:sqref>K40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68"/>
  <sheetViews>
    <sheetView view="pageBreakPreview" zoomScaleNormal="90" zoomScaleSheetLayoutView="100" workbookViewId="0">
      <pane ySplit="3" topLeftCell="A4" activePane="bottomLeft" state="frozenSplit"/>
      <selection pane="bottomLeft" activeCell="D12" sqref="D12"/>
    </sheetView>
  </sheetViews>
  <sheetFormatPr baseColWidth="10" defaultColWidth="9.109375" defaultRowHeight="13.2" x14ac:dyDescent="0.25"/>
  <cols>
    <col min="1" max="1" width="4" style="1" customWidth="1"/>
    <col min="2" max="2" width="9" style="4" customWidth="1"/>
    <col min="3" max="3" width="31.6640625" style="6" customWidth="1"/>
    <col min="4" max="4" width="68.88671875" style="11" customWidth="1"/>
    <col min="5" max="5" width="17" style="9" customWidth="1"/>
    <col min="6" max="6" width="15.44140625" style="7" hidden="1" customWidth="1"/>
    <col min="7" max="7" width="15.5546875" style="8" hidden="1" customWidth="1"/>
    <col min="8" max="9" width="15.5546875" style="14" hidden="1" customWidth="1"/>
    <col min="10" max="10" width="24.33203125" style="8" customWidth="1"/>
    <col min="11" max="11" width="11.6640625" style="8" customWidth="1"/>
    <col min="12" max="12" width="52.6640625" style="9" customWidth="1"/>
    <col min="13" max="16384" width="9.109375" style="3"/>
  </cols>
  <sheetData>
    <row r="1" spans="2:12" ht="17.399999999999999" x14ac:dyDescent="0.25">
      <c r="B1" s="167" t="s">
        <v>269</v>
      </c>
      <c r="C1" s="168"/>
      <c r="D1" s="71">
        <f>+'1. Main Charact, Cert &amp; Insp'!$D$1</f>
        <v>0</v>
      </c>
      <c r="F1" s="72"/>
      <c r="H1" s="73"/>
      <c r="I1" s="73"/>
    </row>
    <row r="2" spans="2:12" ht="16.5" customHeight="1" x14ac:dyDescent="0.35">
      <c r="B2" s="169" t="s">
        <v>172</v>
      </c>
      <c r="C2" s="169"/>
      <c r="D2" s="69">
        <f>+'1. Main Charact, Cert &amp; Insp'!$D$2</f>
        <v>0</v>
      </c>
      <c r="E2" s="16"/>
      <c r="F2" s="163" t="s">
        <v>166</v>
      </c>
      <c r="G2" s="164"/>
      <c r="H2" s="65" t="s">
        <v>204</v>
      </c>
      <c r="I2" s="165" t="s">
        <v>168</v>
      </c>
      <c r="J2" s="166"/>
      <c r="K2" s="53"/>
      <c r="L2" s="3"/>
    </row>
    <row r="3" spans="2:12" ht="74.25" customHeight="1" x14ac:dyDescent="0.25">
      <c r="B3" s="75" t="s">
        <v>2</v>
      </c>
      <c r="C3" s="75" t="s">
        <v>3</v>
      </c>
      <c r="D3" s="76" t="s">
        <v>4</v>
      </c>
      <c r="E3" s="38" t="s">
        <v>180</v>
      </c>
      <c r="F3" s="37" t="s">
        <v>148</v>
      </c>
      <c r="G3" s="37" t="s">
        <v>6</v>
      </c>
      <c r="H3" s="38" t="s">
        <v>184</v>
      </c>
      <c r="I3" s="38" t="s">
        <v>185</v>
      </c>
      <c r="J3" s="39" t="s">
        <v>167</v>
      </c>
      <c r="K3" s="68" t="s">
        <v>266</v>
      </c>
      <c r="L3" s="19" t="s">
        <v>5</v>
      </c>
    </row>
    <row r="4" spans="2:12" ht="13.8" x14ac:dyDescent="0.25">
      <c r="B4" s="77">
        <f>+'3.Drilling Equipm. &amp; Capacities'!B40+1</f>
        <v>75</v>
      </c>
      <c r="C4" s="78" t="s">
        <v>60</v>
      </c>
      <c r="D4" s="79" t="s">
        <v>267</v>
      </c>
      <c r="E4" s="41" t="s">
        <v>71</v>
      </c>
      <c r="F4" s="63">
        <v>10</v>
      </c>
      <c r="G4" s="61" t="e">
        <f>+F4/#REF!</f>
        <v>#REF!</v>
      </c>
      <c r="H4" s="62">
        <f t="shared" ref="H4:H16" si="0">IF(E4="Yes",F4,0)</f>
        <v>10</v>
      </c>
      <c r="I4" s="59" t="e">
        <f>IF(OR($H$4=0,$H$5=0,$H$6=0,#REF!=0)=FALSE,H4,0)</f>
        <v>#REF!</v>
      </c>
      <c r="J4" s="60" t="str">
        <f>IF(E4="Yes","OK"," Pass")</f>
        <v>OK</v>
      </c>
      <c r="K4" s="60" t="str">
        <f>IF(J4="OK","0,5"," 0")</f>
        <v>0,5</v>
      </c>
      <c r="L4" s="49"/>
    </row>
    <row r="5" spans="2:12" ht="13.8" x14ac:dyDescent="0.25">
      <c r="B5" s="77">
        <f>+B4+1</f>
        <v>76</v>
      </c>
      <c r="C5" s="78" t="s">
        <v>61</v>
      </c>
      <c r="D5" s="79" t="s">
        <v>62</v>
      </c>
      <c r="E5" s="41" t="s">
        <v>71</v>
      </c>
      <c r="F5" s="63">
        <v>10</v>
      </c>
      <c r="G5" s="61" t="e">
        <f>+F5/#REF!</f>
        <v>#REF!</v>
      </c>
      <c r="H5" s="62">
        <f t="shared" si="0"/>
        <v>10</v>
      </c>
      <c r="I5" s="59" t="e">
        <f>IF(OR($H$4=0,$H$5=0,$H$6=0,#REF!=0)=FALSE,H5,0)</f>
        <v>#REF!</v>
      </c>
      <c r="J5" s="60" t="str">
        <f t="shared" ref="J5:J18" si="1">IF(E5="Yes","OK"," Pass")</f>
        <v>OK</v>
      </c>
      <c r="K5" s="60" t="str">
        <f>IF(J5="OK","1"," 0")</f>
        <v>1</v>
      </c>
      <c r="L5" s="49"/>
    </row>
    <row r="6" spans="2:12" ht="39.6" x14ac:dyDescent="0.25">
      <c r="B6" s="77">
        <f t="shared" ref="B6:B18" si="2">+B5+1</f>
        <v>77</v>
      </c>
      <c r="C6" s="78" t="s">
        <v>63</v>
      </c>
      <c r="D6" s="79" t="s">
        <v>360</v>
      </c>
      <c r="E6" s="41" t="s">
        <v>71</v>
      </c>
      <c r="F6" s="63">
        <v>10</v>
      </c>
      <c r="G6" s="61" t="e">
        <f>+F6/#REF!</f>
        <v>#REF!</v>
      </c>
      <c r="H6" s="62">
        <f t="shared" si="0"/>
        <v>10</v>
      </c>
      <c r="I6" s="59" t="e">
        <f>IF(OR($H$4=0,$H$5=0,$H$6=0,#REF!=0)=FALSE,H6,0)</f>
        <v>#REF!</v>
      </c>
      <c r="J6" s="60" t="str">
        <f>IF(E6="Yes","OK","Did not pass")</f>
        <v>OK</v>
      </c>
      <c r="K6" s="60" t="s">
        <v>265</v>
      </c>
      <c r="L6" s="49"/>
    </row>
    <row r="7" spans="2:12" ht="13.8" x14ac:dyDescent="0.25">
      <c r="B7" s="77">
        <f t="shared" si="2"/>
        <v>78</v>
      </c>
      <c r="C7" s="78" t="s">
        <v>64</v>
      </c>
      <c r="D7" s="79" t="s">
        <v>65</v>
      </c>
      <c r="E7" s="41" t="s">
        <v>71</v>
      </c>
      <c r="F7" s="63">
        <v>10</v>
      </c>
      <c r="G7" s="61" t="e">
        <f>+F7/#REF!</f>
        <v>#REF!</v>
      </c>
      <c r="H7" s="62">
        <f t="shared" si="0"/>
        <v>10</v>
      </c>
      <c r="I7" s="59" t="e">
        <f>IF(OR($H$4=0,$H$5=0,$H$6=0,#REF!=0)=FALSE,H7,0)</f>
        <v>#REF!</v>
      </c>
      <c r="J7" s="60" t="str">
        <f t="shared" si="1"/>
        <v>OK</v>
      </c>
      <c r="K7" s="60" t="str">
        <f>IF(J7="OK","1"," 0")</f>
        <v>1</v>
      </c>
      <c r="L7" s="49"/>
    </row>
    <row r="8" spans="2:12" ht="26.4" x14ac:dyDescent="0.25">
      <c r="B8" s="77">
        <f t="shared" si="2"/>
        <v>79</v>
      </c>
      <c r="C8" s="78" t="s">
        <v>66</v>
      </c>
      <c r="D8" s="79" t="s">
        <v>370</v>
      </c>
      <c r="E8" s="41" t="s">
        <v>71</v>
      </c>
      <c r="F8" s="63">
        <v>10</v>
      </c>
      <c r="G8" s="61" t="e">
        <f>+F8/#REF!</f>
        <v>#REF!</v>
      </c>
      <c r="H8" s="62">
        <f t="shared" si="0"/>
        <v>10</v>
      </c>
      <c r="I8" s="59" t="e">
        <f>IF(OR($H$4=0,$H$5=0,$H$6=0,#REF!=0)=FALSE,H8,0)</f>
        <v>#REF!</v>
      </c>
      <c r="J8" s="60" t="str">
        <f>IF(E8="Yes","OK","Did not pass")</f>
        <v>OK</v>
      </c>
      <c r="K8" s="60" t="s">
        <v>160</v>
      </c>
      <c r="L8" s="49"/>
    </row>
    <row r="9" spans="2:12" ht="26.4" x14ac:dyDescent="0.25">
      <c r="B9" s="77">
        <f t="shared" si="2"/>
        <v>80</v>
      </c>
      <c r="C9" s="78" t="s">
        <v>67</v>
      </c>
      <c r="D9" s="150" t="s">
        <v>369</v>
      </c>
      <c r="E9" s="41" t="s">
        <v>71</v>
      </c>
      <c r="F9" s="63">
        <v>10</v>
      </c>
      <c r="G9" s="61" t="e">
        <f>+F9/#REF!</f>
        <v>#REF!</v>
      </c>
      <c r="H9" s="62">
        <f t="shared" si="0"/>
        <v>10</v>
      </c>
      <c r="I9" s="59" t="e">
        <f>IF(OR($H$4=0,$H$5=0,$H$6=0,#REF!=0)=FALSE,H9,0)</f>
        <v>#REF!</v>
      </c>
      <c r="J9" s="60" t="str">
        <f>IF(E9="Yes","OK","Did not pass")</f>
        <v>OK</v>
      </c>
      <c r="K9" s="60" t="s">
        <v>160</v>
      </c>
      <c r="L9" s="49"/>
    </row>
    <row r="10" spans="2:12" ht="26.4" x14ac:dyDescent="0.25">
      <c r="B10" s="77">
        <f t="shared" si="2"/>
        <v>81</v>
      </c>
      <c r="C10" s="78" t="s">
        <v>68</v>
      </c>
      <c r="D10" s="146" t="s">
        <v>254</v>
      </c>
      <c r="E10" s="41" t="s">
        <v>71</v>
      </c>
      <c r="F10" s="63">
        <v>10</v>
      </c>
      <c r="G10" s="61" t="e">
        <f>+F10/#REF!</f>
        <v>#REF!</v>
      </c>
      <c r="H10" s="62">
        <f t="shared" si="0"/>
        <v>10</v>
      </c>
      <c r="I10" s="59" t="e">
        <f>IF(OR($H$4=0,$H$5=0,$H$6=0,#REF!=0)=FALSE,H10,0)</f>
        <v>#REF!</v>
      </c>
      <c r="J10" s="60" t="str">
        <f t="shared" si="1"/>
        <v>OK</v>
      </c>
      <c r="K10" s="60" t="str">
        <f>IF(J10="OK","2"," 0")</f>
        <v>2</v>
      </c>
      <c r="L10" s="49"/>
    </row>
    <row r="11" spans="2:12" ht="26.4" x14ac:dyDescent="0.25">
      <c r="B11" s="77">
        <f t="shared" si="2"/>
        <v>82</v>
      </c>
      <c r="C11" s="78" t="s">
        <v>69</v>
      </c>
      <c r="D11" s="79" t="s">
        <v>311</v>
      </c>
      <c r="E11" s="41" t="s">
        <v>71</v>
      </c>
      <c r="F11" s="63">
        <v>10</v>
      </c>
      <c r="G11" s="61" t="e">
        <f>+F11/#REF!</f>
        <v>#REF!</v>
      </c>
      <c r="H11" s="62">
        <f t="shared" si="0"/>
        <v>10</v>
      </c>
      <c r="I11" s="59" t="e">
        <f>IF(OR($H$4=0,$H$5=0,$H$6=0,#REF!=0)=FALSE,H11,0)</f>
        <v>#REF!</v>
      </c>
      <c r="J11" s="60" t="str">
        <f>IF(E11="Yes","OK","Did not pass")</f>
        <v>OK</v>
      </c>
      <c r="K11" s="60" t="s">
        <v>160</v>
      </c>
      <c r="L11" s="49"/>
    </row>
    <row r="12" spans="2:12" ht="13.8" x14ac:dyDescent="0.25">
      <c r="B12" s="77">
        <f t="shared" si="2"/>
        <v>83</v>
      </c>
      <c r="C12" s="78" t="s">
        <v>70</v>
      </c>
      <c r="D12" s="79" t="s">
        <v>236</v>
      </c>
      <c r="E12" s="41" t="s">
        <v>71</v>
      </c>
      <c r="F12" s="63">
        <v>10</v>
      </c>
      <c r="G12" s="61" t="e">
        <f>+F12/#REF!</f>
        <v>#REF!</v>
      </c>
      <c r="H12" s="62">
        <f t="shared" ref="H12" si="3">IF(E12="Yes",F12,0)</f>
        <v>10</v>
      </c>
      <c r="I12" s="59" t="e">
        <f>IF(OR($H$4=0,$H$5=0,$H$6=0,#REF!=0)=FALSE,H12,0)</f>
        <v>#REF!</v>
      </c>
      <c r="J12" s="60" t="str">
        <f>IF(E12="Yes","OK","Did not pass")</f>
        <v>OK</v>
      </c>
      <c r="K12" s="60" t="s">
        <v>160</v>
      </c>
      <c r="L12" s="49"/>
    </row>
    <row r="13" spans="2:12" ht="39.6" x14ac:dyDescent="0.25">
      <c r="B13" s="77">
        <f t="shared" si="2"/>
        <v>84</v>
      </c>
      <c r="C13" s="78" t="s">
        <v>72</v>
      </c>
      <c r="D13" s="79" t="s">
        <v>329</v>
      </c>
      <c r="E13" s="41" t="s">
        <v>71</v>
      </c>
      <c r="F13" s="63">
        <v>10</v>
      </c>
      <c r="G13" s="61" t="e">
        <f>+F13/#REF!</f>
        <v>#REF!</v>
      </c>
      <c r="H13" s="62">
        <f t="shared" si="0"/>
        <v>10</v>
      </c>
      <c r="I13" s="59" t="e">
        <f>IF(OR($H$4=0,$H$5=0,$H$6=0,#REF!=0)=FALSE,H13,0)</f>
        <v>#REF!</v>
      </c>
      <c r="J13" s="60" t="str">
        <f t="shared" si="1"/>
        <v>OK</v>
      </c>
      <c r="K13" s="60" t="str">
        <f t="shared" ref="K13:K15" si="4">IF(J13="OK","1"," 0")</f>
        <v>1</v>
      </c>
      <c r="L13" s="49"/>
    </row>
    <row r="14" spans="2:12" ht="13.8" x14ac:dyDescent="0.25">
      <c r="B14" s="77">
        <f t="shared" si="2"/>
        <v>85</v>
      </c>
      <c r="C14" s="78" t="s">
        <v>73</v>
      </c>
      <c r="D14" s="79" t="s">
        <v>74</v>
      </c>
      <c r="E14" s="41" t="s">
        <v>71</v>
      </c>
      <c r="F14" s="63">
        <v>10</v>
      </c>
      <c r="G14" s="61" t="e">
        <f>+F14/#REF!</f>
        <v>#REF!</v>
      </c>
      <c r="H14" s="62">
        <f t="shared" si="0"/>
        <v>10</v>
      </c>
      <c r="I14" s="59" t="e">
        <f>IF(OR($H$4=0,$H$5=0,$H$6=0,#REF!=0)=FALSE,H14,0)</f>
        <v>#REF!</v>
      </c>
      <c r="J14" s="60" t="str">
        <f t="shared" si="1"/>
        <v>OK</v>
      </c>
      <c r="K14" s="60" t="str">
        <f t="shared" si="4"/>
        <v>1</v>
      </c>
      <c r="L14" s="49"/>
    </row>
    <row r="15" spans="2:12" ht="13.8" x14ac:dyDescent="0.25">
      <c r="B15" s="77">
        <f t="shared" si="2"/>
        <v>86</v>
      </c>
      <c r="C15" s="78" t="s">
        <v>75</v>
      </c>
      <c r="D15" s="79" t="s">
        <v>76</v>
      </c>
      <c r="E15" s="41" t="s">
        <v>71</v>
      </c>
      <c r="F15" s="63">
        <v>10</v>
      </c>
      <c r="G15" s="61" t="e">
        <f>+F15/#REF!</f>
        <v>#REF!</v>
      </c>
      <c r="H15" s="62">
        <f t="shared" si="0"/>
        <v>10</v>
      </c>
      <c r="I15" s="59" t="e">
        <f>IF(OR($H$4=0,$H$5=0,$H$6=0,#REF!=0)=FALSE,H15,0)</f>
        <v>#REF!</v>
      </c>
      <c r="J15" s="60" t="str">
        <f t="shared" si="1"/>
        <v>OK</v>
      </c>
      <c r="K15" s="60" t="str">
        <f t="shared" si="4"/>
        <v>1</v>
      </c>
      <c r="L15" s="49"/>
    </row>
    <row r="16" spans="2:12" ht="39.6" x14ac:dyDescent="0.25">
      <c r="B16" s="77">
        <f t="shared" si="2"/>
        <v>87</v>
      </c>
      <c r="C16" s="78" t="s">
        <v>77</v>
      </c>
      <c r="D16" s="79" t="s">
        <v>272</v>
      </c>
      <c r="E16" s="41" t="s">
        <v>71</v>
      </c>
      <c r="F16" s="63">
        <v>10</v>
      </c>
      <c r="G16" s="61" t="e">
        <f>+F16/#REF!</f>
        <v>#REF!</v>
      </c>
      <c r="H16" s="62">
        <f t="shared" si="0"/>
        <v>10</v>
      </c>
      <c r="I16" s="59" t="e">
        <f>IF(OR($H$4=0,$H$5=0,$H$6=0,#REF!=0)=FALSE,H16,0)</f>
        <v>#REF!</v>
      </c>
      <c r="J16" s="60" t="str">
        <f>IF(E16="Yes","OK","Did not pass")</f>
        <v>OK</v>
      </c>
      <c r="K16" s="60" t="s">
        <v>160</v>
      </c>
      <c r="L16" s="49"/>
    </row>
    <row r="17" spans="1:12" ht="13.8" x14ac:dyDescent="0.25">
      <c r="B17" s="77">
        <f t="shared" si="2"/>
        <v>88</v>
      </c>
      <c r="C17" s="78" t="s">
        <v>79</v>
      </c>
      <c r="D17" s="79" t="s">
        <v>80</v>
      </c>
      <c r="E17" s="41" t="s">
        <v>71</v>
      </c>
      <c r="F17" s="63">
        <v>10</v>
      </c>
      <c r="G17" s="61" t="e">
        <f>+F17/#REF!</f>
        <v>#REF!</v>
      </c>
      <c r="H17" s="62">
        <f>IF(E17="Yes",F17,0)</f>
        <v>10</v>
      </c>
      <c r="I17" s="59" t="e">
        <f>IF(OR($H$4=0,$H$5=0,$H$6=0,#REF!=0)=FALSE,H17,0)</f>
        <v>#REF!</v>
      </c>
      <c r="J17" s="60" t="str">
        <f>IF(E17="Yes","OK","Did not pass")</f>
        <v>OK</v>
      </c>
      <c r="K17" s="60" t="s">
        <v>160</v>
      </c>
      <c r="L17" s="49"/>
    </row>
    <row r="18" spans="1:12" ht="39.6" x14ac:dyDescent="0.25">
      <c r="B18" s="77">
        <f t="shared" si="2"/>
        <v>89</v>
      </c>
      <c r="C18" s="78" t="s">
        <v>255</v>
      </c>
      <c r="D18" s="79" t="s">
        <v>256</v>
      </c>
      <c r="E18" s="41" t="s">
        <v>71</v>
      </c>
      <c r="F18" s="63">
        <v>10</v>
      </c>
      <c r="G18" s="61" t="e">
        <f>+F18/#REF!</f>
        <v>#REF!</v>
      </c>
      <c r="H18" s="62">
        <f>IF(E18="Yes",F18,0)</f>
        <v>10</v>
      </c>
      <c r="I18" s="59" t="e">
        <f>IF(OR($H$4=0,$H$5=0,$H$6=0,#REF!=0)=FALSE,H18,0)</f>
        <v>#REF!</v>
      </c>
      <c r="J18" s="60" t="str">
        <f t="shared" si="1"/>
        <v>OK</v>
      </c>
      <c r="K18" s="60" t="str">
        <f>IF(J18="OK","3"," 0")</f>
        <v>3</v>
      </c>
      <c r="L18" s="49"/>
    </row>
    <row r="19" spans="1:12" ht="15.6" x14ac:dyDescent="0.25">
      <c r="A19" s="3"/>
      <c r="B19" s="3"/>
      <c r="C19" s="3"/>
      <c r="D19" s="111" t="s">
        <v>235</v>
      </c>
      <c r="E19" s="108"/>
      <c r="F19" s="108"/>
      <c r="G19" s="108"/>
      <c r="H19" s="108"/>
      <c r="I19" s="108"/>
      <c r="J19" s="108"/>
      <c r="K19" s="102">
        <f>+K4+K5+K7+K10+K13+K14+K15+K18</f>
        <v>10.5</v>
      </c>
      <c r="L19" s="3"/>
    </row>
    <row r="20" spans="1:12" x14ac:dyDescent="0.25">
      <c r="A20" s="3"/>
      <c r="B20" s="100"/>
      <c r="C20" s="3"/>
      <c r="D20" s="3"/>
      <c r="E20" s="3"/>
      <c r="F20" s="3"/>
      <c r="G20" s="3"/>
      <c r="H20" s="3"/>
      <c r="I20" s="3"/>
      <c r="J20" s="3"/>
      <c r="K20" s="3"/>
      <c r="L20" s="3"/>
    </row>
    <row r="21" spans="1:12" ht="27.75" hidden="1" customHeight="1" x14ac:dyDescent="0.25">
      <c r="A21" s="3"/>
      <c r="B21" s="77" t="s">
        <v>199</v>
      </c>
      <c r="C21" s="78" t="s">
        <v>200</v>
      </c>
      <c r="D21" s="3"/>
      <c r="E21" s="3"/>
      <c r="F21" s="3"/>
      <c r="G21" s="3"/>
      <c r="H21" s="3"/>
      <c r="I21" s="36" t="s">
        <v>188</v>
      </c>
      <c r="J21" s="54" t="str">
        <f>IF(K20&gt;0,"FAILED","Accepted")</f>
        <v>Accepted</v>
      </c>
      <c r="K21" s="3"/>
      <c r="L21" s="3"/>
    </row>
    <row r="22" spans="1:12" ht="28.5" hidden="1" customHeight="1" x14ac:dyDescent="0.25">
      <c r="B22" s="103" t="s">
        <v>199</v>
      </c>
      <c r="C22" s="104" t="s">
        <v>202</v>
      </c>
      <c r="F22" s="72"/>
      <c r="H22" s="109" t="s">
        <v>171</v>
      </c>
      <c r="I22" s="36" t="s">
        <v>171</v>
      </c>
      <c r="J22" s="110">
        <f>IF(J21="FAILED",0,SUM(J4:J18))</f>
        <v>0</v>
      </c>
      <c r="K22" s="3"/>
    </row>
    <row r="23" spans="1:12" hidden="1" x14ac:dyDescent="0.25">
      <c r="F23" s="72"/>
      <c r="H23" s="73"/>
      <c r="I23" s="73"/>
    </row>
    <row r="24" spans="1:12" hidden="1" x14ac:dyDescent="0.25">
      <c r="B24" s="105"/>
      <c r="F24" s="72"/>
      <c r="H24" s="73"/>
      <c r="I24" s="73"/>
    </row>
    <row r="25" spans="1:12" hidden="1" x14ac:dyDescent="0.25">
      <c r="C25" s="8" t="s">
        <v>140</v>
      </c>
      <c r="D25" s="80"/>
      <c r="E25" s="18"/>
      <c r="F25" s="81"/>
      <c r="H25" s="73"/>
      <c r="I25" s="73"/>
      <c r="L25" s="18"/>
    </row>
    <row r="26" spans="1:12" hidden="1" x14ac:dyDescent="0.25">
      <c r="C26" s="82" t="s">
        <v>141</v>
      </c>
      <c r="D26" s="83"/>
      <c r="E26" s="84"/>
      <c r="F26" s="85" t="e">
        <f>+#REF!</f>
        <v>#REF!</v>
      </c>
      <c r="G26" s="86">
        <f>I26/2*100</f>
        <v>2.5</v>
      </c>
      <c r="H26" s="87">
        <v>0.1</v>
      </c>
      <c r="I26" s="87">
        <v>0.05</v>
      </c>
      <c r="J26" s="88" t="s">
        <v>71</v>
      </c>
      <c r="K26" s="88"/>
      <c r="L26" s="42" t="e">
        <f>F26/$F$34</f>
        <v>#REF!</v>
      </c>
    </row>
    <row r="27" spans="1:12" hidden="1" x14ac:dyDescent="0.25">
      <c r="C27" s="82" t="e">
        <f>+#REF!</f>
        <v>#REF!</v>
      </c>
      <c r="D27" s="83"/>
      <c r="E27" s="84"/>
      <c r="F27" s="85" t="e">
        <f>+#REF!</f>
        <v>#REF!</v>
      </c>
      <c r="G27" s="86">
        <f t="shared" ref="G27:G33" si="5">I27/2*100</f>
        <v>2.5</v>
      </c>
      <c r="H27" s="87">
        <v>0.1</v>
      </c>
      <c r="I27" s="87">
        <v>0.05</v>
      </c>
      <c r="J27" s="88" t="s">
        <v>179</v>
      </c>
      <c r="K27" s="88"/>
      <c r="L27" s="42" t="e">
        <f t="shared" ref="L27:L33" si="6">F27/$F$34</f>
        <v>#REF!</v>
      </c>
    </row>
    <row r="28" spans="1:12" hidden="1" x14ac:dyDescent="0.25">
      <c r="C28" s="82" t="e">
        <f>+#REF!</f>
        <v>#REF!</v>
      </c>
      <c r="D28" s="83"/>
      <c r="E28" s="84"/>
      <c r="F28" s="85" t="e">
        <f>+#REF!</f>
        <v>#REF!</v>
      </c>
      <c r="G28" s="86">
        <f t="shared" si="5"/>
        <v>25</v>
      </c>
      <c r="H28" s="87">
        <v>0.2</v>
      </c>
      <c r="I28" s="87">
        <v>0.5</v>
      </c>
      <c r="J28" s="88"/>
      <c r="K28" s="88"/>
      <c r="L28" s="42" t="e">
        <f t="shared" si="6"/>
        <v>#REF!</v>
      </c>
    </row>
    <row r="29" spans="1:12" hidden="1" x14ac:dyDescent="0.25">
      <c r="C29" s="82" t="e">
        <f>+#REF!</f>
        <v>#REF!</v>
      </c>
      <c r="D29" s="83"/>
      <c r="E29" s="84"/>
      <c r="F29" s="85" t="e">
        <f>+#REF!</f>
        <v>#REF!</v>
      </c>
      <c r="G29" s="86">
        <f t="shared" si="5"/>
        <v>2.5</v>
      </c>
      <c r="H29" s="87">
        <v>0.1</v>
      </c>
      <c r="I29" s="87">
        <v>0.05</v>
      </c>
      <c r="J29" s="88"/>
      <c r="K29" s="88"/>
      <c r="L29" s="42" t="e">
        <f t="shared" si="6"/>
        <v>#REF!</v>
      </c>
    </row>
    <row r="30" spans="1:12" hidden="1" x14ac:dyDescent="0.25">
      <c r="C30" s="82" t="e">
        <f>+#REF!</f>
        <v>#REF!</v>
      </c>
      <c r="D30" s="83"/>
      <c r="E30" s="84"/>
      <c r="F30" s="85" t="e">
        <f>+#REF!</f>
        <v>#REF!</v>
      </c>
      <c r="G30" s="86">
        <f t="shared" si="5"/>
        <v>5</v>
      </c>
      <c r="H30" s="87">
        <v>0.1</v>
      </c>
      <c r="I30" s="87">
        <v>0.1</v>
      </c>
      <c r="J30" s="88"/>
      <c r="K30" s="88"/>
      <c r="L30" s="42" t="e">
        <f t="shared" si="6"/>
        <v>#REF!</v>
      </c>
    </row>
    <row r="31" spans="1:12" hidden="1" x14ac:dyDescent="0.25">
      <c r="C31" s="82" t="e">
        <f>+#REF!</f>
        <v>#REF!</v>
      </c>
      <c r="D31" s="83"/>
      <c r="E31" s="84"/>
      <c r="F31" s="85" t="e">
        <f>+#REF!</f>
        <v>#REF!</v>
      </c>
      <c r="G31" s="86">
        <f t="shared" si="5"/>
        <v>10</v>
      </c>
      <c r="H31" s="87">
        <v>0.35</v>
      </c>
      <c r="I31" s="87">
        <v>0.2</v>
      </c>
      <c r="J31" s="88"/>
      <c r="K31" s="88"/>
      <c r="L31" s="42" t="e">
        <f t="shared" si="6"/>
        <v>#REF!</v>
      </c>
    </row>
    <row r="32" spans="1:12" hidden="1" x14ac:dyDescent="0.25">
      <c r="C32" s="82" t="e">
        <f>+#REF!</f>
        <v>#REF!</v>
      </c>
      <c r="D32" s="83"/>
      <c r="E32" s="84"/>
      <c r="F32" s="85" t="e">
        <f>+#REF!</f>
        <v>#REF!</v>
      </c>
      <c r="G32" s="86">
        <f t="shared" si="5"/>
        <v>1</v>
      </c>
      <c r="H32" s="87">
        <v>0.02</v>
      </c>
      <c r="I32" s="87">
        <v>0.02</v>
      </c>
      <c r="J32" s="88"/>
      <c r="K32" s="88"/>
      <c r="L32" s="42" t="e">
        <f t="shared" si="6"/>
        <v>#REF!</v>
      </c>
    </row>
    <row r="33" spans="1:12" hidden="1" x14ac:dyDescent="0.25">
      <c r="C33" s="82" t="e">
        <f>+#REF!</f>
        <v>#REF!</v>
      </c>
      <c r="D33" s="83"/>
      <c r="E33" s="84"/>
      <c r="F33" s="85" t="e">
        <f>+#REF!</f>
        <v>#REF!</v>
      </c>
      <c r="G33" s="86">
        <f t="shared" si="5"/>
        <v>1.5</v>
      </c>
      <c r="H33" s="87">
        <v>0.03</v>
      </c>
      <c r="I33" s="87">
        <v>0.03</v>
      </c>
      <c r="J33" s="88"/>
      <c r="K33" s="88"/>
      <c r="L33" s="42" t="e">
        <f t="shared" si="6"/>
        <v>#REF!</v>
      </c>
    </row>
    <row r="34" spans="1:12" s="2" customFormat="1" hidden="1" x14ac:dyDescent="0.25">
      <c r="A34" s="1"/>
      <c r="B34" s="4"/>
      <c r="C34" s="89" t="s">
        <v>0</v>
      </c>
      <c r="D34" s="90"/>
      <c r="E34" s="17"/>
      <c r="F34" s="91" t="e">
        <f>SUBTOTAL(9,F26:F33)</f>
        <v>#REF!</v>
      </c>
      <c r="G34" s="92">
        <f>SUM(G26:G33)</f>
        <v>50</v>
      </c>
      <c r="H34" s="87">
        <f>SUM(H26:H33)</f>
        <v>1</v>
      </c>
      <c r="I34" s="87">
        <f>SUM(I26:I33)</f>
        <v>1</v>
      </c>
      <c r="J34" s="88"/>
      <c r="K34" s="88"/>
      <c r="L34" s="17"/>
    </row>
    <row r="35" spans="1:12" hidden="1" x14ac:dyDescent="0.25">
      <c r="D35" s="12"/>
      <c r="E35" s="10"/>
      <c r="F35" s="72"/>
      <c r="H35" s="73"/>
      <c r="I35" s="73"/>
      <c r="J35" s="88"/>
      <c r="K35" s="88"/>
      <c r="L35" s="10"/>
    </row>
    <row r="36" spans="1:12" hidden="1" x14ac:dyDescent="0.25">
      <c r="F36" s="72"/>
      <c r="H36" s="73"/>
      <c r="I36" s="73"/>
    </row>
    <row r="37" spans="1:12" hidden="1" x14ac:dyDescent="0.25">
      <c r="F37" s="72"/>
      <c r="H37" s="73"/>
      <c r="I37" s="73"/>
    </row>
    <row r="38" spans="1:12" hidden="1" x14ac:dyDescent="0.25">
      <c r="F38" s="72"/>
      <c r="H38" s="73"/>
      <c r="I38" s="73"/>
    </row>
    <row r="39" spans="1:12" hidden="1" x14ac:dyDescent="0.25">
      <c r="F39" s="72"/>
      <c r="H39" s="73"/>
      <c r="I39" s="73"/>
    </row>
    <row r="40" spans="1:12" hidden="1" x14ac:dyDescent="0.25">
      <c r="F40" s="72"/>
      <c r="H40" s="73"/>
      <c r="I40" s="73"/>
    </row>
    <row r="41" spans="1:12" x14ac:dyDescent="0.25">
      <c r="C41" s="106"/>
      <c r="F41" s="72"/>
      <c r="H41" s="73"/>
      <c r="I41" s="73"/>
    </row>
    <row r="42" spans="1:12" x14ac:dyDescent="0.25">
      <c r="C42" s="106"/>
      <c r="F42" s="72"/>
      <c r="H42" s="73"/>
      <c r="I42" s="73"/>
    </row>
    <row r="43" spans="1:12" x14ac:dyDescent="0.25">
      <c r="F43" s="72"/>
      <c r="H43" s="73"/>
      <c r="I43" s="73"/>
    </row>
    <row r="44" spans="1:12" x14ac:dyDescent="0.25">
      <c r="F44" s="72"/>
      <c r="H44" s="73"/>
      <c r="I44" s="73"/>
    </row>
    <row r="45" spans="1:12" x14ac:dyDescent="0.25">
      <c r="F45" s="72"/>
      <c r="H45" s="73"/>
      <c r="I45" s="73"/>
    </row>
    <row r="46" spans="1:12" x14ac:dyDescent="0.25">
      <c r="F46" s="72"/>
      <c r="H46" s="73"/>
      <c r="I46" s="73"/>
    </row>
    <row r="47" spans="1:12" x14ac:dyDescent="0.25">
      <c r="F47" s="72"/>
      <c r="H47" s="73"/>
      <c r="I47" s="73"/>
    </row>
    <row r="48" spans="1:12" x14ac:dyDescent="0.25">
      <c r="F48" s="72"/>
      <c r="H48" s="73"/>
      <c r="I48" s="73"/>
    </row>
    <row r="49" spans="6:9" x14ac:dyDescent="0.25">
      <c r="F49" s="72"/>
      <c r="H49" s="73"/>
      <c r="I49" s="73"/>
    </row>
    <row r="50" spans="6:9" x14ac:dyDescent="0.25">
      <c r="F50" s="72"/>
      <c r="H50" s="73"/>
      <c r="I50" s="73"/>
    </row>
    <row r="51" spans="6:9" x14ac:dyDescent="0.25">
      <c r="F51" s="72"/>
      <c r="H51" s="73"/>
      <c r="I51" s="73"/>
    </row>
    <row r="52" spans="6:9" x14ac:dyDescent="0.25">
      <c r="F52" s="72"/>
      <c r="H52" s="73"/>
      <c r="I52" s="73"/>
    </row>
    <row r="53" spans="6:9" x14ac:dyDescent="0.25">
      <c r="F53" s="72"/>
      <c r="H53" s="73"/>
      <c r="I53" s="73"/>
    </row>
    <row r="54" spans="6:9" x14ac:dyDescent="0.25">
      <c r="F54" s="72"/>
      <c r="H54" s="73"/>
      <c r="I54" s="73"/>
    </row>
    <row r="55" spans="6:9" x14ac:dyDescent="0.25">
      <c r="F55" s="72"/>
      <c r="H55" s="73"/>
      <c r="I55" s="73"/>
    </row>
    <row r="56" spans="6:9" x14ac:dyDescent="0.25">
      <c r="F56" s="72"/>
      <c r="H56" s="73"/>
      <c r="I56" s="73"/>
    </row>
    <row r="57" spans="6:9" x14ac:dyDescent="0.25">
      <c r="F57" s="72"/>
      <c r="H57" s="73"/>
      <c r="I57" s="73"/>
    </row>
    <row r="58" spans="6:9" x14ac:dyDescent="0.25">
      <c r="F58" s="72"/>
      <c r="H58" s="73"/>
      <c r="I58" s="73"/>
    </row>
    <row r="59" spans="6:9" x14ac:dyDescent="0.25">
      <c r="F59" s="72"/>
      <c r="H59" s="73"/>
      <c r="I59" s="73"/>
    </row>
    <row r="60" spans="6:9" x14ac:dyDescent="0.25">
      <c r="F60" s="72"/>
      <c r="H60" s="73"/>
      <c r="I60" s="73"/>
    </row>
    <row r="61" spans="6:9" x14ac:dyDescent="0.25">
      <c r="F61" s="72"/>
      <c r="H61" s="73"/>
      <c r="I61" s="73"/>
    </row>
    <row r="62" spans="6:9" x14ac:dyDescent="0.25">
      <c r="F62" s="72"/>
      <c r="H62" s="73"/>
      <c r="I62" s="73"/>
    </row>
    <row r="63" spans="6:9" x14ac:dyDescent="0.25">
      <c r="F63" s="72"/>
      <c r="H63" s="73"/>
      <c r="I63" s="73"/>
    </row>
    <row r="64" spans="6:9" x14ac:dyDescent="0.25">
      <c r="F64" s="72"/>
      <c r="H64" s="73"/>
      <c r="I64" s="73"/>
    </row>
    <row r="65" spans="6:9" x14ac:dyDescent="0.25">
      <c r="F65" s="72"/>
      <c r="H65" s="73"/>
      <c r="I65" s="73"/>
    </row>
    <row r="66" spans="6:9" x14ac:dyDescent="0.25">
      <c r="F66" s="72"/>
      <c r="H66" s="73"/>
      <c r="I66" s="73"/>
    </row>
    <row r="67" spans="6:9" x14ac:dyDescent="0.25">
      <c r="F67" s="72"/>
      <c r="H67" s="73"/>
      <c r="I67" s="73"/>
    </row>
    <row r="68" spans="6:9" x14ac:dyDescent="0.25">
      <c r="F68" s="72"/>
      <c r="H68" s="73"/>
      <c r="I68" s="73"/>
    </row>
  </sheetData>
  <sheetProtection algorithmName="SHA-512" hashValue="/xFJKoJatzePL1ohG5XSFn/YT3TJ6zfwyymU1OBjIT+HoCG1NovXfxI7cUE2n62xoWJS/1HglaFj1AYwJY/xxw==" saltValue="2ln9O2eLG5VbKl75pfa2OA==" spinCount="100000" sheet="1" objects="1" scenarios="1" insertHyperlinks="0"/>
  <protectedRanges>
    <protectedRange sqref="E20:E21 E4:E18 L19:L21" name="Rango1"/>
    <protectedRange sqref="E19" name="Rango1_2"/>
    <protectedRange sqref="L4:L18" name="Rango1_3"/>
  </protectedRanges>
  <mergeCells count="4">
    <mergeCell ref="B1:C1"/>
    <mergeCell ref="F2:G2"/>
    <mergeCell ref="I2:J2"/>
    <mergeCell ref="B2:C2"/>
  </mergeCells>
  <conditionalFormatting sqref="J22">
    <cfRule type="containsText" dxfId="95" priority="217" stopIfTrue="1" operator="containsText" text="No">
      <formula>NOT(ISERROR(SEARCH("No",J22)))</formula>
    </cfRule>
  </conditionalFormatting>
  <conditionalFormatting sqref="J22">
    <cfRule type="colorScale" priority="216">
      <colorScale>
        <cfvo type="num" val="0"/>
        <cfvo type="percentile" val="50"/>
        <cfvo type="num" val="#REF!"/>
        <color rgb="FFFF0000"/>
        <color rgb="FFFFFF00"/>
        <color rgb="FF006600"/>
      </colorScale>
    </cfRule>
  </conditionalFormatting>
  <conditionalFormatting sqref="J22">
    <cfRule type="colorScale" priority="215">
      <colorScale>
        <cfvo type="num" val="0"/>
        <cfvo type="formula" val="#REF!/2"/>
        <cfvo type="num" val="#REF!"/>
        <color rgb="FFFF0000"/>
        <color rgb="FFFFFF00"/>
        <color rgb="FF006600"/>
      </colorScale>
    </cfRule>
  </conditionalFormatting>
  <conditionalFormatting sqref="J21">
    <cfRule type="expression" dxfId="94" priority="205" stopIfTrue="1">
      <formula>$K$20=0</formula>
    </cfRule>
    <cfRule type="expression" dxfId="93" priority="206" stopIfTrue="1">
      <formula>$K$20&gt;0</formula>
    </cfRule>
    <cfRule type="dataBar" priority="207">
      <dataBar>
        <cfvo type="min"/>
        <cfvo type="max"/>
        <color rgb="FFFF0000"/>
      </dataBar>
      <extLst>
        <ext xmlns:x14="http://schemas.microsoft.com/office/spreadsheetml/2009/9/main" uri="{B025F937-C7B1-47D3-B67F-A62EFF666E3E}">
          <x14:id>{320805CF-5A13-4B72-9766-742C61786A50}</x14:id>
        </ext>
      </extLst>
    </cfRule>
    <cfRule type="colorScale" priority="208">
      <colorScale>
        <cfvo type="min"/>
        <cfvo type="percentile" val="50"/>
        <cfvo type="max"/>
        <color rgb="FF63BE7B"/>
        <color rgb="FFFFEB84"/>
        <color rgb="FFF8696B"/>
      </colorScale>
    </cfRule>
  </conditionalFormatting>
  <conditionalFormatting sqref="J4">
    <cfRule type="expression" dxfId="92" priority="155" stopIfTrue="1">
      <formula>E4="No"</formula>
    </cfRule>
    <cfRule type="dataBar" priority="156">
      <dataBar>
        <cfvo type="min"/>
        <cfvo type="max"/>
        <color rgb="FFFF0000"/>
      </dataBar>
      <extLst>
        <ext xmlns:x14="http://schemas.microsoft.com/office/spreadsheetml/2009/9/main" uri="{B025F937-C7B1-47D3-B67F-A62EFF666E3E}">
          <x14:id>{8573DB12-0CDE-4668-9397-7EAD3168B3A3}</x14:id>
        </ext>
      </extLst>
    </cfRule>
    <cfRule type="colorScale" priority="157">
      <colorScale>
        <cfvo type="min"/>
        <cfvo type="percentile" val="50"/>
        <cfvo type="max"/>
        <color rgb="FF63BE7B"/>
        <color rgb="FFFFEB84"/>
        <color rgb="FFF8696B"/>
      </colorScale>
    </cfRule>
  </conditionalFormatting>
  <conditionalFormatting sqref="K4">
    <cfRule type="expression" dxfId="91" priority="152" stopIfTrue="1">
      <formula>F4="No"</formula>
    </cfRule>
    <cfRule type="dataBar" priority="153">
      <dataBar>
        <cfvo type="min"/>
        <cfvo type="max"/>
        <color rgb="FFFF0000"/>
      </dataBar>
      <extLst>
        <ext xmlns:x14="http://schemas.microsoft.com/office/spreadsheetml/2009/9/main" uri="{B025F937-C7B1-47D3-B67F-A62EFF666E3E}">
          <x14:id>{BA6D49C8-A914-4D26-81FC-FD1576A69E93}</x14:id>
        </ext>
      </extLst>
    </cfRule>
    <cfRule type="colorScale" priority="154">
      <colorScale>
        <cfvo type="min"/>
        <cfvo type="percentile" val="50"/>
        <cfvo type="max"/>
        <color rgb="FF63BE7B"/>
        <color rgb="FFFFEB84"/>
        <color rgb="FFF8696B"/>
      </colorScale>
    </cfRule>
  </conditionalFormatting>
  <conditionalFormatting sqref="J5">
    <cfRule type="expression" dxfId="90" priority="145" stopIfTrue="1">
      <formula>E5="No"</formula>
    </cfRule>
    <cfRule type="dataBar" priority="146">
      <dataBar>
        <cfvo type="min"/>
        <cfvo type="max"/>
        <color rgb="FFFF0000"/>
      </dataBar>
      <extLst>
        <ext xmlns:x14="http://schemas.microsoft.com/office/spreadsheetml/2009/9/main" uri="{B025F937-C7B1-47D3-B67F-A62EFF666E3E}">
          <x14:id>{6EB3E7F0-2F06-42F3-9076-20A7C6ACE0D9}</x14:id>
        </ext>
      </extLst>
    </cfRule>
    <cfRule type="colorScale" priority="147">
      <colorScale>
        <cfvo type="min"/>
        <cfvo type="percentile" val="50"/>
        <cfvo type="max"/>
        <color rgb="FF63BE7B"/>
        <color rgb="FFFFEB84"/>
        <color rgb="FFF8696B"/>
      </colorScale>
    </cfRule>
  </conditionalFormatting>
  <conditionalFormatting sqref="K5">
    <cfRule type="expression" dxfId="89" priority="142" stopIfTrue="1">
      <formula>F5="No"</formula>
    </cfRule>
    <cfRule type="dataBar" priority="143">
      <dataBar>
        <cfvo type="min"/>
        <cfvo type="max"/>
        <color rgb="FFFF0000"/>
      </dataBar>
      <extLst>
        <ext xmlns:x14="http://schemas.microsoft.com/office/spreadsheetml/2009/9/main" uri="{B025F937-C7B1-47D3-B67F-A62EFF666E3E}">
          <x14:id>{2CBDE6D0-FDEC-4925-B40E-9E76194C9230}</x14:id>
        </ext>
      </extLst>
    </cfRule>
    <cfRule type="colorScale" priority="144">
      <colorScale>
        <cfvo type="min"/>
        <cfvo type="percentile" val="50"/>
        <cfvo type="max"/>
        <color rgb="FF63BE7B"/>
        <color rgb="FFFFEB84"/>
        <color rgb="FFF8696B"/>
      </colorScale>
    </cfRule>
  </conditionalFormatting>
  <conditionalFormatting sqref="J7">
    <cfRule type="expression" dxfId="88" priority="133" stopIfTrue="1">
      <formula>E7="No"</formula>
    </cfRule>
    <cfRule type="dataBar" priority="134">
      <dataBar>
        <cfvo type="min"/>
        <cfvo type="max"/>
        <color rgb="FFFF0000"/>
      </dataBar>
      <extLst>
        <ext xmlns:x14="http://schemas.microsoft.com/office/spreadsheetml/2009/9/main" uri="{B025F937-C7B1-47D3-B67F-A62EFF666E3E}">
          <x14:id>{2B020C42-AFB6-4770-8D14-413C4EEC5D6D}</x14:id>
        </ext>
      </extLst>
    </cfRule>
    <cfRule type="colorScale" priority="135">
      <colorScale>
        <cfvo type="min"/>
        <cfvo type="percentile" val="50"/>
        <cfvo type="max"/>
        <color rgb="FF63BE7B"/>
        <color rgb="FFFFEB84"/>
        <color rgb="FFF8696B"/>
      </colorScale>
    </cfRule>
  </conditionalFormatting>
  <conditionalFormatting sqref="K7">
    <cfRule type="expression" dxfId="87" priority="130" stopIfTrue="1">
      <formula>F7="No"</formula>
    </cfRule>
    <cfRule type="dataBar" priority="131">
      <dataBar>
        <cfvo type="min"/>
        <cfvo type="max"/>
        <color rgb="FFFF0000"/>
      </dataBar>
      <extLst>
        <ext xmlns:x14="http://schemas.microsoft.com/office/spreadsheetml/2009/9/main" uri="{B025F937-C7B1-47D3-B67F-A62EFF666E3E}">
          <x14:id>{3DE431A3-E22C-4DEF-AB0C-A6FD8C3B56DA}</x14:id>
        </ext>
      </extLst>
    </cfRule>
    <cfRule type="colorScale" priority="132">
      <colorScale>
        <cfvo type="min"/>
        <cfvo type="percentile" val="50"/>
        <cfvo type="max"/>
        <color rgb="FF63BE7B"/>
        <color rgb="FFFFEB84"/>
        <color rgb="FFF8696B"/>
      </colorScale>
    </cfRule>
  </conditionalFormatting>
  <conditionalFormatting sqref="J10">
    <cfRule type="expression" dxfId="86" priority="109" stopIfTrue="1">
      <formula>E10="No"</formula>
    </cfRule>
    <cfRule type="dataBar" priority="110">
      <dataBar>
        <cfvo type="min"/>
        <cfvo type="max"/>
        <color rgb="FFFF0000"/>
      </dataBar>
      <extLst>
        <ext xmlns:x14="http://schemas.microsoft.com/office/spreadsheetml/2009/9/main" uri="{B025F937-C7B1-47D3-B67F-A62EFF666E3E}">
          <x14:id>{EC341E95-46C1-4795-9A2F-4AD0A4335A04}</x14:id>
        </ext>
      </extLst>
    </cfRule>
    <cfRule type="colorScale" priority="111">
      <colorScale>
        <cfvo type="min"/>
        <cfvo type="percentile" val="50"/>
        <cfvo type="max"/>
        <color rgb="FF63BE7B"/>
        <color rgb="FFFFEB84"/>
        <color rgb="FFF8696B"/>
      </colorScale>
    </cfRule>
  </conditionalFormatting>
  <conditionalFormatting sqref="K10">
    <cfRule type="expression" dxfId="85" priority="106" stopIfTrue="1">
      <formula>F10="No"</formula>
    </cfRule>
    <cfRule type="dataBar" priority="107">
      <dataBar>
        <cfvo type="min"/>
        <cfvo type="max"/>
        <color rgb="FFFF0000"/>
      </dataBar>
      <extLst>
        <ext xmlns:x14="http://schemas.microsoft.com/office/spreadsheetml/2009/9/main" uri="{B025F937-C7B1-47D3-B67F-A62EFF666E3E}">
          <x14:id>{9DACE2B8-3AA6-47DF-9A46-BF22C8060AD1}</x14:id>
        </ext>
      </extLst>
    </cfRule>
    <cfRule type="colorScale" priority="108">
      <colorScale>
        <cfvo type="min"/>
        <cfvo type="percentile" val="50"/>
        <cfvo type="max"/>
        <color rgb="FF63BE7B"/>
        <color rgb="FFFFEB84"/>
        <color rgb="FFF8696B"/>
      </colorScale>
    </cfRule>
  </conditionalFormatting>
  <conditionalFormatting sqref="J13">
    <cfRule type="expression" dxfId="84" priority="91" stopIfTrue="1">
      <formula>E13="No"</formula>
    </cfRule>
    <cfRule type="dataBar" priority="92">
      <dataBar>
        <cfvo type="min"/>
        <cfvo type="max"/>
        <color rgb="FFFF0000"/>
      </dataBar>
      <extLst>
        <ext xmlns:x14="http://schemas.microsoft.com/office/spreadsheetml/2009/9/main" uri="{B025F937-C7B1-47D3-B67F-A62EFF666E3E}">
          <x14:id>{28AC57E9-184F-471D-BD30-62AC342E4950}</x14:id>
        </ext>
      </extLst>
    </cfRule>
    <cfRule type="colorScale" priority="93">
      <colorScale>
        <cfvo type="min"/>
        <cfvo type="percentile" val="50"/>
        <cfvo type="max"/>
        <color rgb="FF63BE7B"/>
        <color rgb="FFFFEB84"/>
        <color rgb="FFF8696B"/>
      </colorScale>
    </cfRule>
  </conditionalFormatting>
  <conditionalFormatting sqref="K13">
    <cfRule type="expression" dxfId="83" priority="88" stopIfTrue="1">
      <formula>F13="No"</formula>
    </cfRule>
    <cfRule type="dataBar" priority="89">
      <dataBar>
        <cfvo type="min"/>
        <cfvo type="max"/>
        <color rgb="FFFF0000"/>
      </dataBar>
      <extLst>
        <ext xmlns:x14="http://schemas.microsoft.com/office/spreadsheetml/2009/9/main" uri="{B025F937-C7B1-47D3-B67F-A62EFF666E3E}">
          <x14:id>{3CDE2622-F93E-415C-8747-2212E6BBDE3C}</x14:id>
        </ext>
      </extLst>
    </cfRule>
    <cfRule type="colorScale" priority="90">
      <colorScale>
        <cfvo type="min"/>
        <cfvo type="percentile" val="50"/>
        <cfvo type="max"/>
        <color rgb="FF63BE7B"/>
        <color rgb="FFFFEB84"/>
        <color rgb="FFF8696B"/>
      </colorScale>
    </cfRule>
  </conditionalFormatting>
  <conditionalFormatting sqref="J14">
    <cfRule type="expression" dxfId="82" priority="85" stopIfTrue="1">
      <formula>E14="No"</formula>
    </cfRule>
    <cfRule type="dataBar" priority="86">
      <dataBar>
        <cfvo type="min"/>
        <cfvo type="max"/>
        <color rgb="FFFF0000"/>
      </dataBar>
      <extLst>
        <ext xmlns:x14="http://schemas.microsoft.com/office/spreadsheetml/2009/9/main" uri="{B025F937-C7B1-47D3-B67F-A62EFF666E3E}">
          <x14:id>{CF454367-B805-41B6-814A-D96B283119B0}</x14:id>
        </ext>
      </extLst>
    </cfRule>
    <cfRule type="colorScale" priority="87">
      <colorScale>
        <cfvo type="min"/>
        <cfvo type="percentile" val="50"/>
        <cfvo type="max"/>
        <color rgb="FF63BE7B"/>
        <color rgb="FFFFEB84"/>
        <color rgb="FFF8696B"/>
      </colorScale>
    </cfRule>
  </conditionalFormatting>
  <conditionalFormatting sqref="K14">
    <cfRule type="expression" dxfId="81" priority="82" stopIfTrue="1">
      <formula>F14="No"</formula>
    </cfRule>
    <cfRule type="dataBar" priority="83">
      <dataBar>
        <cfvo type="min"/>
        <cfvo type="max"/>
        <color rgb="FFFF0000"/>
      </dataBar>
      <extLst>
        <ext xmlns:x14="http://schemas.microsoft.com/office/spreadsheetml/2009/9/main" uri="{B025F937-C7B1-47D3-B67F-A62EFF666E3E}">
          <x14:id>{BB5D83C3-B7AC-4B3F-8021-3EF18657058C}</x14:id>
        </ext>
      </extLst>
    </cfRule>
    <cfRule type="colorScale" priority="84">
      <colorScale>
        <cfvo type="min"/>
        <cfvo type="percentile" val="50"/>
        <cfvo type="max"/>
        <color rgb="FF63BE7B"/>
        <color rgb="FFFFEB84"/>
        <color rgb="FFF8696B"/>
      </colorScale>
    </cfRule>
  </conditionalFormatting>
  <conditionalFormatting sqref="J15">
    <cfRule type="expression" dxfId="80" priority="79" stopIfTrue="1">
      <formula>E15="No"</formula>
    </cfRule>
    <cfRule type="dataBar" priority="80">
      <dataBar>
        <cfvo type="min"/>
        <cfvo type="max"/>
        <color rgb="FFFF0000"/>
      </dataBar>
      <extLst>
        <ext xmlns:x14="http://schemas.microsoft.com/office/spreadsheetml/2009/9/main" uri="{B025F937-C7B1-47D3-B67F-A62EFF666E3E}">
          <x14:id>{0178F447-87C2-4B2E-91CA-139E42EA5A97}</x14:id>
        </ext>
      </extLst>
    </cfRule>
    <cfRule type="colorScale" priority="81">
      <colorScale>
        <cfvo type="min"/>
        <cfvo type="percentile" val="50"/>
        <cfvo type="max"/>
        <color rgb="FF63BE7B"/>
        <color rgb="FFFFEB84"/>
        <color rgb="FFF8696B"/>
      </colorScale>
    </cfRule>
  </conditionalFormatting>
  <conditionalFormatting sqref="K15">
    <cfRule type="expression" dxfId="79" priority="76" stopIfTrue="1">
      <formula>F15="No"</formula>
    </cfRule>
    <cfRule type="dataBar" priority="77">
      <dataBar>
        <cfvo type="min"/>
        <cfvo type="max"/>
        <color rgb="FFFF0000"/>
      </dataBar>
      <extLst>
        <ext xmlns:x14="http://schemas.microsoft.com/office/spreadsheetml/2009/9/main" uri="{B025F937-C7B1-47D3-B67F-A62EFF666E3E}">
          <x14:id>{95B47C55-B73A-4637-ACC7-4E0ABCE67048}</x14:id>
        </ext>
      </extLst>
    </cfRule>
    <cfRule type="colorScale" priority="78">
      <colorScale>
        <cfvo type="min"/>
        <cfvo type="percentile" val="50"/>
        <cfvo type="max"/>
        <color rgb="FF63BE7B"/>
        <color rgb="FFFFEB84"/>
        <color rgb="FFF8696B"/>
      </colorScale>
    </cfRule>
  </conditionalFormatting>
  <conditionalFormatting sqref="K16">
    <cfRule type="expression" dxfId="78" priority="70" stopIfTrue="1">
      <formula>F16="No"</formula>
    </cfRule>
    <cfRule type="dataBar" priority="71">
      <dataBar>
        <cfvo type="min"/>
        <cfvo type="max"/>
        <color rgb="FFFF0000"/>
      </dataBar>
      <extLst>
        <ext xmlns:x14="http://schemas.microsoft.com/office/spreadsheetml/2009/9/main" uri="{B025F937-C7B1-47D3-B67F-A62EFF666E3E}">
          <x14:id>{3BDD8B05-583D-49C2-8467-66BABBF6A6FF}</x14:id>
        </ext>
      </extLst>
    </cfRule>
    <cfRule type="colorScale" priority="72">
      <colorScale>
        <cfvo type="min"/>
        <cfvo type="percentile" val="50"/>
        <cfvo type="max"/>
        <color rgb="FF63BE7B"/>
        <color rgb="FFFFEB84"/>
        <color rgb="FFF8696B"/>
      </colorScale>
    </cfRule>
  </conditionalFormatting>
  <conditionalFormatting sqref="J18">
    <cfRule type="expression" dxfId="77" priority="67" stopIfTrue="1">
      <formula>E18="No"</formula>
    </cfRule>
    <cfRule type="dataBar" priority="68">
      <dataBar>
        <cfvo type="min"/>
        <cfvo type="max"/>
        <color rgb="FFFF0000"/>
      </dataBar>
      <extLst>
        <ext xmlns:x14="http://schemas.microsoft.com/office/spreadsheetml/2009/9/main" uri="{B025F937-C7B1-47D3-B67F-A62EFF666E3E}">
          <x14:id>{B439CB0A-3616-4DD7-BF71-06CD1B6F8FDF}</x14:id>
        </ext>
      </extLst>
    </cfRule>
    <cfRule type="colorScale" priority="69">
      <colorScale>
        <cfvo type="min"/>
        <cfvo type="percentile" val="50"/>
        <cfvo type="max"/>
        <color rgb="FF63BE7B"/>
        <color rgb="FFFFEB84"/>
        <color rgb="FFF8696B"/>
      </colorScale>
    </cfRule>
  </conditionalFormatting>
  <conditionalFormatting sqref="K18">
    <cfRule type="expression" dxfId="76" priority="64" stopIfTrue="1">
      <formula>F18="No"</formula>
    </cfRule>
    <cfRule type="dataBar" priority="65">
      <dataBar>
        <cfvo type="min"/>
        <cfvo type="max"/>
        <color rgb="FFFF0000"/>
      </dataBar>
      <extLst>
        <ext xmlns:x14="http://schemas.microsoft.com/office/spreadsheetml/2009/9/main" uri="{B025F937-C7B1-47D3-B67F-A62EFF666E3E}">
          <x14:id>{7FD3DEFC-D22A-4C4E-9236-6CF33BEF9921}</x14:id>
        </ext>
      </extLst>
    </cfRule>
    <cfRule type="colorScale" priority="66">
      <colorScale>
        <cfvo type="min"/>
        <cfvo type="percentile" val="50"/>
        <cfvo type="max"/>
        <color rgb="FF63BE7B"/>
        <color rgb="FFFFEB84"/>
        <color rgb="FFF8696B"/>
      </colorScale>
    </cfRule>
  </conditionalFormatting>
  <conditionalFormatting sqref="K17">
    <cfRule type="expression" dxfId="75" priority="46" stopIfTrue="1">
      <formula>F17="No"</formula>
    </cfRule>
    <cfRule type="dataBar" priority="47">
      <dataBar>
        <cfvo type="min"/>
        <cfvo type="max"/>
        <color rgb="FFFF0000"/>
      </dataBar>
      <extLst>
        <ext xmlns:x14="http://schemas.microsoft.com/office/spreadsheetml/2009/9/main" uri="{B025F937-C7B1-47D3-B67F-A62EFF666E3E}">
          <x14:id>{A63E9B6D-7B52-4AD9-8997-17480A2C6186}</x14:id>
        </ext>
      </extLst>
    </cfRule>
    <cfRule type="colorScale" priority="48">
      <colorScale>
        <cfvo type="min"/>
        <cfvo type="percentile" val="50"/>
        <cfvo type="max"/>
        <color rgb="FF63BE7B"/>
        <color rgb="FFFFEB84"/>
        <color rgb="FFF8696B"/>
      </colorScale>
    </cfRule>
  </conditionalFormatting>
  <conditionalFormatting sqref="K9">
    <cfRule type="expression" dxfId="74" priority="31" stopIfTrue="1">
      <formula>F9="No"</formula>
    </cfRule>
    <cfRule type="dataBar" priority="32">
      <dataBar>
        <cfvo type="min"/>
        <cfvo type="max"/>
        <color rgb="FFFF0000"/>
      </dataBar>
      <extLst>
        <ext xmlns:x14="http://schemas.microsoft.com/office/spreadsheetml/2009/9/main" uri="{B025F937-C7B1-47D3-B67F-A62EFF666E3E}">
          <x14:id>{EE0EAC86-9856-43E8-BBD8-0C6E5BC853B3}</x14:id>
        </ext>
      </extLst>
    </cfRule>
    <cfRule type="colorScale" priority="33">
      <colorScale>
        <cfvo type="min"/>
        <cfvo type="percentile" val="50"/>
        <cfvo type="max"/>
        <color rgb="FF63BE7B"/>
        <color rgb="FFFFEB84"/>
        <color rgb="FFF8696B"/>
      </colorScale>
    </cfRule>
  </conditionalFormatting>
  <conditionalFormatting sqref="J9">
    <cfRule type="expression" dxfId="73" priority="28" stopIfTrue="1">
      <formula>E9="No"</formula>
    </cfRule>
    <cfRule type="dataBar" priority="29">
      <dataBar>
        <cfvo type="min"/>
        <cfvo type="max"/>
        <color rgb="FFFF0000"/>
      </dataBar>
      <extLst>
        <ext xmlns:x14="http://schemas.microsoft.com/office/spreadsheetml/2009/9/main" uri="{B025F937-C7B1-47D3-B67F-A62EFF666E3E}">
          <x14:id>{8EEA58B9-781B-4198-897C-C531367D57F6}</x14:id>
        </ext>
      </extLst>
    </cfRule>
    <cfRule type="colorScale" priority="30">
      <colorScale>
        <cfvo type="min"/>
        <cfvo type="percentile" val="50"/>
        <cfvo type="max"/>
        <color rgb="FF63BE7B"/>
        <color rgb="FFFFEB84"/>
        <color rgb="FFF8696B"/>
      </colorScale>
    </cfRule>
  </conditionalFormatting>
  <conditionalFormatting sqref="K8">
    <cfRule type="expression" dxfId="72" priority="25" stopIfTrue="1">
      <formula>F8="No"</formula>
    </cfRule>
    <cfRule type="dataBar" priority="26">
      <dataBar>
        <cfvo type="min"/>
        <cfvo type="max"/>
        <color rgb="FFFF0000"/>
      </dataBar>
      <extLst>
        <ext xmlns:x14="http://schemas.microsoft.com/office/spreadsheetml/2009/9/main" uri="{B025F937-C7B1-47D3-B67F-A62EFF666E3E}">
          <x14:id>{1CF85FBC-A383-4326-A450-8A6D44331EC9}</x14:id>
        </ext>
      </extLst>
    </cfRule>
    <cfRule type="colorScale" priority="27">
      <colorScale>
        <cfvo type="min"/>
        <cfvo type="percentile" val="50"/>
        <cfvo type="max"/>
        <color rgb="FF63BE7B"/>
        <color rgb="FFFFEB84"/>
        <color rgb="FFF8696B"/>
      </colorScale>
    </cfRule>
  </conditionalFormatting>
  <conditionalFormatting sqref="J8">
    <cfRule type="expression" dxfId="71" priority="22" stopIfTrue="1">
      <formula>E8="No"</formula>
    </cfRule>
    <cfRule type="dataBar" priority="23">
      <dataBar>
        <cfvo type="min"/>
        <cfvo type="max"/>
        <color rgb="FFFF0000"/>
      </dataBar>
      <extLst>
        <ext xmlns:x14="http://schemas.microsoft.com/office/spreadsheetml/2009/9/main" uri="{B025F937-C7B1-47D3-B67F-A62EFF666E3E}">
          <x14:id>{FA02CC9A-1B82-4339-966F-92CD710F9D8C}</x14:id>
        </ext>
      </extLst>
    </cfRule>
    <cfRule type="colorScale" priority="24">
      <colorScale>
        <cfvo type="min"/>
        <cfvo type="percentile" val="50"/>
        <cfvo type="max"/>
        <color rgb="FF63BE7B"/>
        <color rgb="FFFFEB84"/>
        <color rgb="FFF8696B"/>
      </colorScale>
    </cfRule>
  </conditionalFormatting>
  <conditionalFormatting sqref="K6">
    <cfRule type="expression" dxfId="70" priority="19" stopIfTrue="1">
      <formula>F6="No"</formula>
    </cfRule>
    <cfRule type="dataBar" priority="20">
      <dataBar>
        <cfvo type="min"/>
        <cfvo type="max"/>
        <color rgb="FFFF0000"/>
      </dataBar>
      <extLst>
        <ext xmlns:x14="http://schemas.microsoft.com/office/spreadsheetml/2009/9/main" uri="{B025F937-C7B1-47D3-B67F-A62EFF666E3E}">
          <x14:id>{61E58959-EE07-46FA-9D88-9E0DBD76029A}</x14:id>
        </ext>
      </extLst>
    </cfRule>
    <cfRule type="colorScale" priority="21">
      <colorScale>
        <cfvo type="min"/>
        <cfvo type="percentile" val="50"/>
        <cfvo type="max"/>
        <color rgb="FF63BE7B"/>
        <color rgb="FFFFEB84"/>
        <color rgb="FFF8696B"/>
      </colorScale>
    </cfRule>
  </conditionalFormatting>
  <conditionalFormatting sqref="J6">
    <cfRule type="expression" dxfId="69" priority="16" stopIfTrue="1">
      <formula>E6="No"</formula>
    </cfRule>
    <cfRule type="dataBar" priority="17">
      <dataBar>
        <cfvo type="min"/>
        <cfvo type="max"/>
        <color rgb="FFFF0000"/>
      </dataBar>
      <extLst>
        <ext xmlns:x14="http://schemas.microsoft.com/office/spreadsheetml/2009/9/main" uri="{B025F937-C7B1-47D3-B67F-A62EFF666E3E}">
          <x14:id>{F2F618ED-8D30-4184-8EA1-A7A875523B77}</x14:id>
        </ext>
      </extLst>
    </cfRule>
    <cfRule type="colorScale" priority="18">
      <colorScale>
        <cfvo type="min"/>
        <cfvo type="percentile" val="50"/>
        <cfvo type="max"/>
        <color rgb="FF63BE7B"/>
        <color rgb="FFFFEB84"/>
        <color rgb="FFF8696B"/>
      </colorScale>
    </cfRule>
  </conditionalFormatting>
  <conditionalFormatting sqref="K11">
    <cfRule type="expression" dxfId="68" priority="13" stopIfTrue="1">
      <formula>F11="No"</formula>
    </cfRule>
    <cfRule type="dataBar" priority="14">
      <dataBar>
        <cfvo type="min"/>
        <cfvo type="max"/>
        <color rgb="FFFF0000"/>
      </dataBar>
      <extLst>
        <ext xmlns:x14="http://schemas.microsoft.com/office/spreadsheetml/2009/9/main" uri="{B025F937-C7B1-47D3-B67F-A62EFF666E3E}">
          <x14:id>{16193AE7-F105-4359-BA3F-E844E884028F}</x14:id>
        </ext>
      </extLst>
    </cfRule>
    <cfRule type="colorScale" priority="15">
      <colorScale>
        <cfvo type="min"/>
        <cfvo type="percentile" val="50"/>
        <cfvo type="max"/>
        <color rgb="FF63BE7B"/>
        <color rgb="FFFFEB84"/>
        <color rgb="FFF8696B"/>
      </colorScale>
    </cfRule>
  </conditionalFormatting>
  <conditionalFormatting sqref="J11">
    <cfRule type="expression" dxfId="67" priority="10" stopIfTrue="1">
      <formula>E11="No"</formula>
    </cfRule>
    <cfRule type="dataBar" priority="11">
      <dataBar>
        <cfvo type="min"/>
        <cfvo type="max"/>
        <color rgb="FFFF0000"/>
      </dataBar>
      <extLst>
        <ext xmlns:x14="http://schemas.microsoft.com/office/spreadsheetml/2009/9/main" uri="{B025F937-C7B1-47D3-B67F-A62EFF666E3E}">
          <x14:id>{8C0779E1-FA41-4C90-86AE-64A55B98FE9D}</x14:id>
        </ext>
      </extLst>
    </cfRule>
    <cfRule type="colorScale" priority="12">
      <colorScale>
        <cfvo type="min"/>
        <cfvo type="percentile" val="50"/>
        <cfvo type="max"/>
        <color rgb="FF63BE7B"/>
        <color rgb="FFFFEB84"/>
        <color rgb="FFF8696B"/>
      </colorScale>
    </cfRule>
  </conditionalFormatting>
  <conditionalFormatting sqref="K12">
    <cfRule type="expression" dxfId="66" priority="7" stopIfTrue="1">
      <formula>F12="No"</formula>
    </cfRule>
    <cfRule type="dataBar" priority="8">
      <dataBar>
        <cfvo type="min"/>
        <cfvo type="max"/>
        <color rgb="FFFF0000"/>
      </dataBar>
      <extLst>
        <ext xmlns:x14="http://schemas.microsoft.com/office/spreadsheetml/2009/9/main" uri="{B025F937-C7B1-47D3-B67F-A62EFF666E3E}">
          <x14:id>{BF5ABAEF-2BF3-49D7-AF3D-F4BCD4451C9A}</x14:id>
        </ext>
      </extLst>
    </cfRule>
    <cfRule type="colorScale" priority="9">
      <colorScale>
        <cfvo type="min"/>
        <cfvo type="percentile" val="50"/>
        <cfvo type="max"/>
        <color rgb="FF63BE7B"/>
        <color rgb="FFFFEB84"/>
        <color rgb="FFF8696B"/>
      </colorScale>
    </cfRule>
  </conditionalFormatting>
  <conditionalFormatting sqref="J12">
    <cfRule type="expression" dxfId="65" priority="4" stopIfTrue="1">
      <formula>E12="No"</formula>
    </cfRule>
    <cfRule type="dataBar" priority="5">
      <dataBar>
        <cfvo type="min"/>
        <cfvo type="max"/>
        <color rgb="FFFF0000"/>
      </dataBar>
      <extLst>
        <ext xmlns:x14="http://schemas.microsoft.com/office/spreadsheetml/2009/9/main" uri="{B025F937-C7B1-47D3-B67F-A62EFF666E3E}">
          <x14:id>{B60B9125-8D30-4778-8078-92353874FC23}</x14:id>
        </ext>
      </extLst>
    </cfRule>
    <cfRule type="colorScale" priority="6">
      <colorScale>
        <cfvo type="min"/>
        <cfvo type="percentile" val="50"/>
        <cfvo type="max"/>
        <color rgb="FF63BE7B"/>
        <color rgb="FFFFEB84"/>
        <color rgb="FFF8696B"/>
      </colorScale>
    </cfRule>
  </conditionalFormatting>
  <conditionalFormatting sqref="J16:J17">
    <cfRule type="expression" dxfId="64" priority="1" stopIfTrue="1">
      <formula>E16="No"</formula>
    </cfRule>
    <cfRule type="dataBar" priority="2">
      <dataBar>
        <cfvo type="min"/>
        <cfvo type="max"/>
        <color rgb="FFFF0000"/>
      </dataBar>
      <extLst>
        <ext xmlns:x14="http://schemas.microsoft.com/office/spreadsheetml/2009/9/main" uri="{B025F937-C7B1-47D3-B67F-A62EFF666E3E}">
          <x14:id>{BAD042E8-08DE-4EB5-B4DA-12D7224634D1}</x14:id>
        </ext>
      </extLst>
    </cfRule>
    <cfRule type="colorScale" priority="3">
      <colorScale>
        <cfvo type="min"/>
        <cfvo type="percentile" val="50"/>
        <cfvo type="max"/>
        <color rgb="FF63BE7B"/>
        <color rgb="FFFFEB84"/>
        <color rgb="FFF8696B"/>
      </colorScale>
    </cfRule>
  </conditionalFormatting>
  <dataValidations count="1">
    <dataValidation type="list" allowBlank="1" showInputMessage="1" showErrorMessage="1" sqref="E4:E18" xr:uid="{00000000-0002-0000-0300-000000000000}">
      <formula1>$J$26:$J$27</formula1>
    </dataValidation>
  </dataValidations>
  <pageMargins left="0.27559055118110237" right="0.15748031496062992" top="0.59055118110236227" bottom="0.39370078740157483" header="0.19685039370078741" footer="0.19685039370078741"/>
  <pageSetup scale="62" fitToHeight="8" orientation="landscape" r:id="rId1"/>
  <headerFooter alignWithMargins="0">
    <oddHeader>&amp;C&amp;"Arial,Negrita"&amp;F / &amp;A</oddHeader>
    <oddFooter>Página &amp;P de &amp;N</oddFooter>
  </headerFooter>
  <ignoredErrors>
    <ignoredError sqref="D1:D2" unlockedFormula="1"/>
    <ignoredError sqref="J17" formula="1"/>
  </ignoredErrors>
  <drawing r:id="rId2"/>
  <extLst>
    <ext xmlns:x14="http://schemas.microsoft.com/office/spreadsheetml/2009/9/main" uri="{78C0D931-6437-407d-A8EE-F0AAD7539E65}">
      <x14:conditionalFormattings>
        <x14:conditionalFormatting xmlns:xm="http://schemas.microsoft.com/office/excel/2006/main">
          <x14:cfRule type="dataBar" id="{320805CF-5A13-4B72-9766-742C61786A50}">
            <x14:dataBar minLength="0" maxLength="100" negativeBarColorSameAsPositive="1" axisPosition="none">
              <x14:cfvo type="min"/>
              <x14:cfvo type="max"/>
            </x14:dataBar>
          </x14:cfRule>
          <xm:sqref>J21</xm:sqref>
        </x14:conditionalFormatting>
        <x14:conditionalFormatting xmlns:xm="http://schemas.microsoft.com/office/excel/2006/main">
          <x14:cfRule type="dataBar" id="{8573DB12-0CDE-4668-9397-7EAD3168B3A3}">
            <x14:dataBar minLength="0" maxLength="100" negativeBarColorSameAsPositive="1" axisPosition="none">
              <x14:cfvo type="min"/>
              <x14:cfvo type="max"/>
            </x14:dataBar>
          </x14:cfRule>
          <xm:sqref>J4</xm:sqref>
        </x14:conditionalFormatting>
        <x14:conditionalFormatting xmlns:xm="http://schemas.microsoft.com/office/excel/2006/main">
          <x14:cfRule type="dataBar" id="{BA6D49C8-A914-4D26-81FC-FD1576A69E93}">
            <x14:dataBar minLength="0" maxLength="100" negativeBarColorSameAsPositive="1" axisPosition="none">
              <x14:cfvo type="min"/>
              <x14:cfvo type="max"/>
            </x14:dataBar>
          </x14:cfRule>
          <xm:sqref>K4</xm:sqref>
        </x14:conditionalFormatting>
        <x14:conditionalFormatting xmlns:xm="http://schemas.microsoft.com/office/excel/2006/main">
          <x14:cfRule type="dataBar" id="{6EB3E7F0-2F06-42F3-9076-20A7C6ACE0D9}">
            <x14:dataBar minLength="0" maxLength="100" negativeBarColorSameAsPositive="1" axisPosition="none">
              <x14:cfvo type="min"/>
              <x14:cfvo type="max"/>
            </x14:dataBar>
          </x14:cfRule>
          <xm:sqref>J5</xm:sqref>
        </x14:conditionalFormatting>
        <x14:conditionalFormatting xmlns:xm="http://schemas.microsoft.com/office/excel/2006/main">
          <x14:cfRule type="dataBar" id="{2CBDE6D0-FDEC-4925-B40E-9E76194C9230}">
            <x14:dataBar minLength="0" maxLength="100" negativeBarColorSameAsPositive="1" axisPosition="none">
              <x14:cfvo type="min"/>
              <x14:cfvo type="max"/>
            </x14:dataBar>
          </x14:cfRule>
          <xm:sqref>K5</xm:sqref>
        </x14:conditionalFormatting>
        <x14:conditionalFormatting xmlns:xm="http://schemas.microsoft.com/office/excel/2006/main">
          <x14:cfRule type="dataBar" id="{2B020C42-AFB6-4770-8D14-413C4EEC5D6D}">
            <x14:dataBar minLength="0" maxLength="100" negativeBarColorSameAsPositive="1" axisPosition="none">
              <x14:cfvo type="min"/>
              <x14:cfvo type="max"/>
            </x14:dataBar>
          </x14:cfRule>
          <xm:sqref>J7</xm:sqref>
        </x14:conditionalFormatting>
        <x14:conditionalFormatting xmlns:xm="http://schemas.microsoft.com/office/excel/2006/main">
          <x14:cfRule type="dataBar" id="{3DE431A3-E22C-4DEF-AB0C-A6FD8C3B56DA}">
            <x14:dataBar minLength="0" maxLength="100" negativeBarColorSameAsPositive="1" axisPosition="none">
              <x14:cfvo type="min"/>
              <x14:cfvo type="max"/>
            </x14:dataBar>
          </x14:cfRule>
          <xm:sqref>K7</xm:sqref>
        </x14:conditionalFormatting>
        <x14:conditionalFormatting xmlns:xm="http://schemas.microsoft.com/office/excel/2006/main">
          <x14:cfRule type="dataBar" id="{EC341E95-46C1-4795-9A2F-4AD0A4335A04}">
            <x14:dataBar minLength="0" maxLength="100" negativeBarColorSameAsPositive="1" axisPosition="none">
              <x14:cfvo type="min"/>
              <x14:cfvo type="max"/>
            </x14:dataBar>
          </x14:cfRule>
          <xm:sqref>J10</xm:sqref>
        </x14:conditionalFormatting>
        <x14:conditionalFormatting xmlns:xm="http://schemas.microsoft.com/office/excel/2006/main">
          <x14:cfRule type="dataBar" id="{9DACE2B8-3AA6-47DF-9A46-BF22C8060AD1}">
            <x14:dataBar minLength="0" maxLength="100" negativeBarColorSameAsPositive="1" axisPosition="none">
              <x14:cfvo type="min"/>
              <x14:cfvo type="max"/>
            </x14:dataBar>
          </x14:cfRule>
          <xm:sqref>K10</xm:sqref>
        </x14:conditionalFormatting>
        <x14:conditionalFormatting xmlns:xm="http://schemas.microsoft.com/office/excel/2006/main">
          <x14:cfRule type="dataBar" id="{28AC57E9-184F-471D-BD30-62AC342E4950}">
            <x14:dataBar minLength="0" maxLength="100" negativeBarColorSameAsPositive="1" axisPosition="none">
              <x14:cfvo type="min"/>
              <x14:cfvo type="max"/>
            </x14:dataBar>
          </x14:cfRule>
          <xm:sqref>J13</xm:sqref>
        </x14:conditionalFormatting>
        <x14:conditionalFormatting xmlns:xm="http://schemas.microsoft.com/office/excel/2006/main">
          <x14:cfRule type="dataBar" id="{3CDE2622-F93E-415C-8747-2212E6BBDE3C}">
            <x14:dataBar minLength="0" maxLength="100" negativeBarColorSameAsPositive="1" axisPosition="none">
              <x14:cfvo type="min"/>
              <x14:cfvo type="max"/>
            </x14:dataBar>
          </x14:cfRule>
          <xm:sqref>K13</xm:sqref>
        </x14:conditionalFormatting>
        <x14:conditionalFormatting xmlns:xm="http://schemas.microsoft.com/office/excel/2006/main">
          <x14:cfRule type="dataBar" id="{CF454367-B805-41B6-814A-D96B283119B0}">
            <x14:dataBar minLength="0" maxLength="100" negativeBarColorSameAsPositive="1" axisPosition="none">
              <x14:cfvo type="min"/>
              <x14:cfvo type="max"/>
            </x14:dataBar>
          </x14:cfRule>
          <xm:sqref>J14</xm:sqref>
        </x14:conditionalFormatting>
        <x14:conditionalFormatting xmlns:xm="http://schemas.microsoft.com/office/excel/2006/main">
          <x14:cfRule type="dataBar" id="{BB5D83C3-B7AC-4B3F-8021-3EF18657058C}">
            <x14:dataBar minLength="0" maxLength="100" negativeBarColorSameAsPositive="1" axisPosition="none">
              <x14:cfvo type="min"/>
              <x14:cfvo type="max"/>
            </x14:dataBar>
          </x14:cfRule>
          <xm:sqref>K14</xm:sqref>
        </x14:conditionalFormatting>
        <x14:conditionalFormatting xmlns:xm="http://schemas.microsoft.com/office/excel/2006/main">
          <x14:cfRule type="dataBar" id="{0178F447-87C2-4B2E-91CA-139E42EA5A97}">
            <x14:dataBar minLength="0" maxLength="100" negativeBarColorSameAsPositive="1" axisPosition="none">
              <x14:cfvo type="min"/>
              <x14:cfvo type="max"/>
            </x14:dataBar>
          </x14:cfRule>
          <xm:sqref>J15</xm:sqref>
        </x14:conditionalFormatting>
        <x14:conditionalFormatting xmlns:xm="http://schemas.microsoft.com/office/excel/2006/main">
          <x14:cfRule type="dataBar" id="{95B47C55-B73A-4637-ACC7-4E0ABCE67048}">
            <x14:dataBar minLength="0" maxLength="100" negativeBarColorSameAsPositive="1" axisPosition="none">
              <x14:cfvo type="min"/>
              <x14:cfvo type="max"/>
            </x14:dataBar>
          </x14:cfRule>
          <xm:sqref>K15</xm:sqref>
        </x14:conditionalFormatting>
        <x14:conditionalFormatting xmlns:xm="http://schemas.microsoft.com/office/excel/2006/main">
          <x14:cfRule type="dataBar" id="{3BDD8B05-583D-49C2-8467-66BABBF6A6FF}">
            <x14:dataBar minLength="0" maxLength="100" negativeBarColorSameAsPositive="1" axisPosition="none">
              <x14:cfvo type="min"/>
              <x14:cfvo type="max"/>
            </x14:dataBar>
          </x14:cfRule>
          <xm:sqref>K16</xm:sqref>
        </x14:conditionalFormatting>
        <x14:conditionalFormatting xmlns:xm="http://schemas.microsoft.com/office/excel/2006/main">
          <x14:cfRule type="dataBar" id="{B439CB0A-3616-4DD7-BF71-06CD1B6F8FDF}">
            <x14:dataBar minLength="0" maxLength="100" negativeBarColorSameAsPositive="1" axisPosition="none">
              <x14:cfvo type="min"/>
              <x14:cfvo type="max"/>
            </x14:dataBar>
          </x14:cfRule>
          <xm:sqref>J18</xm:sqref>
        </x14:conditionalFormatting>
        <x14:conditionalFormatting xmlns:xm="http://schemas.microsoft.com/office/excel/2006/main">
          <x14:cfRule type="dataBar" id="{7FD3DEFC-D22A-4C4E-9236-6CF33BEF9921}">
            <x14:dataBar minLength="0" maxLength="100" negativeBarColorSameAsPositive="1" axisPosition="none">
              <x14:cfvo type="min"/>
              <x14:cfvo type="max"/>
            </x14:dataBar>
          </x14:cfRule>
          <xm:sqref>K18</xm:sqref>
        </x14:conditionalFormatting>
        <x14:conditionalFormatting xmlns:xm="http://schemas.microsoft.com/office/excel/2006/main">
          <x14:cfRule type="dataBar" id="{A63E9B6D-7B52-4AD9-8997-17480A2C6186}">
            <x14:dataBar minLength="0" maxLength="100" negativeBarColorSameAsPositive="1" axisPosition="none">
              <x14:cfvo type="min"/>
              <x14:cfvo type="max"/>
            </x14:dataBar>
          </x14:cfRule>
          <xm:sqref>K17</xm:sqref>
        </x14:conditionalFormatting>
        <x14:conditionalFormatting xmlns:xm="http://schemas.microsoft.com/office/excel/2006/main">
          <x14:cfRule type="dataBar" id="{EE0EAC86-9856-43E8-BBD8-0C6E5BC853B3}">
            <x14:dataBar minLength="0" maxLength="100" negativeBarColorSameAsPositive="1" axisPosition="none">
              <x14:cfvo type="min"/>
              <x14:cfvo type="max"/>
            </x14:dataBar>
          </x14:cfRule>
          <xm:sqref>K9</xm:sqref>
        </x14:conditionalFormatting>
        <x14:conditionalFormatting xmlns:xm="http://schemas.microsoft.com/office/excel/2006/main">
          <x14:cfRule type="dataBar" id="{8EEA58B9-781B-4198-897C-C531367D57F6}">
            <x14:dataBar minLength="0" maxLength="100" negativeBarColorSameAsPositive="1" axisPosition="none">
              <x14:cfvo type="min"/>
              <x14:cfvo type="max"/>
            </x14:dataBar>
          </x14:cfRule>
          <xm:sqref>J9</xm:sqref>
        </x14:conditionalFormatting>
        <x14:conditionalFormatting xmlns:xm="http://schemas.microsoft.com/office/excel/2006/main">
          <x14:cfRule type="dataBar" id="{1CF85FBC-A383-4326-A450-8A6D44331EC9}">
            <x14:dataBar minLength="0" maxLength="100" negativeBarColorSameAsPositive="1" axisPosition="none">
              <x14:cfvo type="min"/>
              <x14:cfvo type="max"/>
            </x14:dataBar>
          </x14:cfRule>
          <xm:sqref>K8</xm:sqref>
        </x14:conditionalFormatting>
        <x14:conditionalFormatting xmlns:xm="http://schemas.microsoft.com/office/excel/2006/main">
          <x14:cfRule type="dataBar" id="{FA02CC9A-1B82-4339-966F-92CD710F9D8C}">
            <x14:dataBar minLength="0" maxLength="100" negativeBarColorSameAsPositive="1" axisPosition="none">
              <x14:cfvo type="min"/>
              <x14:cfvo type="max"/>
            </x14:dataBar>
          </x14:cfRule>
          <xm:sqref>J8</xm:sqref>
        </x14:conditionalFormatting>
        <x14:conditionalFormatting xmlns:xm="http://schemas.microsoft.com/office/excel/2006/main">
          <x14:cfRule type="dataBar" id="{61E58959-EE07-46FA-9D88-9E0DBD76029A}">
            <x14:dataBar minLength="0" maxLength="100" negativeBarColorSameAsPositive="1" axisPosition="none">
              <x14:cfvo type="min"/>
              <x14:cfvo type="max"/>
            </x14:dataBar>
          </x14:cfRule>
          <xm:sqref>K6</xm:sqref>
        </x14:conditionalFormatting>
        <x14:conditionalFormatting xmlns:xm="http://schemas.microsoft.com/office/excel/2006/main">
          <x14:cfRule type="dataBar" id="{F2F618ED-8D30-4184-8EA1-A7A875523B77}">
            <x14:dataBar minLength="0" maxLength="100" negativeBarColorSameAsPositive="1" axisPosition="none">
              <x14:cfvo type="min"/>
              <x14:cfvo type="max"/>
            </x14:dataBar>
          </x14:cfRule>
          <xm:sqref>J6</xm:sqref>
        </x14:conditionalFormatting>
        <x14:conditionalFormatting xmlns:xm="http://schemas.microsoft.com/office/excel/2006/main">
          <x14:cfRule type="dataBar" id="{16193AE7-F105-4359-BA3F-E844E884028F}">
            <x14:dataBar minLength="0" maxLength="100" negativeBarColorSameAsPositive="1" axisPosition="none">
              <x14:cfvo type="min"/>
              <x14:cfvo type="max"/>
            </x14:dataBar>
          </x14:cfRule>
          <xm:sqref>K11</xm:sqref>
        </x14:conditionalFormatting>
        <x14:conditionalFormatting xmlns:xm="http://schemas.microsoft.com/office/excel/2006/main">
          <x14:cfRule type="dataBar" id="{8C0779E1-FA41-4C90-86AE-64A55B98FE9D}">
            <x14:dataBar minLength="0" maxLength="100" negativeBarColorSameAsPositive="1" axisPosition="none">
              <x14:cfvo type="min"/>
              <x14:cfvo type="max"/>
            </x14:dataBar>
          </x14:cfRule>
          <xm:sqref>J11</xm:sqref>
        </x14:conditionalFormatting>
        <x14:conditionalFormatting xmlns:xm="http://schemas.microsoft.com/office/excel/2006/main">
          <x14:cfRule type="dataBar" id="{BF5ABAEF-2BF3-49D7-AF3D-F4BCD4451C9A}">
            <x14:dataBar minLength="0" maxLength="100" negativeBarColorSameAsPositive="1" axisPosition="none">
              <x14:cfvo type="min"/>
              <x14:cfvo type="max"/>
            </x14:dataBar>
          </x14:cfRule>
          <xm:sqref>K12</xm:sqref>
        </x14:conditionalFormatting>
        <x14:conditionalFormatting xmlns:xm="http://schemas.microsoft.com/office/excel/2006/main">
          <x14:cfRule type="dataBar" id="{B60B9125-8D30-4778-8078-92353874FC23}">
            <x14:dataBar minLength="0" maxLength="100" negativeBarColorSameAsPositive="1" axisPosition="none">
              <x14:cfvo type="min"/>
              <x14:cfvo type="max"/>
            </x14:dataBar>
          </x14:cfRule>
          <xm:sqref>J12</xm:sqref>
        </x14:conditionalFormatting>
        <x14:conditionalFormatting xmlns:xm="http://schemas.microsoft.com/office/excel/2006/main">
          <x14:cfRule type="dataBar" id="{BAD042E8-08DE-4EB5-B4DA-12D7224634D1}">
            <x14:dataBar minLength="0" maxLength="100" negativeBarColorSameAsPositive="1" axisPosition="none">
              <x14:cfvo type="min"/>
              <x14:cfvo type="max"/>
            </x14:dataBar>
          </x14:cfRule>
          <xm:sqref>J16:J17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67"/>
  <sheetViews>
    <sheetView view="pageBreakPreview" zoomScale="90" zoomScaleNormal="90" zoomScaleSheetLayoutView="90" workbookViewId="0">
      <pane ySplit="3" topLeftCell="A8" activePane="bottomLeft" state="frozenSplit"/>
      <selection pane="bottomLeft" activeCell="E16" sqref="E16"/>
    </sheetView>
  </sheetViews>
  <sheetFormatPr baseColWidth="10" defaultColWidth="9.109375" defaultRowHeight="13.2" x14ac:dyDescent="0.25"/>
  <cols>
    <col min="1" max="1" width="4" style="1" customWidth="1"/>
    <col min="2" max="2" width="9" style="4" customWidth="1"/>
    <col min="3" max="3" width="31.6640625" style="6" customWidth="1"/>
    <col min="4" max="4" width="68.88671875" style="11" customWidth="1"/>
    <col min="5" max="5" width="17" style="9" customWidth="1"/>
    <col min="6" max="6" width="15.44140625" style="7" hidden="1" customWidth="1"/>
    <col min="7" max="7" width="15.5546875" style="8" hidden="1" customWidth="1"/>
    <col min="8" max="9" width="15.5546875" style="14" hidden="1" customWidth="1"/>
    <col min="10" max="10" width="23.5546875" style="8" customWidth="1"/>
    <col min="11" max="11" width="11.5546875" style="8" customWidth="1"/>
    <col min="12" max="12" width="52.6640625" style="9" customWidth="1"/>
    <col min="13" max="16384" width="9.109375" style="3"/>
  </cols>
  <sheetData>
    <row r="1" spans="2:12" ht="17.399999999999999" x14ac:dyDescent="0.25">
      <c r="B1" s="167" t="s">
        <v>269</v>
      </c>
      <c r="C1" s="168"/>
      <c r="D1" s="71">
        <f>+'1. Main Charact, Cert &amp; Insp'!$D$1</f>
        <v>0</v>
      </c>
      <c r="F1" s="72"/>
      <c r="H1" s="73"/>
      <c r="I1" s="73"/>
    </row>
    <row r="2" spans="2:12" ht="16.5" customHeight="1" x14ac:dyDescent="0.35">
      <c r="B2" s="169" t="s">
        <v>172</v>
      </c>
      <c r="C2" s="169"/>
      <c r="D2" s="69">
        <f>+'1. Main Charact, Cert &amp; Insp'!$D$2</f>
        <v>0</v>
      </c>
      <c r="E2" s="16"/>
      <c r="F2" s="163" t="s">
        <v>166</v>
      </c>
      <c r="G2" s="164"/>
      <c r="H2" s="65" t="s">
        <v>204</v>
      </c>
      <c r="I2" s="165" t="s">
        <v>168</v>
      </c>
      <c r="J2" s="166"/>
      <c r="K2" s="53"/>
      <c r="L2" s="3"/>
    </row>
    <row r="3" spans="2:12" ht="74.25" customHeight="1" x14ac:dyDescent="0.25">
      <c r="B3" s="75" t="s">
        <v>2</v>
      </c>
      <c r="C3" s="75" t="s">
        <v>3</v>
      </c>
      <c r="D3" s="76" t="s">
        <v>4</v>
      </c>
      <c r="E3" s="38" t="s">
        <v>180</v>
      </c>
      <c r="F3" s="37" t="s">
        <v>148</v>
      </c>
      <c r="G3" s="37" t="s">
        <v>6</v>
      </c>
      <c r="H3" s="38" t="s">
        <v>184</v>
      </c>
      <c r="I3" s="38" t="s">
        <v>185</v>
      </c>
      <c r="J3" s="39" t="s">
        <v>167</v>
      </c>
      <c r="K3" s="68" t="s">
        <v>266</v>
      </c>
      <c r="L3" s="19" t="s">
        <v>5</v>
      </c>
    </row>
    <row r="4" spans="2:12" ht="83.25" customHeight="1" x14ac:dyDescent="0.25">
      <c r="B4" s="77">
        <f>'4. Solids Control'!B18+1</f>
        <v>90</v>
      </c>
      <c r="C4" s="78" t="s">
        <v>347</v>
      </c>
      <c r="D4" s="146" t="s">
        <v>368</v>
      </c>
      <c r="E4" s="41" t="s">
        <v>71</v>
      </c>
      <c r="F4" s="63">
        <v>10</v>
      </c>
      <c r="G4" s="61" t="e">
        <f>+F4/#REF!</f>
        <v>#REF!</v>
      </c>
      <c r="H4" s="62">
        <f>IF(E4="Yes",F4,0)</f>
        <v>10</v>
      </c>
      <c r="I4" s="59" t="e">
        <f>IF(OR(#REF!=0,$H$6=0,$H$7=0,#REF!=0)=FALSE,H4,0)</f>
        <v>#REF!</v>
      </c>
      <c r="J4" s="60" t="str">
        <f>IF(E4="Yes","OK","Did not pass")</f>
        <v>OK</v>
      </c>
      <c r="K4" s="40" t="s">
        <v>265</v>
      </c>
      <c r="L4" s="49"/>
    </row>
    <row r="5" spans="2:12" ht="64.5" customHeight="1" x14ac:dyDescent="0.25">
      <c r="B5" s="77">
        <f t="shared" ref="B5:B16" si="0">+B4+1</f>
        <v>91</v>
      </c>
      <c r="C5" s="78" t="s">
        <v>352</v>
      </c>
      <c r="D5" s="146" t="s">
        <v>367</v>
      </c>
      <c r="E5" s="41" t="s">
        <v>71</v>
      </c>
      <c r="F5" s="63">
        <v>10</v>
      </c>
      <c r="G5" s="61" t="e">
        <f>+F5/#REF!</f>
        <v>#REF!</v>
      </c>
      <c r="H5" s="62">
        <f>IF(E5="Yes",F5,0)</f>
        <v>10</v>
      </c>
      <c r="I5" s="59" t="e">
        <f>IF(OR(#REF!=0,$H$6=0,$H$7=0,#REF!=0)=FALSE,H5,0)</f>
        <v>#REF!</v>
      </c>
      <c r="J5" s="60" t="str">
        <f>IF(E5="Yes","OK","Did not pass")</f>
        <v>OK</v>
      </c>
      <c r="K5" s="40" t="s">
        <v>265</v>
      </c>
      <c r="L5" s="49"/>
    </row>
    <row r="6" spans="2:12" ht="18" x14ac:dyDescent="0.25">
      <c r="B6" s="77">
        <f t="shared" si="0"/>
        <v>92</v>
      </c>
      <c r="C6" s="78" t="s">
        <v>82</v>
      </c>
      <c r="D6" s="79" t="s">
        <v>306</v>
      </c>
      <c r="E6" s="41" t="s">
        <v>71</v>
      </c>
      <c r="F6" s="63">
        <v>10</v>
      </c>
      <c r="G6" s="61" t="e">
        <f>+F6/#REF!</f>
        <v>#REF!</v>
      </c>
      <c r="H6" s="62">
        <f t="shared" ref="H6:H15" si="1">IF(E6="Yes",F6,0)</f>
        <v>10</v>
      </c>
      <c r="I6" s="59" t="e">
        <f>IF(OR(#REF!=0,$H$6=0,$H$7=0,#REF!=0)=FALSE,H6,0)</f>
        <v>#REF!</v>
      </c>
      <c r="J6" s="60" t="str">
        <f t="shared" ref="J6:J15" si="2">IF(E6="Yes","OK","Did not pass")</f>
        <v>OK</v>
      </c>
      <c r="K6" s="40" t="s">
        <v>265</v>
      </c>
      <c r="L6" s="49"/>
    </row>
    <row r="7" spans="2:12" ht="18" x14ac:dyDescent="0.25">
      <c r="B7" s="77">
        <f t="shared" si="0"/>
        <v>93</v>
      </c>
      <c r="C7" s="78" t="s">
        <v>83</v>
      </c>
      <c r="D7" s="79" t="s">
        <v>292</v>
      </c>
      <c r="E7" s="41" t="s">
        <v>71</v>
      </c>
      <c r="F7" s="63">
        <v>10</v>
      </c>
      <c r="G7" s="61" t="e">
        <f>+F7/#REF!</f>
        <v>#REF!</v>
      </c>
      <c r="H7" s="62">
        <f t="shared" si="1"/>
        <v>10</v>
      </c>
      <c r="I7" s="59" t="e">
        <f>IF(OR(#REF!=0,$H$6=0,$H$7=0,#REF!=0)=FALSE,H7,0)</f>
        <v>#REF!</v>
      </c>
      <c r="J7" s="60" t="str">
        <f t="shared" si="2"/>
        <v>OK</v>
      </c>
      <c r="K7" s="40" t="s">
        <v>265</v>
      </c>
      <c r="L7" s="49"/>
    </row>
    <row r="8" spans="2:12" ht="35.25" customHeight="1" x14ac:dyDescent="0.25">
      <c r="B8" s="77">
        <f t="shared" si="0"/>
        <v>94</v>
      </c>
      <c r="C8" s="78" t="s">
        <v>84</v>
      </c>
      <c r="D8" s="79" t="s">
        <v>85</v>
      </c>
      <c r="E8" s="41" t="s">
        <v>71</v>
      </c>
      <c r="F8" s="63">
        <v>10</v>
      </c>
      <c r="G8" s="61" t="e">
        <f>+F8/#REF!</f>
        <v>#REF!</v>
      </c>
      <c r="H8" s="62">
        <f t="shared" si="1"/>
        <v>10</v>
      </c>
      <c r="I8" s="59" t="e">
        <f>IF(OR(#REF!=0,$H$6=0,$H$7=0,#REF!=0)=FALSE,H8,0)</f>
        <v>#REF!</v>
      </c>
      <c r="J8" s="60" t="str">
        <f t="shared" si="2"/>
        <v>OK</v>
      </c>
      <c r="K8" s="40" t="s">
        <v>265</v>
      </c>
      <c r="L8" s="49"/>
    </row>
    <row r="9" spans="2:12" ht="33" customHeight="1" x14ac:dyDescent="0.25">
      <c r="B9" s="77">
        <f t="shared" si="0"/>
        <v>95</v>
      </c>
      <c r="C9" s="78" t="s">
        <v>291</v>
      </c>
      <c r="D9" s="79" t="s">
        <v>316</v>
      </c>
      <c r="E9" s="41" t="s">
        <v>71</v>
      </c>
      <c r="F9" s="63">
        <v>10</v>
      </c>
      <c r="G9" s="61" t="e">
        <f>+F9/#REF!</f>
        <v>#REF!</v>
      </c>
      <c r="H9" s="62">
        <f t="shared" si="1"/>
        <v>10</v>
      </c>
      <c r="I9" s="59" t="e">
        <f>IF(OR(#REF!=0,$H$6=0,$H$7=0,#REF!=0)=FALSE,H9,0)</f>
        <v>#REF!</v>
      </c>
      <c r="J9" s="60" t="str">
        <f t="shared" si="2"/>
        <v>OK</v>
      </c>
      <c r="K9" s="40" t="s">
        <v>265</v>
      </c>
      <c r="L9" s="49"/>
    </row>
    <row r="10" spans="2:12" ht="26.25" customHeight="1" x14ac:dyDescent="0.25">
      <c r="B10" s="77">
        <f t="shared" si="0"/>
        <v>96</v>
      </c>
      <c r="C10" s="78" t="s">
        <v>86</v>
      </c>
      <c r="D10" s="79" t="s">
        <v>316</v>
      </c>
      <c r="E10" s="41" t="s">
        <v>71</v>
      </c>
      <c r="F10" s="63">
        <v>10</v>
      </c>
      <c r="G10" s="61" t="e">
        <f>+F10/#REF!</f>
        <v>#REF!</v>
      </c>
      <c r="H10" s="62">
        <f>IF(E10="Yes",F10,0)</f>
        <v>10</v>
      </c>
      <c r="I10" s="59" t="e">
        <f>IF(OR(#REF!=0,$H$6=0,$H$7=0,#REF!=0)=FALSE,H10,0)</f>
        <v>#REF!</v>
      </c>
      <c r="J10" s="60" t="str">
        <f>IF(E10="Yes","OK","Did not pass")</f>
        <v>OK</v>
      </c>
      <c r="K10" s="40" t="s">
        <v>265</v>
      </c>
      <c r="L10" s="49"/>
    </row>
    <row r="11" spans="2:12" ht="47.25" customHeight="1" x14ac:dyDescent="0.25">
      <c r="B11" s="77">
        <f>+B10+1</f>
        <v>97</v>
      </c>
      <c r="C11" s="147" t="s">
        <v>348</v>
      </c>
      <c r="D11" s="146" t="s">
        <v>354</v>
      </c>
      <c r="E11" s="41" t="s">
        <v>71</v>
      </c>
      <c r="F11" s="63">
        <v>11</v>
      </c>
      <c r="G11" s="61" t="e">
        <f>+F11/#REF!</f>
        <v>#REF!</v>
      </c>
      <c r="H11" s="62">
        <f>IF(E11="Yes",F11,0)</f>
        <v>11</v>
      </c>
      <c r="I11" s="59" t="e">
        <f>IF(OR(#REF!=0,$H$6=0,$H$7=0,#REF!=0)=FALSE,H11,0)</f>
        <v>#REF!</v>
      </c>
      <c r="J11" s="60" t="str">
        <f>IF(E11="Yes","OK","Did not pass")</f>
        <v>OK</v>
      </c>
      <c r="K11" s="40" t="s">
        <v>265</v>
      </c>
      <c r="L11" s="49"/>
    </row>
    <row r="12" spans="2:12" ht="42.75" customHeight="1" x14ac:dyDescent="0.25">
      <c r="B12" s="77">
        <f t="shared" si="0"/>
        <v>98</v>
      </c>
      <c r="C12" s="147" t="s">
        <v>349</v>
      </c>
      <c r="D12" s="146" t="s">
        <v>353</v>
      </c>
      <c r="E12" s="41" t="s">
        <v>71</v>
      </c>
      <c r="F12" s="63">
        <v>10</v>
      </c>
      <c r="G12" s="61" t="e">
        <f>+F12/#REF!</f>
        <v>#REF!</v>
      </c>
      <c r="H12" s="62">
        <f>IF(E12="Yes",F12,0)</f>
        <v>10</v>
      </c>
      <c r="I12" s="59" t="e">
        <f>IF(OR(#REF!=0,$H$6=0,$H$7=0,#REF!=0)=FALSE,H12,0)</f>
        <v>#REF!</v>
      </c>
      <c r="J12" s="60" t="str">
        <f>IF(E12="Yes","OK","Did not pass")</f>
        <v>OK</v>
      </c>
      <c r="K12" s="40" t="s">
        <v>265</v>
      </c>
      <c r="L12" s="49"/>
    </row>
    <row r="13" spans="2:12" ht="33.6" customHeight="1" x14ac:dyDescent="0.25">
      <c r="B13" s="77">
        <f t="shared" si="0"/>
        <v>99</v>
      </c>
      <c r="C13" s="78" t="s">
        <v>87</v>
      </c>
      <c r="D13" s="79" t="s">
        <v>330</v>
      </c>
      <c r="E13" s="41" t="s">
        <v>71</v>
      </c>
      <c r="F13" s="63">
        <v>10</v>
      </c>
      <c r="G13" s="61" t="e">
        <f>+F13/#REF!</f>
        <v>#REF!</v>
      </c>
      <c r="H13" s="62">
        <f t="shared" si="1"/>
        <v>10</v>
      </c>
      <c r="I13" s="59" t="e">
        <f>IF(OR(#REF!=0,$H$6=0,$H$7=0,#REF!=0)=FALSE,H13,0)</f>
        <v>#REF!</v>
      </c>
      <c r="J13" s="60" t="str">
        <f t="shared" si="2"/>
        <v>OK</v>
      </c>
      <c r="K13" s="40" t="s">
        <v>265</v>
      </c>
      <c r="L13" s="49"/>
    </row>
    <row r="14" spans="2:12" ht="39.6" x14ac:dyDescent="0.25">
      <c r="B14" s="77">
        <f t="shared" si="0"/>
        <v>100</v>
      </c>
      <c r="C14" s="78" t="s">
        <v>88</v>
      </c>
      <c r="D14" s="79" t="s">
        <v>350</v>
      </c>
      <c r="E14" s="41" t="s">
        <v>71</v>
      </c>
      <c r="F14" s="63">
        <v>10</v>
      </c>
      <c r="G14" s="61" t="e">
        <f>+F14/#REF!</f>
        <v>#REF!</v>
      </c>
      <c r="H14" s="62">
        <f t="shared" si="1"/>
        <v>10</v>
      </c>
      <c r="I14" s="59" t="e">
        <f>IF(OR(#REF!=0,$H$6=0,$H$7=0,#REF!=0)=FALSE,H14,0)</f>
        <v>#REF!</v>
      </c>
      <c r="J14" s="60" t="str">
        <f t="shared" si="2"/>
        <v>OK</v>
      </c>
      <c r="K14" s="40" t="s">
        <v>265</v>
      </c>
      <c r="L14" s="49"/>
    </row>
    <row r="15" spans="2:12" ht="32.25" customHeight="1" x14ac:dyDescent="0.25">
      <c r="B15" s="77">
        <f t="shared" si="0"/>
        <v>101</v>
      </c>
      <c r="C15" s="78" t="s">
        <v>89</v>
      </c>
      <c r="D15" s="79" t="s">
        <v>331</v>
      </c>
      <c r="E15" s="41" t="s">
        <v>71</v>
      </c>
      <c r="F15" s="63">
        <v>10</v>
      </c>
      <c r="G15" s="61" t="e">
        <f>+F15/#REF!</f>
        <v>#REF!</v>
      </c>
      <c r="H15" s="62">
        <f t="shared" si="1"/>
        <v>10</v>
      </c>
      <c r="I15" s="59" t="e">
        <f>IF(OR(#REF!=0,$H$6=0,$H$7=0,#REF!=0)=FALSE,H15,0)</f>
        <v>#REF!</v>
      </c>
      <c r="J15" s="60" t="str">
        <f t="shared" si="2"/>
        <v>OK</v>
      </c>
      <c r="K15" s="40" t="s">
        <v>265</v>
      </c>
      <c r="L15" s="49"/>
    </row>
    <row r="16" spans="2:12" ht="29.1" customHeight="1" x14ac:dyDescent="0.25">
      <c r="B16" s="77">
        <f t="shared" si="0"/>
        <v>102</v>
      </c>
      <c r="C16" s="78" t="s">
        <v>90</v>
      </c>
      <c r="D16" s="79" t="s">
        <v>262</v>
      </c>
      <c r="E16" s="41" t="s">
        <v>71</v>
      </c>
      <c r="F16" s="63">
        <v>10</v>
      </c>
      <c r="G16" s="61" t="e">
        <f>+F16/#REF!</f>
        <v>#REF!</v>
      </c>
      <c r="H16" s="62">
        <f t="shared" ref="H16" si="3">IF(E16="Yes",F16,0)</f>
        <v>10</v>
      </c>
      <c r="I16" s="59" t="e">
        <f>IF(OR(#REF!=0,$H$6=0,$H$7=0,#REF!=0)=FALSE,H16,0)</f>
        <v>#REF!</v>
      </c>
      <c r="J16" s="60" t="str">
        <f t="shared" ref="J16" si="4">IF(E16="Yes","OK","Did not pass")</f>
        <v>OK</v>
      </c>
      <c r="K16" s="40" t="s">
        <v>265</v>
      </c>
      <c r="L16" s="49"/>
    </row>
    <row r="17" spans="1:12" hidden="1" x14ac:dyDescent="0.25">
      <c r="A17" s="3"/>
      <c r="B17" s="3"/>
      <c r="C17" s="3"/>
      <c r="D17" s="3"/>
      <c r="E17" s="3"/>
      <c r="F17" s="3"/>
      <c r="G17" s="3"/>
      <c r="H17" s="3"/>
      <c r="I17" s="3"/>
      <c r="J17" s="3"/>
      <c r="K17" s="3"/>
      <c r="L17" s="3"/>
    </row>
    <row r="18" spans="1:12" hidden="1" x14ac:dyDescent="0.25">
      <c r="A18" s="3"/>
      <c r="B18" s="100" t="s">
        <v>201</v>
      </c>
      <c r="C18" s="3"/>
      <c r="D18" s="3"/>
      <c r="E18" s="3"/>
      <c r="F18" s="3"/>
      <c r="G18" s="3"/>
      <c r="H18" s="3"/>
      <c r="I18" s="3"/>
      <c r="J18" s="3"/>
      <c r="K18" s="3">
        <f>SUM(K4:K16)</f>
        <v>0</v>
      </c>
      <c r="L18" s="3"/>
    </row>
    <row r="19" spans="1:12" ht="27.75" hidden="1" customHeight="1" x14ac:dyDescent="0.25">
      <c r="A19" s="3"/>
      <c r="B19" s="77" t="s">
        <v>199</v>
      </c>
      <c r="C19" s="78" t="s">
        <v>200</v>
      </c>
      <c r="D19" s="3"/>
      <c r="E19" s="3"/>
      <c r="F19" s="3"/>
      <c r="G19" s="3"/>
      <c r="H19" s="3"/>
      <c r="I19" s="36" t="s">
        <v>188</v>
      </c>
      <c r="J19" s="54" t="str">
        <f>IF(K18&gt;0,"FAILED","Accepted")</f>
        <v>Accepted</v>
      </c>
      <c r="K19" s="3"/>
      <c r="L19" s="3"/>
    </row>
    <row r="20" spans="1:12" ht="28.5" hidden="1" customHeight="1" x14ac:dyDescent="0.25">
      <c r="B20" s="103" t="s">
        <v>199</v>
      </c>
      <c r="C20" s="104" t="s">
        <v>202</v>
      </c>
      <c r="F20" s="72"/>
      <c r="H20" s="109" t="s">
        <v>171</v>
      </c>
      <c r="I20" s="36" t="s">
        <v>171</v>
      </c>
      <c r="J20" s="110">
        <f>IF(J19="FAILED",0,SUM(J4:J16))</f>
        <v>0</v>
      </c>
      <c r="K20" s="3"/>
    </row>
    <row r="21" spans="1:12" hidden="1" x14ac:dyDescent="0.25">
      <c r="F21" s="72"/>
      <c r="H21" s="73"/>
      <c r="I21" s="73"/>
    </row>
    <row r="22" spans="1:12" hidden="1" x14ac:dyDescent="0.25">
      <c r="B22" s="105"/>
      <c r="F22" s="72"/>
      <c r="H22" s="73"/>
      <c r="I22" s="73"/>
    </row>
    <row r="23" spans="1:12" hidden="1" x14ac:dyDescent="0.25">
      <c r="C23" s="8" t="s">
        <v>140</v>
      </c>
      <c r="D23" s="80"/>
      <c r="E23" s="18"/>
      <c r="F23" s="81"/>
      <c r="H23" s="73"/>
      <c r="I23" s="73"/>
      <c r="L23" s="18"/>
    </row>
    <row r="24" spans="1:12" hidden="1" x14ac:dyDescent="0.25">
      <c r="C24" s="82" t="s">
        <v>141</v>
      </c>
      <c r="D24" s="83"/>
      <c r="E24" s="84"/>
      <c r="F24" s="85" t="e">
        <f>+#REF!</f>
        <v>#REF!</v>
      </c>
      <c r="G24" s="86">
        <f>I24/2*100</f>
        <v>2.5</v>
      </c>
      <c r="H24" s="87">
        <v>0.1</v>
      </c>
      <c r="I24" s="87">
        <v>0.05</v>
      </c>
      <c r="J24" s="88" t="s">
        <v>71</v>
      </c>
      <c r="K24" s="88"/>
      <c r="L24" s="42" t="e">
        <f>F24/$F$32</f>
        <v>#REF!</v>
      </c>
    </row>
    <row r="25" spans="1:12" hidden="1" x14ac:dyDescent="0.25">
      <c r="C25" s="82" t="e">
        <f>+#REF!</f>
        <v>#REF!</v>
      </c>
      <c r="D25" s="83"/>
      <c r="E25" s="84"/>
      <c r="F25" s="85" t="e">
        <f>+#REF!</f>
        <v>#REF!</v>
      </c>
      <c r="G25" s="86">
        <f t="shared" ref="G25:G31" si="5">I25/2*100</f>
        <v>2.5</v>
      </c>
      <c r="H25" s="87">
        <v>0.1</v>
      </c>
      <c r="I25" s="87">
        <v>0.05</v>
      </c>
      <c r="J25" s="88" t="s">
        <v>179</v>
      </c>
      <c r="K25" s="88"/>
      <c r="L25" s="42" t="e">
        <f t="shared" ref="L25:L31" si="6">F25/$F$32</f>
        <v>#REF!</v>
      </c>
    </row>
    <row r="26" spans="1:12" hidden="1" x14ac:dyDescent="0.25">
      <c r="C26" s="82" t="e">
        <f>+#REF!</f>
        <v>#REF!</v>
      </c>
      <c r="D26" s="83"/>
      <c r="E26" s="84"/>
      <c r="F26" s="85" t="e">
        <f>+#REF!</f>
        <v>#REF!</v>
      </c>
      <c r="G26" s="86">
        <f t="shared" si="5"/>
        <v>25</v>
      </c>
      <c r="H26" s="87">
        <v>0.2</v>
      </c>
      <c r="I26" s="87">
        <v>0.5</v>
      </c>
      <c r="J26" s="88"/>
      <c r="K26" s="88"/>
      <c r="L26" s="42" t="e">
        <f t="shared" si="6"/>
        <v>#REF!</v>
      </c>
    </row>
    <row r="27" spans="1:12" hidden="1" x14ac:dyDescent="0.25">
      <c r="C27" s="82" t="e">
        <f>+#REF!</f>
        <v>#REF!</v>
      </c>
      <c r="D27" s="83"/>
      <c r="E27" s="84"/>
      <c r="F27" s="85" t="e">
        <f>+#REF!</f>
        <v>#REF!</v>
      </c>
      <c r="G27" s="86">
        <f t="shared" si="5"/>
        <v>2.5</v>
      </c>
      <c r="H27" s="87">
        <v>0.1</v>
      </c>
      <c r="I27" s="87">
        <v>0.05</v>
      </c>
      <c r="J27" s="88"/>
      <c r="K27" s="88"/>
      <c r="L27" s="42" t="e">
        <f t="shared" si="6"/>
        <v>#REF!</v>
      </c>
    </row>
    <row r="28" spans="1:12" hidden="1" x14ac:dyDescent="0.25">
      <c r="C28" s="82" t="e">
        <f>+#REF!</f>
        <v>#REF!</v>
      </c>
      <c r="D28" s="83"/>
      <c r="E28" s="84"/>
      <c r="F28" s="85" t="e">
        <f>+#REF!</f>
        <v>#REF!</v>
      </c>
      <c r="G28" s="86">
        <f t="shared" si="5"/>
        <v>5</v>
      </c>
      <c r="H28" s="87">
        <v>0.1</v>
      </c>
      <c r="I28" s="87">
        <v>0.1</v>
      </c>
      <c r="J28" s="88"/>
      <c r="K28" s="88"/>
      <c r="L28" s="42" t="e">
        <f t="shared" si="6"/>
        <v>#REF!</v>
      </c>
    </row>
    <row r="29" spans="1:12" hidden="1" x14ac:dyDescent="0.25">
      <c r="C29" s="82" t="e">
        <f>+#REF!</f>
        <v>#REF!</v>
      </c>
      <c r="D29" s="83"/>
      <c r="E29" s="84"/>
      <c r="F29" s="85" t="e">
        <f>+#REF!</f>
        <v>#REF!</v>
      </c>
      <c r="G29" s="86">
        <f t="shared" si="5"/>
        <v>10</v>
      </c>
      <c r="H29" s="87">
        <v>0.35</v>
      </c>
      <c r="I29" s="87">
        <v>0.2</v>
      </c>
      <c r="J29" s="88"/>
      <c r="K29" s="88"/>
      <c r="L29" s="42" t="e">
        <f t="shared" si="6"/>
        <v>#REF!</v>
      </c>
    </row>
    <row r="30" spans="1:12" hidden="1" x14ac:dyDescent="0.25">
      <c r="C30" s="82" t="e">
        <f>+#REF!</f>
        <v>#REF!</v>
      </c>
      <c r="D30" s="83"/>
      <c r="E30" s="84"/>
      <c r="F30" s="85" t="e">
        <f>+#REF!</f>
        <v>#REF!</v>
      </c>
      <c r="G30" s="86">
        <f t="shared" si="5"/>
        <v>1</v>
      </c>
      <c r="H30" s="87">
        <v>0.02</v>
      </c>
      <c r="I30" s="87">
        <v>0.02</v>
      </c>
      <c r="J30" s="88"/>
      <c r="K30" s="88"/>
      <c r="L30" s="42" t="e">
        <f t="shared" si="6"/>
        <v>#REF!</v>
      </c>
    </row>
    <row r="31" spans="1:12" hidden="1" x14ac:dyDescent="0.25">
      <c r="C31" s="82" t="e">
        <f>+#REF!</f>
        <v>#REF!</v>
      </c>
      <c r="D31" s="83"/>
      <c r="E31" s="84"/>
      <c r="F31" s="85" t="e">
        <f>+#REF!</f>
        <v>#REF!</v>
      </c>
      <c r="G31" s="86">
        <f t="shared" si="5"/>
        <v>1.5</v>
      </c>
      <c r="H31" s="87">
        <v>0.03</v>
      </c>
      <c r="I31" s="87">
        <v>0.03</v>
      </c>
      <c r="J31" s="88"/>
      <c r="K31" s="88"/>
      <c r="L31" s="42" t="e">
        <f t="shared" si="6"/>
        <v>#REF!</v>
      </c>
    </row>
    <row r="32" spans="1:12" s="2" customFormat="1" hidden="1" x14ac:dyDescent="0.25">
      <c r="A32" s="1"/>
      <c r="B32" s="4"/>
      <c r="C32" s="89" t="s">
        <v>0</v>
      </c>
      <c r="D32" s="90"/>
      <c r="E32" s="17"/>
      <c r="F32" s="91" t="e">
        <f>SUBTOTAL(9,F24:F31)</f>
        <v>#REF!</v>
      </c>
      <c r="G32" s="92">
        <f>SUM(G24:G31)</f>
        <v>50</v>
      </c>
      <c r="H32" s="87">
        <f>SUM(H24:H31)</f>
        <v>1</v>
      </c>
      <c r="I32" s="87">
        <f>SUM(I24:I31)</f>
        <v>1</v>
      </c>
      <c r="J32" s="88"/>
      <c r="K32" s="88"/>
      <c r="L32" s="17"/>
    </row>
    <row r="33" spans="4:12" hidden="1" x14ac:dyDescent="0.25">
      <c r="D33" s="12"/>
      <c r="E33" s="10"/>
      <c r="F33" s="72"/>
      <c r="H33" s="73"/>
      <c r="I33" s="73"/>
      <c r="J33" s="88"/>
      <c r="K33" s="88"/>
      <c r="L33" s="10"/>
    </row>
    <row r="34" spans="4:12" hidden="1" x14ac:dyDescent="0.25">
      <c r="F34" s="72"/>
      <c r="H34" s="73"/>
      <c r="I34" s="73"/>
    </row>
    <row r="35" spans="4:12" hidden="1" x14ac:dyDescent="0.25">
      <c r="F35" s="72"/>
      <c r="H35" s="73"/>
      <c r="I35" s="73"/>
    </row>
    <row r="36" spans="4:12" x14ac:dyDescent="0.25">
      <c r="F36" s="72"/>
      <c r="H36" s="73"/>
      <c r="I36" s="73"/>
    </row>
    <row r="37" spans="4:12" x14ac:dyDescent="0.25">
      <c r="F37" s="72"/>
      <c r="H37" s="73"/>
      <c r="I37" s="73"/>
    </row>
    <row r="38" spans="4:12" x14ac:dyDescent="0.25">
      <c r="F38" s="72"/>
      <c r="H38" s="73"/>
      <c r="I38" s="73"/>
    </row>
    <row r="39" spans="4:12" x14ac:dyDescent="0.25">
      <c r="F39" s="72"/>
      <c r="H39" s="73"/>
      <c r="I39" s="73"/>
    </row>
    <row r="40" spans="4:12" x14ac:dyDescent="0.25">
      <c r="F40" s="72"/>
      <c r="H40" s="73"/>
      <c r="I40" s="73"/>
    </row>
    <row r="41" spans="4:12" x14ac:dyDescent="0.25">
      <c r="F41" s="72"/>
      <c r="H41" s="73"/>
      <c r="I41" s="73"/>
    </row>
    <row r="42" spans="4:12" x14ac:dyDescent="0.25">
      <c r="F42" s="72"/>
      <c r="H42" s="73"/>
      <c r="I42" s="73"/>
    </row>
    <row r="43" spans="4:12" x14ac:dyDescent="0.25">
      <c r="F43" s="72"/>
      <c r="H43" s="73"/>
      <c r="I43" s="73"/>
    </row>
    <row r="44" spans="4:12" x14ac:dyDescent="0.25">
      <c r="F44" s="72"/>
      <c r="H44" s="73"/>
      <c r="I44" s="73"/>
    </row>
    <row r="45" spans="4:12" x14ac:dyDescent="0.25">
      <c r="F45" s="72"/>
      <c r="H45" s="73"/>
      <c r="I45" s="73"/>
    </row>
    <row r="46" spans="4:12" x14ac:dyDescent="0.25">
      <c r="F46" s="72"/>
      <c r="H46" s="73"/>
      <c r="I46" s="73"/>
    </row>
    <row r="47" spans="4:12" x14ac:dyDescent="0.25">
      <c r="F47" s="72"/>
      <c r="H47" s="73"/>
      <c r="I47" s="73"/>
    </row>
    <row r="48" spans="4:12" x14ac:dyDescent="0.25">
      <c r="F48" s="72"/>
      <c r="H48" s="73"/>
      <c r="I48" s="73"/>
    </row>
    <row r="49" spans="6:9" x14ac:dyDescent="0.25">
      <c r="F49" s="72"/>
      <c r="H49" s="73"/>
      <c r="I49" s="73"/>
    </row>
    <row r="50" spans="6:9" x14ac:dyDescent="0.25">
      <c r="F50" s="72"/>
      <c r="H50" s="73"/>
      <c r="I50" s="73"/>
    </row>
    <row r="51" spans="6:9" x14ac:dyDescent="0.25">
      <c r="F51" s="72"/>
      <c r="H51" s="73"/>
      <c r="I51" s="73"/>
    </row>
    <row r="52" spans="6:9" x14ac:dyDescent="0.25">
      <c r="F52" s="72"/>
      <c r="H52" s="73"/>
      <c r="I52" s="73"/>
    </row>
    <row r="53" spans="6:9" x14ac:dyDescent="0.25">
      <c r="F53" s="72"/>
      <c r="H53" s="73"/>
      <c r="I53" s="73"/>
    </row>
    <row r="54" spans="6:9" x14ac:dyDescent="0.25">
      <c r="F54" s="72"/>
      <c r="H54" s="73"/>
      <c r="I54" s="73"/>
    </row>
    <row r="55" spans="6:9" x14ac:dyDescent="0.25">
      <c r="F55" s="72"/>
      <c r="H55" s="73"/>
      <c r="I55" s="73"/>
    </row>
    <row r="56" spans="6:9" x14ac:dyDescent="0.25">
      <c r="F56" s="72"/>
      <c r="H56" s="73"/>
      <c r="I56" s="73"/>
    </row>
    <row r="57" spans="6:9" x14ac:dyDescent="0.25">
      <c r="F57" s="72"/>
      <c r="H57" s="73"/>
      <c r="I57" s="73"/>
    </row>
    <row r="58" spans="6:9" x14ac:dyDescent="0.25">
      <c r="F58" s="72"/>
      <c r="H58" s="73"/>
      <c r="I58" s="73"/>
    </row>
    <row r="59" spans="6:9" x14ac:dyDescent="0.25">
      <c r="F59" s="72"/>
      <c r="H59" s="73"/>
      <c r="I59" s="73"/>
    </row>
    <row r="60" spans="6:9" x14ac:dyDescent="0.25">
      <c r="F60" s="72"/>
      <c r="H60" s="73"/>
      <c r="I60" s="73"/>
    </row>
    <row r="61" spans="6:9" x14ac:dyDescent="0.25">
      <c r="F61" s="72"/>
      <c r="H61" s="73"/>
      <c r="I61" s="73"/>
    </row>
    <row r="62" spans="6:9" x14ac:dyDescent="0.25">
      <c r="F62" s="72"/>
      <c r="H62" s="73"/>
      <c r="I62" s="73"/>
    </row>
    <row r="63" spans="6:9" x14ac:dyDescent="0.25">
      <c r="F63" s="72"/>
      <c r="H63" s="73"/>
      <c r="I63" s="73"/>
    </row>
    <row r="64" spans="6:9" x14ac:dyDescent="0.25">
      <c r="F64" s="72"/>
      <c r="H64" s="73"/>
      <c r="I64" s="73"/>
    </row>
    <row r="65" spans="6:9" x14ac:dyDescent="0.25">
      <c r="F65" s="72"/>
      <c r="H65" s="73"/>
      <c r="I65" s="73"/>
    </row>
    <row r="66" spans="6:9" x14ac:dyDescent="0.25">
      <c r="F66" s="72"/>
      <c r="H66" s="73"/>
      <c r="I66" s="73"/>
    </row>
    <row r="67" spans="6:9" x14ac:dyDescent="0.25">
      <c r="F67" s="72"/>
      <c r="H67" s="73"/>
      <c r="I67" s="73"/>
    </row>
  </sheetData>
  <sheetProtection algorithmName="SHA-512" hashValue="zI/ErR5GWjjNpNuVjtfyiSCWc4RpgNRqm2NSJbwBxvHmw1EWFBFWChmXxNIRuszrquzLeG1oMevhMDTmB4BaOw==" saltValue="KteOhS5B5/4+u/QZqL4aAA==" spinCount="100000" sheet="1" objects="1" scenarios="1"/>
  <protectedRanges>
    <protectedRange sqref="L17:L19 E4:E19" name="Rango1"/>
    <protectedRange sqref="L11:L12 L4:L9" name="Rango1_1_1"/>
    <protectedRange sqref="L10 L13:L16" name="Rango1_2_1"/>
  </protectedRanges>
  <mergeCells count="4">
    <mergeCell ref="B1:C1"/>
    <mergeCell ref="F2:G2"/>
    <mergeCell ref="I2:J2"/>
    <mergeCell ref="B2:C2"/>
  </mergeCells>
  <conditionalFormatting sqref="K4:K16">
    <cfRule type="containsText" dxfId="63" priority="62" stopIfTrue="1" operator="containsText" text="No">
      <formula>NOT(ISERROR(SEARCH("No",K4)))</formula>
    </cfRule>
  </conditionalFormatting>
  <conditionalFormatting sqref="J20">
    <cfRule type="containsText" dxfId="62" priority="55" stopIfTrue="1" operator="containsText" text="No">
      <formula>NOT(ISERROR(SEARCH("No",J20)))</formula>
    </cfRule>
  </conditionalFormatting>
  <conditionalFormatting sqref="J20">
    <cfRule type="colorScale" priority="54">
      <colorScale>
        <cfvo type="num" val="0"/>
        <cfvo type="percentile" val="50"/>
        <cfvo type="num" val="#REF!"/>
        <color rgb="FFFF0000"/>
        <color rgb="FFFFFF00"/>
        <color rgb="FF006600"/>
      </colorScale>
    </cfRule>
  </conditionalFormatting>
  <conditionalFormatting sqref="J20">
    <cfRule type="colorScale" priority="53">
      <colorScale>
        <cfvo type="num" val="0"/>
        <cfvo type="formula" val="#REF!/2"/>
        <cfvo type="num" val="#REF!"/>
        <color rgb="FFFF0000"/>
        <color rgb="FFFFFF00"/>
        <color rgb="FF006600"/>
      </colorScale>
    </cfRule>
  </conditionalFormatting>
  <conditionalFormatting sqref="J19">
    <cfRule type="expression" dxfId="61" priority="43" stopIfTrue="1">
      <formula>$K$18=0</formula>
    </cfRule>
    <cfRule type="expression" dxfId="60" priority="44" stopIfTrue="1">
      <formula>$K$18&gt;0</formula>
    </cfRule>
    <cfRule type="dataBar" priority="45">
      <dataBar>
        <cfvo type="min"/>
        <cfvo type="max"/>
        <color rgb="FFFF0000"/>
      </dataBar>
      <extLst>
        <ext xmlns:x14="http://schemas.microsoft.com/office/spreadsheetml/2009/9/main" uri="{B025F937-C7B1-47D3-B67F-A62EFF666E3E}">
          <x14:id>{5044F670-7EDB-49F8-BE54-0E0B20A2A7C9}</x14:id>
        </ext>
      </extLst>
    </cfRule>
    <cfRule type="colorScale" priority="46">
      <colorScale>
        <cfvo type="min"/>
        <cfvo type="percentile" val="50"/>
        <cfvo type="max"/>
        <color rgb="FF63BE7B"/>
        <color rgb="FFFFEB84"/>
        <color rgb="FFF8696B"/>
      </colorScale>
    </cfRule>
  </conditionalFormatting>
  <conditionalFormatting sqref="J4">
    <cfRule type="expression" dxfId="59" priority="5" stopIfTrue="1">
      <formula>E4="No"</formula>
    </cfRule>
    <cfRule type="dataBar" priority="6">
      <dataBar>
        <cfvo type="min"/>
        <cfvo type="max"/>
        <color rgb="FFFF0000"/>
      </dataBar>
      <extLst>
        <ext xmlns:x14="http://schemas.microsoft.com/office/spreadsheetml/2009/9/main" uri="{B025F937-C7B1-47D3-B67F-A62EFF666E3E}">
          <x14:id>{822291A7-110A-42D1-BEA9-507FAD4F3C2E}</x14:id>
        </ext>
      </extLst>
    </cfRule>
    <cfRule type="colorScale" priority="7">
      <colorScale>
        <cfvo type="min"/>
        <cfvo type="percentile" val="50"/>
        <cfvo type="max"/>
        <color rgb="FF63BE7B"/>
        <color rgb="FFFFEB84"/>
        <color rgb="FFF8696B"/>
      </colorScale>
    </cfRule>
  </conditionalFormatting>
  <conditionalFormatting sqref="J16">
    <cfRule type="expression" dxfId="58" priority="414" stopIfTrue="1">
      <formula>E16="No"</formula>
    </cfRule>
    <cfRule type="dataBar" priority="415">
      <dataBar>
        <cfvo type="min"/>
        <cfvo type="max"/>
        <color rgb="FFFF0000"/>
      </dataBar>
      <extLst>
        <ext xmlns:x14="http://schemas.microsoft.com/office/spreadsheetml/2009/9/main" uri="{B025F937-C7B1-47D3-B67F-A62EFF666E3E}">
          <x14:id>{C1AD3AA4-15BA-490A-8CEE-09F99A39BE6A}</x14:id>
        </ext>
      </extLst>
    </cfRule>
    <cfRule type="colorScale" priority="416">
      <colorScale>
        <cfvo type="min"/>
        <cfvo type="percentile" val="50"/>
        <cfvo type="max"/>
        <color rgb="FF63BE7B"/>
        <color rgb="FFFFEB84"/>
        <color rgb="FFF8696B"/>
      </colorScale>
    </cfRule>
  </conditionalFormatting>
  <conditionalFormatting sqref="J5:J15">
    <cfRule type="expression" dxfId="57" priority="437" stopIfTrue="1">
      <formula>E5="No"</formula>
    </cfRule>
    <cfRule type="dataBar" priority="438">
      <dataBar>
        <cfvo type="min"/>
        <cfvo type="max"/>
        <color rgb="FFFF0000"/>
      </dataBar>
      <extLst>
        <ext xmlns:x14="http://schemas.microsoft.com/office/spreadsheetml/2009/9/main" uri="{B025F937-C7B1-47D3-B67F-A62EFF666E3E}">
          <x14:id>{35A7F2FA-79EC-4A5F-81B7-99B831B35822}</x14:id>
        </ext>
      </extLst>
    </cfRule>
    <cfRule type="colorScale" priority="439">
      <colorScale>
        <cfvo type="min"/>
        <cfvo type="percentile" val="50"/>
        <cfvo type="max"/>
        <color rgb="FF63BE7B"/>
        <color rgb="FFFFEB84"/>
        <color rgb="FFF8696B"/>
      </colorScale>
    </cfRule>
  </conditionalFormatting>
  <dataValidations count="1">
    <dataValidation type="list" allowBlank="1" showInputMessage="1" showErrorMessage="1" sqref="E4:E16" xr:uid="{00000000-0002-0000-0400-000000000000}">
      <formula1>$J$24:$J$25</formula1>
    </dataValidation>
  </dataValidations>
  <pageMargins left="0.27559055118110237" right="0.15748031496062992" top="0.59055118110236227" bottom="0.39370078740157483" header="0.19685039370078741" footer="0.19685039370078741"/>
  <pageSetup scale="62" fitToHeight="8" orientation="landscape" r:id="rId1"/>
  <headerFooter alignWithMargins="0">
    <oddHeader>&amp;C&amp;"Arial,Negrita"&amp;F / &amp;A</oddHeader>
    <oddFooter>Página &amp;P de &amp;N</oddFooter>
  </headerFooter>
  <ignoredErrors>
    <ignoredError sqref="D1:D2" unlockedFormula="1"/>
  </ignoredErrors>
  <drawing r:id="rId2"/>
  <extLst>
    <ext xmlns:x14="http://schemas.microsoft.com/office/spreadsheetml/2009/9/main" uri="{78C0D931-6437-407d-A8EE-F0AAD7539E65}">
      <x14:conditionalFormattings>
        <x14:conditionalFormatting xmlns:xm="http://schemas.microsoft.com/office/excel/2006/main">
          <x14:cfRule type="dataBar" id="{5044F670-7EDB-49F8-BE54-0E0B20A2A7C9}">
            <x14:dataBar minLength="0" maxLength="100" negativeBarColorSameAsPositive="1" axisPosition="none">
              <x14:cfvo type="min"/>
              <x14:cfvo type="max"/>
            </x14:dataBar>
          </x14:cfRule>
          <xm:sqref>J19</xm:sqref>
        </x14:conditionalFormatting>
        <x14:conditionalFormatting xmlns:xm="http://schemas.microsoft.com/office/excel/2006/main">
          <x14:cfRule type="dataBar" id="{822291A7-110A-42D1-BEA9-507FAD4F3C2E}">
            <x14:dataBar minLength="0" maxLength="100" negativeBarColorSameAsPositive="1" axisPosition="none">
              <x14:cfvo type="min"/>
              <x14:cfvo type="max"/>
            </x14:dataBar>
          </x14:cfRule>
          <xm:sqref>J4</xm:sqref>
        </x14:conditionalFormatting>
        <x14:conditionalFormatting xmlns:xm="http://schemas.microsoft.com/office/excel/2006/main">
          <x14:cfRule type="dataBar" id="{C1AD3AA4-15BA-490A-8CEE-09F99A39BE6A}">
            <x14:dataBar minLength="0" maxLength="100" negativeBarColorSameAsPositive="1" axisPosition="none">
              <x14:cfvo type="min"/>
              <x14:cfvo type="max"/>
            </x14:dataBar>
          </x14:cfRule>
          <xm:sqref>J16</xm:sqref>
        </x14:conditionalFormatting>
        <x14:conditionalFormatting xmlns:xm="http://schemas.microsoft.com/office/excel/2006/main">
          <x14:cfRule type="dataBar" id="{35A7F2FA-79EC-4A5F-81B7-99B831B35822}">
            <x14:dataBar minLength="0" maxLength="100" negativeBarColorSameAsPositive="1" axisPosition="none">
              <x14:cfvo type="min"/>
              <x14:cfvo type="max"/>
            </x14:dataBar>
          </x14:cfRule>
          <xm:sqref>J5:J15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81"/>
  <sheetViews>
    <sheetView view="pageBreakPreview" zoomScaleNormal="90" zoomScaleSheetLayoutView="100" workbookViewId="0">
      <pane ySplit="3" topLeftCell="A20" activePane="bottomLeft" state="frozenSplit"/>
      <selection pane="bottomLeft" activeCell="E25" sqref="E25"/>
    </sheetView>
  </sheetViews>
  <sheetFormatPr baseColWidth="10" defaultColWidth="9.109375" defaultRowHeight="13.2" x14ac:dyDescent="0.25"/>
  <cols>
    <col min="1" max="1" width="4" style="1" customWidth="1"/>
    <col min="2" max="2" width="9" style="4" customWidth="1"/>
    <col min="3" max="3" width="31.6640625" style="6" customWidth="1"/>
    <col min="4" max="4" width="68.88671875" style="11" customWidth="1"/>
    <col min="5" max="5" width="17" style="9" customWidth="1"/>
    <col min="6" max="6" width="15.44140625" style="7" hidden="1" customWidth="1"/>
    <col min="7" max="7" width="15.5546875" style="8" hidden="1" customWidth="1"/>
    <col min="8" max="9" width="15.5546875" style="14" hidden="1" customWidth="1"/>
    <col min="10" max="10" width="22.88671875" style="8" customWidth="1"/>
    <col min="11" max="11" width="12.109375" style="8" customWidth="1"/>
    <col min="12" max="12" width="52.6640625" style="9" customWidth="1"/>
    <col min="13" max="16384" width="9.109375" style="3"/>
  </cols>
  <sheetData>
    <row r="1" spans="2:12" ht="17.399999999999999" x14ac:dyDescent="0.25">
      <c r="B1" s="167" t="s">
        <v>269</v>
      </c>
      <c r="C1" s="168"/>
      <c r="D1" s="71">
        <f>+'1. Main Charact, Cert &amp; Insp'!$D$1</f>
        <v>0</v>
      </c>
      <c r="F1" s="72"/>
      <c r="H1" s="73"/>
      <c r="I1" s="73"/>
    </row>
    <row r="2" spans="2:12" ht="16.5" customHeight="1" x14ac:dyDescent="0.35">
      <c r="B2" s="169" t="s">
        <v>172</v>
      </c>
      <c r="C2" s="169"/>
      <c r="D2" s="69">
        <f>+'1. Main Charact, Cert &amp; Insp'!$D$2</f>
        <v>0</v>
      </c>
      <c r="E2" s="16"/>
      <c r="F2" s="163" t="s">
        <v>166</v>
      </c>
      <c r="G2" s="164"/>
      <c r="H2" s="65" t="s">
        <v>204</v>
      </c>
      <c r="I2" s="165" t="s">
        <v>168</v>
      </c>
      <c r="J2" s="166"/>
      <c r="K2" s="53"/>
      <c r="L2" s="3"/>
    </row>
    <row r="3" spans="2:12" ht="74.25" customHeight="1" x14ac:dyDescent="0.25">
      <c r="B3" s="75" t="s">
        <v>2</v>
      </c>
      <c r="C3" s="75" t="s">
        <v>3</v>
      </c>
      <c r="D3" s="76" t="s">
        <v>4</v>
      </c>
      <c r="E3" s="38" t="s">
        <v>180</v>
      </c>
      <c r="F3" s="37" t="s">
        <v>148</v>
      </c>
      <c r="G3" s="37" t="s">
        <v>6</v>
      </c>
      <c r="H3" s="38" t="s">
        <v>184</v>
      </c>
      <c r="I3" s="38" t="s">
        <v>185</v>
      </c>
      <c r="J3" s="39" t="s">
        <v>167</v>
      </c>
      <c r="K3" s="68" t="s">
        <v>266</v>
      </c>
      <c r="L3" s="19" t="s">
        <v>5</v>
      </c>
    </row>
    <row r="4" spans="2:12" ht="39.6" x14ac:dyDescent="0.25">
      <c r="B4" s="77">
        <f>+'5. Drilling String &amp; XO'!B16+1</f>
        <v>103</v>
      </c>
      <c r="C4" s="78" t="s">
        <v>92</v>
      </c>
      <c r="D4" s="79" t="s">
        <v>332</v>
      </c>
      <c r="E4" s="41" t="s">
        <v>71</v>
      </c>
      <c r="F4" s="63">
        <v>10</v>
      </c>
      <c r="G4" s="61" t="e">
        <f>+F4/#REF!</f>
        <v>#REF!</v>
      </c>
      <c r="H4" s="62">
        <f>IF(E4="Yes",F4,0)</f>
        <v>10</v>
      </c>
      <c r="I4" s="59" t="e">
        <f>IF(OR($H$4=0,$H$5=0,$H$7=0,#REF!=0)=FALSE,H4,0)</f>
        <v>#REF!</v>
      </c>
      <c r="J4" s="60" t="str">
        <f>IF(E4="Yes","OK","Did not pass")</f>
        <v>OK</v>
      </c>
      <c r="K4" s="60" t="s">
        <v>265</v>
      </c>
      <c r="L4" s="49"/>
    </row>
    <row r="5" spans="2:12" ht="221.25" customHeight="1" x14ac:dyDescent="0.25">
      <c r="B5" s="77">
        <f>+B4+1</f>
        <v>104</v>
      </c>
      <c r="C5" s="78" t="s">
        <v>355</v>
      </c>
      <c r="D5" s="146" t="s">
        <v>372</v>
      </c>
      <c r="E5" s="41" t="s">
        <v>71</v>
      </c>
      <c r="F5" s="63">
        <v>10</v>
      </c>
      <c r="G5" s="61" t="e">
        <f>+F5/#REF!</f>
        <v>#REF!</v>
      </c>
      <c r="H5" s="62">
        <f t="shared" ref="H5:H25" si="0">IF(E5="Yes",F5,0)</f>
        <v>10</v>
      </c>
      <c r="I5" s="59" t="e">
        <f>IF(OR($H$4=0,$H$5=0,$H$7=0,#REF!=0)=FALSE,H5,0)</f>
        <v>#REF!</v>
      </c>
      <c r="J5" s="60" t="str">
        <f t="shared" ref="J5:J22" si="1">IF(E5="Yes","OK","Did not pass")</f>
        <v>OK</v>
      </c>
      <c r="K5" s="60" t="s">
        <v>160</v>
      </c>
      <c r="L5" s="49"/>
    </row>
    <row r="6" spans="2:12" ht="26.4" x14ac:dyDescent="0.25">
      <c r="B6" s="77">
        <f t="shared" ref="B6:B25" si="2">+B5+1</f>
        <v>105</v>
      </c>
      <c r="C6" s="78" t="s">
        <v>294</v>
      </c>
      <c r="D6" s="79" t="s">
        <v>293</v>
      </c>
      <c r="E6" s="41" t="s">
        <v>71</v>
      </c>
      <c r="F6" s="63">
        <v>10</v>
      </c>
      <c r="G6" s="61" t="e">
        <f>+F6/#REF!</f>
        <v>#REF!</v>
      </c>
      <c r="H6" s="62">
        <f t="shared" ref="H6" si="3">IF(E6="Yes",F6,0)</f>
        <v>10</v>
      </c>
      <c r="I6" s="59" t="e">
        <f>IF(OR($H$4=0,$H$5=0,$H$7=0,#REF!=0)=FALSE,H6,0)</f>
        <v>#REF!</v>
      </c>
      <c r="J6" s="60" t="str">
        <f t="shared" ref="J6" si="4">IF(E6="Yes","OK","Did not pass")</f>
        <v>OK</v>
      </c>
      <c r="K6" s="60" t="s">
        <v>160</v>
      </c>
      <c r="L6" s="49"/>
    </row>
    <row r="7" spans="2:12" ht="39.6" x14ac:dyDescent="0.25">
      <c r="B7" s="77">
        <f t="shared" si="2"/>
        <v>106</v>
      </c>
      <c r="C7" s="78" t="s">
        <v>93</v>
      </c>
      <c r="D7" s="79" t="s">
        <v>333</v>
      </c>
      <c r="E7" s="41" t="s">
        <v>71</v>
      </c>
      <c r="F7" s="63">
        <v>10</v>
      </c>
      <c r="G7" s="61" t="e">
        <f>+F7/#REF!</f>
        <v>#REF!</v>
      </c>
      <c r="H7" s="62">
        <f t="shared" ref="H7" si="5">IF(E7="Yes",F7,0)</f>
        <v>10</v>
      </c>
      <c r="I7" s="59" t="e">
        <f>IF(OR($H$4=0,$H$5=0,$H$7=0,#REF!=0)=FALSE,H7,0)</f>
        <v>#REF!</v>
      </c>
      <c r="J7" s="60" t="str">
        <f t="shared" ref="J7" si="6">IF(E7="Yes","OK","Did not pass")</f>
        <v>OK</v>
      </c>
      <c r="K7" s="60" t="s">
        <v>160</v>
      </c>
      <c r="L7" s="49"/>
    </row>
    <row r="8" spans="2:12" ht="13.8" x14ac:dyDescent="0.25">
      <c r="B8" s="77">
        <f t="shared" si="2"/>
        <v>107</v>
      </c>
      <c r="C8" s="78" t="s">
        <v>257</v>
      </c>
      <c r="D8" s="79" t="s">
        <v>94</v>
      </c>
      <c r="E8" s="41" t="s">
        <v>71</v>
      </c>
      <c r="F8" s="63">
        <v>10</v>
      </c>
      <c r="G8" s="61" t="e">
        <f>+F8/#REF!</f>
        <v>#REF!</v>
      </c>
      <c r="H8" s="62">
        <f t="shared" ref="H8" si="7">IF(E8="Yes",F8,0)</f>
        <v>10</v>
      </c>
      <c r="I8" s="59" t="e">
        <f>IF(OR($H$4=0,$H$5=0,$H$7=0,#REF!=0)=FALSE,H8,0)</f>
        <v>#REF!</v>
      </c>
      <c r="J8" s="60" t="str">
        <f>IF(E8="Yes","OK"," Pass")</f>
        <v>OK</v>
      </c>
      <c r="K8" s="60" t="str">
        <f>IF(J8="OK","1"," 0")</f>
        <v>1</v>
      </c>
      <c r="L8" s="49"/>
    </row>
    <row r="9" spans="2:12" ht="13.8" x14ac:dyDescent="0.25">
      <c r="B9" s="77">
        <f t="shared" si="2"/>
        <v>108</v>
      </c>
      <c r="C9" s="78" t="s">
        <v>95</v>
      </c>
      <c r="D9" s="79" t="s">
        <v>223</v>
      </c>
      <c r="E9" s="41" t="s">
        <v>71</v>
      </c>
      <c r="F9" s="63">
        <v>10</v>
      </c>
      <c r="G9" s="61" t="e">
        <f>+F9/#REF!</f>
        <v>#REF!</v>
      </c>
      <c r="H9" s="62">
        <f t="shared" ref="H9" si="8">IF(E9="Yes",F9,0)</f>
        <v>10</v>
      </c>
      <c r="I9" s="59" t="e">
        <f>IF(OR($H$4=0,$H$5=0,$H$7=0,#REF!=0)=FALSE,H9,0)</f>
        <v>#REF!</v>
      </c>
      <c r="J9" s="60" t="str">
        <f>IF(E9="Yes","OK"," Pass")</f>
        <v>OK</v>
      </c>
      <c r="K9" s="60" t="str">
        <f>IF(J9="OK","1"," 0")</f>
        <v>1</v>
      </c>
      <c r="L9" s="49"/>
    </row>
    <row r="10" spans="2:12" ht="39.6" x14ac:dyDescent="0.25">
      <c r="B10" s="77">
        <f t="shared" si="2"/>
        <v>109</v>
      </c>
      <c r="C10" s="78" t="s">
        <v>96</v>
      </c>
      <c r="D10" s="79" t="s">
        <v>334</v>
      </c>
      <c r="E10" s="41" t="s">
        <v>71</v>
      </c>
      <c r="F10" s="63">
        <v>10</v>
      </c>
      <c r="G10" s="61" t="e">
        <f>+F10/#REF!</f>
        <v>#REF!</v>
      </c>
      <c r="H10" s="62">
        <f t="shared" si="0"/>
        <v>10</v>
      </c>
      <c r="I10" s="59" t="e">
        <f>IF(OR($H$4=0,$H$5=0,$H$7=0,#REF!=0)=FALSE,H10,0)</f>
        <v>#REF!</v>
      </c>
      <c r="J10" s="60" t="str">
        <f t="shared" si="1"/>
        <v>OK</v>
      </c>
      <c r="K10" s="60" t="s">
        <v>160</v>
      </c>
      <c r="L10" s="49"/>
    </row>
    <row r="11" spans="2:12" ht="44.25" customHeight="1" x14ac:dyDescent="0.25">
      <c r="B11" s="77">
        <f t="shared" si="2"/>
        <v>110</v>
      </c>
      <c r="C11" s="78" t="s">
        <v>97</v>
      </c>
      <c r="D11" s="79" t="s">
        <v>335</v>
      </c>
      <c r="E11" s="41" t="s">
        <v>71</v>
      </c>
      <c r="F11" s="63">
        <v>10</v>
      </c>
      <c r="G11" s="61" t="e">
        <f>+F11/#REF!</f>
        <v>#REF!</v>
      </c>
      <c r="H11" s="62">
        <f t="shared" si="0"/>
        <v>10</v>
      </c>
      <c r="I11" s="59" t="e">
        <f>IF(OR($H$4=0,$H$5=0,$H$7=0,#REF!=0)=FALSE,H11,0)</f>
        <v>#REF!</v>
      </c>
      <c r="J11" s="60" t="str">
        <f t="shared" si="1"/>
        <v>OK</v>
      </c>
      <c r="K11" s="60" t="s">
        <v>160</v>
      </c>
      <c r="L11" s="49"/>
    </row>
    <row r="12" spans="2:12" ht="52.8" x14ac:dyDescent="0.25">
      <c r="B12" s="77">
        <f t="shared" si="2"/>
        <v>111</v>
      </c>
      <c r="C12" s="78" t="s">
        <v>98</v>
      </c>
      <c r="D12" s="79" t="s">
        <v>336</v>
      </c>
      <c r="E12" s="41" t="s">
        <v>71</v>
      </c>
      <c r="F12" s="63">
        <v>10</v>
      </c>
      <c r="G12" s="61" t="e">
        <f>+F12/#REF!</f>
        <v>#REF!</v>
      </c>
      <c r="H12" s="62">
        <f t="shared" si="0"/>
        <v>10</v>
      </c>
      <c r="I12" s="59" t="e">
        <f>IF(OR($H$4=0,$H$5=0,$H$7=0,#REF!=0)=FALSE,H12,0)</f>
        <v>#REF!</v>
      </c>
      <c r="J12" s="60" t="str">
        <f t="shared" si="1"/>
        <v>OK</v>
      </c>
      <c r="K12" s="60" t="s">
        <v>160</v>
      </c>
      <c r="L12" s="49"/>
    </row>
    <row r="13" spans="2:12" ht="26.4" x14ac:dyDescent="0.25">
      <c r="B13" s="77">
        <f t="shared" si="2"/>
        <v>112</v>
      </c>
      <c r="C13" s="78" t="s">
        <v>99</v>
      </c>
      <c r="D13" s="79" t="s">
        <v>258</v>
      </c>
      <c r="E13" s="41" t="s">
        <v>71</v>
      </c>
      <c r="F13" s="63">
        <v>10</v>
      </c>
      <c r="G13" s="61" t="e">
        <f>+F13/#REF!</f>
        <v>#REF!</v>
      </c>
      <c r="H13" s="62">
        <f t="shared" si="0"/>
        <v>10</v>
      </c>
      <c r="I13" s="59" t="e">
        <f>IF(OR($H$4=0,$H$5=0,$H$7=0,#REF!=0)=FALSE,H13,0)</f>
        <v>#REF!</v>
      </c>
      <c r="J13" s="60" t="str">
        <f t="shared" si="1"/>
        <v>OK</v>
      </c>
      <c r="K13" s="60" t="s">
        <v>160</v>
      </c>
      <c r="L13" s="49"/>
    </row>
    <row r="14" spans="2:12" ht="39.6" x14ac:dyDescent="0.25">
      <c r="B14" s="77">
        <f t="shared" si="2"/>
        <v>113</v>
      </c>
      <c r="C14" s="78" t="s">
        <v>100</v>
      </c>
      <c r="D14" s="79" t="s">
        <v>337</v>
      </c>
      <c r="E14" s="41" t="s">
        <v>71</v>
      </c>
      <c r="F14" s="63">
        <v>10</v>
      </c>
      <c r="G14" s="61" t="e">
        <f>+F14/#REF!</f>
        <v>#REF!</v>
      </c>
      <c r="H14" s="62">
        <f t="shared" si="0"/>
        <v>10</v>
      </c>
      <c r="I14" s="59" t="e">
        <f>IF(OR($H$4=0,$H$5=0,$H$7=0,#REF!=0)=FALSE,H14,0)</f>
        <v>#REF!</v>
      </c>
      <c r="J14" s="60" t="str">
        <f t="shared" si="1"/>
        <v>OK</v>
      </c>
      <c r="K14" s="60" t="s">
        <v>160</v>
      </c>
      <c r="L14" s="49"/>
    </row>
    <row r="15" spans="2:12" ht="13.8" x14ac:dyDescent="0.25">
      <c r="B15" s="77">
        <f t="shared" si="2"/>
        <v>114</v>
      </c>
      <c r="C15" s="78" t="s">
        <v>101</v>
      </c>
      <c r="D15" s="79" t="s">
        <v>338</v>
      </c>
      <c r="E15" s="41" t="s">
        <v>71</v>
      </c>
      <c r="F15" s="63">
        <v>10</v>
      </c>
      <c r="G15" s="61" t="e">
        <f>+F15/#REF!</f>
        <v>#REF!</v>
      </c>
      <c r="H15" s="62">
        <f t="shared" si="0"/>
        <v>10</v>
      </c>
      <c r="I15" s="59" t="e">
        <f>IF(OR($H$4=0,$H$5=0,$H$7=0,#REF!=0)=FALSE,H15,0)</f>
        <v>#REF!</v>
      </c>
      <c r="J15" s="60" t="str">
        <f t="shared" si="1"/>
        <v>OK</v>
      </c>
      <c r="K15" s="60" t="s">
        <v>160</v>
      </c>
      <c r="L15" s="49"/>
    </row>
    <row r="16" spans="2:12" ht="26.4" x14ac:dyDescent="0.25">
      <c r="B16" s="77">
        <f t="shared" si="2"/>
        <v>115</v>
      </c>
      <c r="C16" s="78" t="s">
        <v>102</v>
      </c>
      <c r="D16" s="79" t="s">
        <v>259</v>
      </c>
      <c r="E16" s="41" t="s">
        <v>71</v>
      </c>
      <c r="F16" s="63">
        <v>10</v>
      </c>
      <c r="G16" s="61" t="e">
        <f>+F16/#REF!</f>
        <v>#REF!</v>
      </c>
      <c r="H16" s="62">
        <f t="shared" si="0"/>
        <v>10</v>
      </c>
      <c r="I16" s="59" t="e">
        <f>IF(OR($H$4=0,$H$5=0,$H$7=0,#REF!=0)=FALSE,H16,0)</f>
        <v>#REF!</v>
      </c>
      <c r="J16" s="60" t="str">
        <f t="shared" si="1"/>
        <v>OK</v>
      </c>
      <c r="K16" s="60" t="s">
        <v>160</v>
      </c>
      <c r="L16" s="49"/>
    </row>
    <row r="17" spans="1:12" ht="26.4" x14ac:dyDescent="0.25">
      <c r="B17" s="77">
        <f t="shared" si="2"/>
        <v>116</v>
      </c>
      <c r="C17" s="78" t="s">
        <v>103</v>
      </c>
      <c r="D17" s="79" t="s">
        <v>317</v>
      </c>
      <c r="E17" s="41" t="s">
        <v>71</v>
      </c>
      <c r="F17" s="63">
        <v>10</v>
      </c>
      <c r="G17" s="61" t="e">
        <f>+F17/#REF!</f>
        <v>#REF!</v>
      </c>
      <c r="H17" s="62">
        <f t="shared" si="0"/>
        <v>10</v>
      </c>
      <c r="I17" s="59" t="e">
        <f>IF(OR($H$4=0,$H$5=0,$H$7=0,#REF!=0)=FALSE,H17,0)</f>
        <v>#REF!</v>
      </c>
      <c r="J17" s="60" t="str">
        <f t="shared" si="1"/>
        <v>OK</v>
      </c>
      <c r="K17" s="60" t="s">
        <v>160</v>
      </c>
      <c r="L17" s="49"/>
    </row>
    <row r="18" spans="1:12" ht="13.8" x14ac:dyDescent="0.25">
      <c r="B18" s="77">
        <f t="shared" si="2"/>
        <v>117</v>
      </c>
      <c r="C18" s="78" t="s">
        <v>104</v>
      </c>
      <c r="D18" s="79" t="s">
        <v>260</v>
      </c>
      <c r="E18" s="41" t="s">
        <v>71</v>
      </c>
      <c r="F18" s="63">
        <v>10</v>
      </c>
      <c r="G18" s="61" t="e">
        <f>+F18/#REF!</f>
        <v>#REF!</v>
      </c>
      <c r="H18" s="62">
        <f t="shared" si="0"/>
        <v>10</v>
      </c>
      <c r="I18" s="59" t="e">
        <f>IF(OR($H$4=0,$H$5=0,$H$7=0,#REF!=0)=FALSE,H18,0)</f>
        <v>#REF!</v>
      </c>
      <c r="J18" s="60" t="str">
        <f t="shared" si="1"/>
        <v>OK</v>
      </c>
      <c r="K18" s="60" t="s">
        <v>160</v>
      </c>
      <c r="L18" s="49"/>
    </row>
    <row r="19" spans="1:12" ht="39.6" x14ac:dyDescent="0.25">
      <c r="B19" s="77">
        <f t="shared" si="2"/>
        <v>118</v>
      </c>
      <c r="C19" s="78" t="s">
        <v>105</v>
      </c>
      <c r="D19" s="79" t="s">
        <v>278</v>
      </c>
      <c r="E19" s="41" t="s">
        <v>71</v>
      </c>
      <c r="F19" s="63">
        <v>10</v>
      </c>
      <c r="G19" s="61" t="e">
        <f>+F19/#REF!</f>
        <v>#REF!</v>
      </c>
      <c r="H19" s="62">
        <f t="shared" si="0"/>
        <v>10</v>
      </c>
      <c r="I19" s="59" t="e">
        <f>IF(OR($H$4=0,$H$5=0,$H$7=0,#REF!=0)=FALSE,H19,0)</f>
        <v>#REF!</v>
      </c>
      <c r="J19" s="60" t="str">
        <f t="shared" si="1"/>
        <v>OK</v>
      </c>
      <c r="K19" s="60" t="s">
        <v>160</v>
      </c>
      <c r="L19" s="49"/>
    </row>
    <row r="20" spans="1:12" ht="13.8" x14ac:dyDescent="0.25">
      <c r="B20" s="77">
        <f t="shared" si="2"/>
        <v>119</v>
      </c>
      <c r="C20" s="78" t="s">
        <v>106</v>
      </c>
      <c r="D20" s="79" t="s">
        <v>339</v>
      </c>
      <c r="E20" s="41" t="s">
        <v>71</v>
      </c>
      <c r="F20" s="63">
        <v>10</v>
      </c>
      <c r="G20" s="61" t="e">
        <f>+F20/#REF!</f>
        <v>#REF!</v>
      </c>
      <c r="H20" s="62">
        <f t="shared" si="0"/>
        <v>10</v>
      </c>
      <c r="I20" s="59" t="e">
        <f>IF(OR($H$4=0,$H$5=0,$H$7=0,#REF!=0)=FALSE,H20,0)</f>
        <v>#REF!</v>
      </c>
      <c r="J20" s="60" t="str">
        <f t="shared" si="1"/>
        <v>OK</v>
      </c>
      <c r="K20" s="60" t="s">
        <v>160</v>
      </c>
      <c r="L20" s="49"/>
    </row>
    <row r="21" spans="1:12" ht="26.4" x14ac:dyDescent="0.25">
      <c r="B21" s="77">
        <f t="shared" si="2"/>
        <v>120</v>
      </c>
      <c r="C21" s="78" t="s">
        <v>107</v>
      </c>
      <c r="D21" s="79" t="s">
        <v>361</v>
      </c>
      <c r="E21" s="41" t="s">
        <v>71</v>
      </c>
      <c r="F21" s="63">
        <v>10</v>
      </c>
      <c r="G21" s="61" t="e">
        <f>+F21/#REF!</f>
        <v>#REF!</v>
      </c>
      <c r="H21" s="62">
        <f t="shared" ref="H21" si="9">IF(E21="Yes",F21,0)</f>
        <v>10</v>
      </c>
      <c r="I21" s="59" t="e">
        <f>IF(OR($H$4=0,$H$5=0,$H$7=0,#REF!=0)=FALSE,H21,0)</f>
        <v>#REF!</v>
      </c>
      <c r="J21" s="60" t="str">
        <f t="shared" ref="J21" si="10">IF(E21="Yes","OK","Did not pass")</f>
        <v>OK</v>
      </c>
      <c r="K21" s="60" t="s">
        <v>160</v>
      </c>
      <c r="L21" s="49"/>
    </row>
    <row r="22" spans="1:12" ht="105.6" x14ac:dyDescent="0.25">
      <c r="B22" s="77">
        <f t="shared" si="2"/>
        <v>121</v>
      </c>
      <c r="C22" s="78" t="s">
        <v>108</v>
      </c>
      <c r="D22" s="79" t="s">
        <v>224</v>
      </c>
      <c r="E22" s="41" t="s">
        <v>71</v>
      </c>
      <c r="F22" s="63">
        <v>10</v>
      </c>
      <c r="G22" s="61" t="e">
        <f>+F22/#REF!</f>
        <v>#REF!</v>
      </c>
      <c r="H22" s="62">
        <f t="shared" si="0"/>
        <v>10</v>
      </c>
      <c r="I22" s="59" t="e">
        <f>IF(OR($H$4=0,$H$5=0,$H$7=0,#REF!=0)=FALSE,H22,0)</f>
        <v>#REF!</v>
      </c>
      <c r="J22" s="60" t="str">
        <f t="shared" si="1"/>
        <v>OK</v>
      </c>
      <c r="K22" s="60" t="s">
        <v>160</v>
      </c>
      <c r="L22" s="49"/>
    </row>
    <row r="23" spans="1:12" ht="26.4" x14ac:dyDescent="0.25">
      <c r="B23" s="77">
        <f t="shared" si="2"/>
        <v>122</v>
      </c>
      <c r="C23" s="78" t="s">
        <v>110</v>
      </c>
      <c r="D23" s="79" t="s">
        <v>261</v>
      </c>
      <c r="E23" s="41" t="s">
        <v>71</v>
      </c>
      <c r="F23" s="63">
        <v>10</v>
      </c>
      <c r="G23" s="61" t="e">
        <f>+F23/#REF!</f>
        <v>#REF!</v>
      </c>
      <c r="H23" s="62">
        <f t="shared" si="0"/>
        <v>10</v>
      </c>
      <c r="I23" s="59" t="e">
        <f>IF(OR($H$4=0,$H$5=0,$H$7=0,#REF!=0)=FALSE,H23,0)</f>
        <v>#REF!</v>
      </c>
      <c r="J23" s="60" t="str">
        <f>IF(E23="Yes","OK"," Pass")</f>
        <v>OK</v>
      </c>
      <c r="K23" s="60" t="str">
        <f>IF(J23="OK","2"," 0")</f>
        <v>2</v>
      </c>
      <c r="L23" s="49"/>
    </row>
    <row r="24" spans="1:12" ht="39.6" x14ac:dyDescent="0.25">
      <c r="B24" s="77">
        <f t="shared" si="2"/>
        <v>123</v>
      </c>
      <c r="C24" s="78" t="s">
        <v>111</v>
      </c>
      <c r="D24" s="79" t="s">
        <v>351</v>
      </c>
      <c r="E24" s="41" t="s">
        <v>71</v>
      </c>
      <c r="F24" s="63">
        <v>10</v>
      </c>
      <c r="G24" s="61" t="e">
        <f>+F24/#REF!</f>
        <v>#REF!</v>
      </c>
      <c r="H24" s="62">
        <f t="shared" si="0"/>
        <v>10</v>
      </c>
      <c r="I24" s="59" t="e">
        <f>IF(OR($H$4=0,$H$5=0,$H$7=0,#REF!=0)=FALSE,H24,0)</f>
        <v>#REF!</v>
      </c>
      <c r="J24" s="60" t="str">
        <f>IF(E24="Yes","OK"," Pass")</f>
        <v>OK</v>
      </c>
      <c r="K24" s="60" t="str">
        <f>IF(J24="OK","2"," 0")</f>
        <v>2</v>
      </c>
      <c r="L24" s="49"/>
    </row>
    <row r="25" spans="1:12" ht="26.4" x14ac:dyDescent="0.25">
      <c r="B25" s="77">
        <f t="shared" si="2"/>
        <v>124</v>
      </c>
      <c r="C25" s="78" t="s">
        <v>112</v>
      </c>
      <c r="D25" s="79" t="s">
        <v>113</v>
      </c>
      <c r="E25" s="41" t="s">
        <v>71</v>
      </c>
      <c r="F25" s="63">
        <v>10</v>
      </c>
      <c r="G25" s="61" t="e">
        <f>+F25/#REF!</f>
        <v>#REF!</v>
      </c>
      <c r="H25" s="62">
        <f t="shared" si="0"/>
        <v>10</v>
      </c>
      <c r="I25" s="59" t="e">
        <f>IF(OR($H$4=0,$H$5=0,$H$7=0,#REF!=0)=FALSE,H25,0)</f>
        <v>#REF!</v>
      </c>
      <c r="J25" s="60" t="str">
        <f>IF(E25="Yes","OK"," Pass")</f>
        <v>OK</v>
      </c>
      <c r="K25" s="60" t="str">
        <f>IF(J25="OK","3"," 0")</f>
        <v>3</v>
      </c>
      <c r="L25" s="49"/>
    </row>
    <row r="26" spans="1:12" ht="15.6" x14ac:dyDescent="0.3">
      <c r="A26" s="3"/>
      <c r="B26" s="3"/>
      <c r="C26" s="3"/>
      <c r="D26" s="101" t="s">
        <v>235</v>
      </c>
      <c r="E26" s="108"/>
      <c r="F26" s="108"/>
      <c r="G26" s="108"/>
      <c r="H26" s="108"/>
      <c r="I26" s="108"/>
      <c r="J26" s="108"/>
      <c r="K26" s="102">
        <f>+K8+K9+K23+K24+K25</f>
        <v>9</v>
      </c>
      <c r="L26" s="3"/>
    </row>
    <row r="27" spans="1:12" x14ac:dyDescent="0.25">
      <c r="A27" s="3"/>
      <c r="B27" s="100" t="s">
        <v>249</v>
      </c>
      <c r="C27" s="3"/>
      <c r="D27" s="3"/>
      <c r="E27" s="3"/>
      <c r="F27" s="3"/>
      <c r="G27" s="3"/>
      <c r="H27" s="3"/>
      <c r="I27" s="3"/>
      <c r="J27" s="3"/>
      <c r="K27" s="112"/>
      <c r="L27" s="3"/>
    </row>
    <row r="28" spans="1:12" ht="27.75" hidden="1" customHeight="1" x14ac:dyDescent="0.25">
      <c r="A28" s="3"/>
      <c r="B28" s="77" t="s">
        <v>199</v>
      </c>
      <c r="C28" s="78" t="s">
        <v>200</v>
      </c>
      <c r="D28" s="3"/>
      <c r="E28" s="3"/>
      <c r="F28" s="3"/>
      <c r="G28" s="3"/>
      <c r="H28" s="3"/>
      <c r="I28" s="36" t="s">
        <v>188</v>
      </c>
      <c r="J28" s="54" t="str">
        <f>IF(K27&gt;0,"FAILED","Accepted")</f>
        <v>Accepted</v>
      </c>
      <c r="K28" s="113">
        <f t="shared" ref="K28" si="11">+K27+K26+K23+K25</f>
        <v>14</v>
      </c>
      <c r="L28" s="3"/>
    </row>
    <row r="29" spans="1:12" ht="28.5" hidden="1" customHeight="1" x14ac:dyDescent="0.25">
      <c r="B29" s="103" t="s">
        <v>199</v>
      </c>
      <c r="C29" s="104" t="s">
        <v>202</v>
      </c>
      <c r="F29" s="72"/>
      <c r="H29" s="109" t="s">
        <v>171</v>
      </c>
      <c r="I29" s="36" t="s">
        <v>171</v>
      </c>
      <c r="J29" s="110">
        <f>IF(J28="FAILED",0,SUM(J4:J25))</f>
        <v>0</v>
      </c>
      <c r="K29" s="3"/>
    </row>
    <row r="30" spans="1:12" hidden="1" x14ac:dyDescent="0.25">
      <c r="F30" s="72"/>
      <c r="H30" s="73"/>
      <c r="I30" s="73"/>
    </row>
    <row r="31" spans="1:12" hidden="1" x14ac:dyDescent="0.25">
      <c r="B31" s="105"/>
      <c r="F31" s="72"/>
      <c r="H31" s="73"/>
      <c r="I31" s="73"/>
    </row>
    <row r="32" spans="1:12" hidden="1" x14ac:dyDescent="0.25">
      <c r="C32" s="8" t="s">
        <v>140</v>
      </c>
      <c r="D32" s="80"/>
      <c r="E32" s="18"/>
      <c r="F32" s="81"/>
      <c r="H32" s="73"/>
      <c r="I32" s="73"/>
      <c r="L32" s="18"/>
    </row>
    <row r="33" spans="1:12" hidden="1" x14ac:dyDescent="0.25">
      <c r="C33" s="82" t="s">
        <v>141</v>
      </c>
      <c r="D33" s="83"/>
      <c r="E33" s="84"/>
      <c r="F33" s="85" t="e">
        <f>+#REF!</f>
        <v>#REF!</v>
      </c>
      <c r="G33" s="86">
        <f>I33/2*100</f>
        <v>2.5</v>
      </c>
      <c r="H33" s="87">
        <v>0.1</v>
      </c>
      <c r="I33" s="87">
        <v>0.05</v>
      </c>
      <c r="J33" s="88" t="s">
        <v>71</v>
      </c>
      <c r="K33" s="88"/>
      <c r="L33" s="42" t="e">
        <f>F33/$F$41</f>
        <v>#REF!</v>
      </c>
    </row>
    <row r="34" spans="1:12" hidden="1" x14ac:dyDescent="0.25">
      <c r="C34" s="82" t="e">
        <f>+#REF!</f>
        <v>#REF!</v>
      </c>
      <c r="D34" s="83"/>
      <c r="E34" s="84"/>
      <c r="F34" s="85" t="e">
        <f>+#REF!</f>
        <v>#REF!</v>
      </c>
      <c r="G34" s="86">
        <f t="shared" ref="G34:G40" si="12">I34/2*100</f>
        <v>2.5</v>
      </c>
      <c r="H34" s="87">
        <v>0.1</v>
      </c>
      <c r="I34" s="87">
        <v>0.05</v>
      </c>
      <c r="J34" s="88" t="s">
        <v>179</v>
      </c>
      <c r="K34" s="88"/>
      <c r="L34" s="42" t="e">
        <f t="shared" ref="L34:L40" si="13">F34/$F$41</f>
        <v>#REF!</v>
      </c>
    </row>
    <row r="35" spans="1:12" hidden="1" x14ac:dyDescent="0.25">
      <c r="C35" s="82" t="e">
        <f>+#REF!</f>
        <v>#REF!</v>
      </c>
      <c r="D35" s="83"/>
      <c r="E35" s="84"/>
      <c r="F35" s="85" t="e">
        <f>+#REF!</f>
        <v>#REF!</v>
      </c>
      <c r="G35" s="86">
        <f t="shared" si="12"/>
        <v>25</v>
      </c>
      <c r="H35" s="87">
        <v>0.2</v>
      </c>
      <c r="I35" s="87">
        <v>0.5</v>
      </c>
      <c r="J35" s="88"/>
      <c r="K35" s="88"/>
      <c r="L35" s="42" t="e">
        <f t="shared" si="13"/>
        <v>#REF!</v>
      </c>
    </row>
    <row r="36" spans="1:12" hidden="1" x14ac:dyDescent="0.25">
      <c r="C36" s="82" t="e">
        <f>+#REF!</f>
        <v>#REF!</v>
      </c>
      <c r="D36" s="83"/>
      <c r="E36" s="84"/>
      <c r="F36" s="85" t="e">
        <f>+#REF!</f>
        <v>#REF!</v>
      </c>
      <c r="G36" s="86">
        <f t="shared" si="12"/>
        <v>2.5</v>
      </c>
      <c r="H36" s="87">
        <v>0.1</v>
      </c>
      <c r="I36" s="87">
        <v>0.05</v>
      </c>
      <c r="J36" s="88"/>
      <c r="K36" s="88"/>
      <c r="L36" s="42" t="e">
        <f t="shared" si="13"/>
        <v>#REF!</v>
      </c>
    </row>
    <row r="37" spans="1:12" hidden="1" x14ac:dyDescent="0.25">
      <c r="C37" s="82" t="e">
        <f>+#REF!</f>
        <v>#REF!</v>
      </c>
      <c r="D37" s="83"/>
      <c r="E37" s="84"/>
      <c r="F37" s="85" t="e">
        <f>+#REF!</f>
        <v>#REF!</v>
      </c>
      <c r="G37" s="86">
        <f t="shared" si="12"/>
        <v>5</v>
      </c>
      <c r="H37" s="87">
        <v>0.1</v>
      </c>
      <c r="I37" s="87">
        <v>0.1</v>
      </c>
      <c r="J37" s="88"/>
      <c r="K37" s="88"/>
      <c r="L37" s="42" t="e">
        <f t="shared" si="13"/>
        <v>#REF!</v>
      </c>
    </row>
    <row r="38" spans="1:12" hidden="1" x14ac:dyDescent="0.25">
      <c r="C38" s="82" t="e">
        <f>+#REF!</f>
        <v>#REF!</v>
      </c>
      <c r="D38" s="83"/>
      <c r="E38" s="84"/>
      <c r="F38" s="85" t="e">
        <f>+#REF!</f>
        <v>#REF!</v>
      </c>
      <c r="G38" s="86">
        <f t="shared" si="12"/>
        <v>10</v>
      </c>
      <c r="H38" s="87">
        <v>0.35</v>
      </c>
      <c r="I38" s="87">
        <v>0.2</v>
      </c>
      <c r="J38" s="88"/>
      <c r="K38" s="88"/>
      <c r="L38" s="42" t="e">
        <f t="shared" si="13"/>
        <v>#REF!</v>
      </c>
    </row>
    <row r="39" spans="1:12" hidden="1" x14ac:dyDescent="0.25">
      <c r="C39" s="82" t="e">
        <f>+#REF!</f>
        <v>#REF!</v>
      </c>
      <c r="D39" s="83"/>
      <c r="E39" s="84"/>
      <c r="F39" s="85" t="e">
        <f>+#REF!</f>
        <v>#REF!</v>
      </c>
      <c r="G39" s="86">
        <f t="shared" si="12"/>
        <v>1</v>
      </c>
      <c r="H39" s="87">
        <v>0.02</v>
      </c>
      <c r="I39" s="87">
        <v>0.02</v>
      </c>
      <c r="J39" s="88"/>
      <c r="K39" s="88"/>
      <c r="L39" s="42" t="e">
        <f t="shared" si="13"/>
        <v>#REF!</v>
      </c>
    </row>
    <row r="40" spans="1:12" hidden="1" x14ac:dyDescent="0.25">
      <c r="C40" s="82" t="e">
        <f>+#REF!</f>
        <v>#REF!</v>
      </c>
      <c r="D40" s="83"/>
      <c r="E40" s="84"/>
      <c r="F40" s="85" t="e">
        <f>+#REF!</f>
        <v>#REF!</v>
      </c>
      <c r="G40" s="86">
        <f t="shared" si="12"/>
        <v>1.5</v>
      </c>
      <c r="H40" s="87">
        <v>0.03</v>
      </c>
      <c r="I40" s="87">
        <v>0.03</v>
      </c>
      <c r="J40" s="88"/>
      <c r="K40" s="88"/>
      <c r="L40" s="42" t="e">
        <f t="shared" si="13"/>
        <v>#REF!</v>
      </c>
    </row>
    <row r="41" spans="1:12" s="2" customFormat="1" hidden="1" x14ac:dyDescent="0.25">
      <c r="A41" s="1"/>
      <c r="B41" s="4"/>
      <c r="C41" s="89" t="s">
        <v>0</v>
      </c>
      <c r="D41" s="90"/>
      <c r="E41" s="17"/>
      <c r="F41" s="91" t="e">
        <f>SUBTOTAL(9,F33:F40)</f>
        <v>#REF!</v>
      </c>
      <c r="G41" s="92">
        <f>SUM(G33:G40)</f>
        <v>50</v>
      </c>
      <c r="H41" s="87">
        <f>SUM(H33:H40)</f>
        <v>1</v>
      </c>
      <c r="I41" s="87">
        <f>SUM(I33:I40)</f>
        <v>1</v>
      </c>
      <c r="J41" s="88"/>
      <c r="K41" s="88"/>
      <c r="L41" s="17"/>
    </row>
    <row r="42" spans="1:12" hidden="1" x14ac:dyDescent="0.25">
      <c r="D42" s="12"/>
      <c r="E42" s="10"/>
      <c r="F42" s="72"/>
      <c r="H42" s="73"/>
      <c r="I42" s="73"/>
      <c r="J42" s="88"/>
      <c r="K42" s="88"/>
      <c r="L42" s="10"/>
    </row>
    <row r="43" spans="1:12" hidden="1" x14ac:dyDescent="0.25">
      <c r="F43" s="72"/>
      <c r="H43" s="73"/>
      <c r="I43" s="73"/>
    </row>
    <row r="44" spans="1:12" hidden="1" x14ac:dyDescent="0.25">
      <c r="F44" s="72"/>
      <c r="H44" s="73"/>
      <c r="I44" s="73"/>
    </row>
    <row r="45" spans="1:12" hidden="1" x14ac:dyDescent="0.25">
      <c r="F45" s="72"/>
      <c r="H45" s="73"/>
      <c r="I45" s="73"/>
    </row>
    <row r="46" spans="1:12" hidden="1" x14ac:dyDescent="0.25">
      <c r="F46" s="72"/>
      <c r="H46" s="73"/>
      <c r="I46" s="73"/>
    </row>
    <row r="47" spans="1:12" ht="12.6" customHeight="1" x14ac:dyDescent="0.25">
      <c r="B47" s="173" t="s">
        <v>340</v>
      </c>
      <c r="C47" s="173"/>
      <c r="D47" s="173"/>
      <c r="E47" s="173"/>
      <c r="F47" s="173"/>
      <c r="G47" s="173"/>
      <c r="H47" s="173"/>
      <c r="I47" s="173"/>
      <c r="J47" s="173"/>
      <c r="K47" s="173"/>
    </row>
    <row r="48" spans="1:12" x14ac:dyDescent="0.25">
      <c r="B48" s="173"/>
      <c r="C48" s="173"/>
      <c r="D48" s="173"/>
      <c r="E48" s="173"/>
      <c r="F48" s="173"/>
      <c r="G48" s="173"/>
      <c r="H48" s="173"/>
      <c r="I48" s="173"/>
      <c r="J48" s="173"/>
      <c r="K48" s="173"/>
    </row>
    <row r="49" spans="6:9" x14ac:dyDescent="0.25">
      <c r="F49" s="72"/>
      <c r="H49" s="73"/>
      <c r="I49" s="73"/>
    </row>
    <row r="50" spans="6:9" x14ac:dyDescent="0.25">
      <c r="F50" s="72"/>
      <c r="H50" s="73"/>
      <c r="I50" s="73"/>
    </row>
    <row r="51" spans="6:9" x14ac:dyDescent="0.25">
      <c r="F51" s="72"/>
      <c r="H51" s="73"/>
      <c r="I51" s="73"/>
    </row>
    <row r="52" spans="6:9" x14ac:dyDescent="0.25">
      <c r="F52" s="72"/>
      <c r="H52" s="73"/>
      <c r="I52" s="73"/>
    </row>
    <row r="53" spans="6:9" x14ac:dyDescent="0.25">
      <c r="F53" s="72"/>
      <c r="H53" s="73"/>
      <c r="I53" s="73"/>
    </row>
    <row r="54" spans="6:9" x14ac:dyDescent="0.25">
      <c r="F54" s="72"/>
      <c r="H54" s="73"/>
      <c r="I54" s="73"/>
    </row>
    <row r="55" spans="6:9" x14ac:dyDescent="0.25">
      <c r="F55" s="72"/>
      <c r="H55" s="73"/>
      <c r="I55" s="73"/>
    </row>
    <row r="56" spans="6:9" x14ac:dyDescent="0.25">
      <c r="F56" s="72"/>
      <c r="H56" s="73"/>
      <c r="I56" s="73"/>
    </row>
    <row r="57" spans="6:9" x14ac:dyDescent="0.25">
      <c r="F57" s="72"/>
      <c r="H57" s="73"/>
      <c r="I57" s="73"/>
    </row>
    <row r="58" spans="6:9" x14ac:dyDescent="0.25">
      <c r="F58" s="72"/>
      <c r="H58" s="73"/>
      <c r="I58" s="73"/>
    </row>
    <row r="59" spans="6:9" x14ac:dyDescent="0.25">
      <c r="F59" s="72"/>
      <c r="H59" s="73"/>
      <c r="I59" s="73"/>
    </row>
    <row r="60" spans="6:9" x14ac:dyDescent="0.25">
      <c r="F60" s="72"/>
      <c r="H60" s="73"/>
      <c r="I60" s="73"/>
    </row>
    <row r="61" spans="6:9" x14ac:dyDescent="0.25">
      <c r="F61" s="72"/>
      <c r="H61" s="73"/>
      <c r="I61" s="73"/>
    </row>
    <row r="62" spans="6:9" x14ac:dyDescent="0.25">
      <c r="F62" s="72"/>
      <c r="H62" s="73"/>
      <c r="I62" s="73"/>
    </row>
    <row r="63" spans="6:9" x14ac:dyDescent="0.25">
      <c r="F63" s="72"/>
      <c r="H63" s="73"/>
      <c r="I63" s="73"/>
    </row>
    <row r="64" spans="6:9" x14ac:dyDescent="0.25">
      <c r="F64" s="72"/>
      <c r="H64" s="73"/>
      <c r="I64" s="73"/>
    </row>
    <row r="65" spans="6:9" x14ac:dyDescent="0.25">
      <c r="F65" s="72"/>
      <c r="H65" s="73"/>
      <c r="I65" s="73"/>
    </row>
    <row r="66" spans="6:9" x14ac:dyDescent="0.25">
      <c r="F66" s="72"/>
      <c r="H66" s="73"/>
      <c r="I66" s="73"/>
    </row>
    <row r="67" spans="6:9" x14ac:dyDescent="0.25">
      <c r="F67" s="72"/>
      <c r="H67" s="73"/>
      <c r="I67" s="73"/>
    </row>
    <row r="68" spans="6:9" x14ac:dyDescent="0.25">
      <c r="F68" s="72"/>
      <c r="H68" s="73"/>
      <c r="I68" s="73"/>
    </row>
    <row r="69" spans="6:9" x14ac:dyDescent="0.25">
      <c r="F69" s="72"/>
      <c r="H69" s="73"/>
      <c r="I69" s="73"/>
    </row>
    <row r="70" spans="6:9" x14ac:dyDescent="0.25">
      <c r="F70" s="72"/>
      <c r="H70" s="73"/>
      <c r="I70" s="73"/>
    </row>
    <row r="71" spans="6:9" x14ac:dyDescent="0.25">
      <c r="F71" s="72"/>
      <c r="H71" s="73"/>
      <c r="I71" s="73"/>
    </row>
    <row r="72" spans="6:9" x14ac:dyDescent="0.25">
      <c r="F72" s="72"/>
      <c r="H72" s="73"/>
      <c r="I72" s="73"/>
    </row>
    <row r="73" spans="6:9" x14ac:dyDescent="0.25">
      <c r="F73" s="72"/>
      <c r="H73" s="73"/>
      <c r="I73" s="73"/>
    </row>
    <row r="74" spans="6:9" x14ac:dyDescent="0.25">
      <c r="F74" s="72"/>
      <c r="H74" s="73"/>
      <c r="I74" s="73"/>
    </row>
    <row r="75" spans="6:9" x14ac:dyDescent="0.25">
      <c r="F75" s="72"/>
      <c r="H75" s="73"/>
      <c r="I75" s="73"/>
    </row>
    <row r="76" spans="6:9" x14ac:dyDescent="0.25">
      <c r="F76" s="72"/>
      <c r="H76" s="73"/>
      <c r="I76" s="73"/>
    </row>
    <row r="77" spans="6:9" x14ac:dyDescent="0.25">
      <c r="F77" s="72"/>
      <c r="H77" s="73"/>
      <c r="I77" s="73"/>
    </row>
    <row r="78" spans="6:9" x14ac:dyDescent="0.25">
      <c r="F78" s="72"/>
      <c r="H78" s="73"/>
      <c r="I78" s="73"/>
    </row>
    <row r="79" spans="6:9" x14ac:dyDescent="0.25">
      <c r="F79" s="72"/>
      <c r="H79" s="73"/>
      <c r="I79" s="73"/>
    </row>
    <row r="80" spans="6:9" x14ac:dyDescent="0.25">
      <c r="F80" s="72"/>
      <c r="H80" s="73"/>
      <c r="I80" s="73"/>
    </row>
    <row r="81" spans="6:9" x14ac:dyDescent="0.25">
      <c r="F81" s="72"/>
      <c r="H81" s="73"/>
      <c r="I81" s="73"/>
    </row>
  </sheetData>
  <sheetProtection algorithmName="SHA-512" hashValue="i6lJXg6O/HZZVWXeV3ovC1m+KdYTCOCtjWi6mtu74fiHACE4s6RVFURjeBwewsuxWy5xwVHHvH1cun2C6kOkaw==" saltValue="UC3YwISiU9WNcl0AovSlqQ==" spinCount="100000" sheet="1" objects="1" scenarios="1" insertHyperlinks="0"/>
  <protectedRanges>
    <protectedRange sqref="L26:L28 E27:E28 E4:E25" name="Rango1"/>
    <protectedRange sqref="E26" name="Rango1_2_1"/>
    <protectedRange sqref="L4:L25" name="Rango1_1_1"/>
  </protectedRanges>
  <mergeCells count="5">
    <mergeCell ref="B1:C1"/>
    <mergeCell ref="B2:C2"/>
    <mergeCell ref="B47:K48"/>
    <mergeCell ref="F2:G2"/>
    <mergeCell ref="I2:J2"/>
  </mergeCells>
  <conditionalFormatting sqref="J29">
    <cfRule type="containsText" dxfId="56" priority="142" stopIfTrue="1" operator="containsText" text="No">
      <formula>NOT(ISERROR(SEARCH("No",J29)))</formula>
    </cfRule>
  </conditionalFormatting>
  <conditionalFormatting sqref="J29">
    <cfRule type="colorScale" priority="141">
      <colorScale>
        <cfvo type="num" val="0"/>
        <cfvo type="percentile" val="50"/>
        <cfvo type="num" val="#REF!"/>
        <color rgb="FFFF0000"/>
        <color rgb="FFFFFF00"/>
        <color rgb="FF006600"/>
      </colorScale>
    </cfRule>
  </conditionalFormatting>
  <conditionalFormatting sqref="J29">
    <cfRule type="colorScale" priority="140">
      <colorScale>
        <cfvo type="num" val="0"/>
        <cfvo type="formula" val="#REF!/2"/>
        <cfvo type="num" val="#REF!"/>
        <color rgb="FFFF0000"/>
        <color rgb="FFFFFF00"/>
        <color rgb="FF006600"/>
      </colorScale>
    </cfRule>
  </conditionalFormatting>
  <conditionalFormatting sqref="J28">
    <cfRule type="expression" dxfId="55" priority="130" stopIfTrue="1">
      <formula>$K$27=0</formula>
    </cfRule>
    <cfRule type="expression" dxfId="54" priority="131" stopIfTrue="1">
      <formula>$K$27&gt;0</formula>
    </cfRule>
    <cfRule type="dataBar" priority="132">
      <dataBar>
        <cfvo type="min"/>
        <cfvo type="max"/>
        <color rgb="FFFF0000"/>
      </dataBar>
      <extLst>
        <ext xmlns:x14="http://schemas.microsoft.com/office/spreadsheetml/2009/9/main" uri="{B025F937-C7B1-47D3-B67F-A62EFF666E3E}">
          <x14:id>{A2F14A40-3384-4F3A-B6F1-5595B85586CB}</x14:id>
        </ext>
      </extLst>
    </cfRule>
    <cfRule type="colorScale" priority="133">
      <colorScale>
        <cfvo type="min"/>
        <cfvo type="percentile" val="50"/>
        <cfvo type="max"/>
        <color rgb="FF63BE7B"/>
        <color rgb="FFFFEB84"/>
        <color rgb="FFF8696B"/>
      </colorScale>
    </cfRule>
  </conditionalFormatting>
  <conditionalFormatting sqref="J4">
    <cfRule type="expression" dxfId="53" priority="97" stopIfTrue="1">
      <formula>E4="No"</formula>
    </cfRule>
    <cfRule type="dataBar" priority="98">
      <dataBar>
        <cfvo type="min"/>
        <cfvo type="max"/>
        <color rgb="FFFF0000"/>
      </dataBar>
      <extLst>
        <ext xmlns:x14="http://schemas.microsoft.com/office/spreadsheetml/2009/9/main" uri="{B025F937-C7B1-47D3-B67F-A62EFF666E3E}">
          <x14:id>{1A76769B-215E-4434-A327-1D68B7F6F4F8}</x14:id>
        </ext>
      </extLst>
    </cfRule>
    <cfRule type="colorScale" priority="99">
      <colorScale>
        <cfvo type="min"/>
        <cfvo type="percentile" val="50"/>
        <cfvo type="max"/>
        <color rgb="FF63BE7B"/>
        <color rgb="FFFFEB84"/>
        <color rgb="FFF8696B"/>
      </colorScale>
    </cfRule>
  </conditionalFormatting>
  <conditionalFormatting sqref="J22 J5 J10:J20">
    <cfRule type="expression" dxfId="52" priority="221" stopIfTrue="1">
      <formula>E5="No"</formula>
    </cfRule>
    <cfRule type="dataBar" priority="222">
      <dataBar>
        <cfvo type="min"/>
        <cfvo type="max"/>
        <color rgb="FFFF0000"/>
      </dataBar>
      <extLst>
        <ext xmlns:x14="http://schemas.microsoft.com/office/spreadsheetml/2009/9/main" uri="{B025F937-C7B1-47D3-B67F-A62EFF666E3E}">
          <x14:id>{8D93612A-C8BA-4FF2-8414-493E800BF081}</x14:id>
        </ext>
      </extLst>
    </cfRule>
    <cfRule type="colorScale" priority="223">
      <colorScale>
        <cfvo type="min"/>
        <cfvo type="percentile" val="50"/>
        <cfvo type="max"/>
        <color rgb="FF63BE7B"/>
        <color rgb="FFFFEB84"/>
        <color rgb="FFF8696B"/>
      </colorScale>
    </cfRule>
  </conditionalFormatting>
  <conditionalFormatting sqref="K4:K5 K10:K20 K22:K23">
    <cfRule type="expression" dxfId="51" priority="85" stopIfTrue="1">
      <formula>F4="No"</formula>
    </cfRule>
    <cfRule type="dataBar" priority="86">
      <dataBar>
        <cfvo type="min"/>
        <cfvo type="max"/>
        <color rgb="FFFF0000"/>
      </dataBar>
      <extLst>
        <ext xmlns:x14="http://schemas.microsoft.com/office/spreadsheetml/2009/9/main" uri="{B025F937-C7B1-47D3-B67F-A62EFF666E3E}">
          <x14:id>{ABE3E99B-C929-4A54-A81E-2EF6C81B635B}</x14:id>
        </ext>
      </extLst>
    </cfRule>
    <cfRule type="colorScale" priority="87">
      <colorScale>
        <cfvo type="min"/>
        <cfvo type="percentile" val="50"/>
        <cfvo type="max"/>
        <color rgb="FF63BE7B"/>
        <color rgb="FFFFEB84"/>
        <color rgb="FFF8696B"/>
      </colorScale>
    </cfRule>
  </conditionalFormatting>
  <conditionalFormatting sqref="K24">
    <cfRule type="expression" dxfId="50" priority="79" stopIfTrue="1">
      <formula>F24="No"</formula>
    </cfRule>
    <cfRule type="dataBar" priority="80">
      <dataBar>
        <cfvo type="min"/>
        <cfvo type="max"/>
        <color rgb="FFFF0000"/>
      </dataBar>
      <extLst>
        <ext xmlns:x14="http://schemas.microsoft.com/office/spreadsheetml/2009/9/main" uri="{B025F937-C7B1-47D3-B67F-A62EFF666E3E}">
          <x14:id>{09117C72-39C4-4F22-B398-A53585064806}</x14:id>
        </ext>
      </extLst>
    </cfRule>
    <cfRule type="colorScale" priority="81">
      <colorScale>
        <cfvo type="min"/>
        <cfvo type="percentile" val="50"/>
        <cfvo type="max"/>
        <color rgb="FF63BE7B"/>
        <color rgb="FFFFEB84"/>
        <color rgb="FFF8696B"/>
      </colorScale>
    </cfRule>
  </conditionalFormatting>
  <conditionalFormatting sqref="K25">
    <cfRule type="expression" dxfId="49" priority="73" stopIfTrue="1">
      <formula>F25="No"</formula>
    </cfRule>
    <cfRule type="dataBar" priority="74">
      <dataBar>
        <cfvo type="min"/>
        <cfvo type="max"/>
        <color rgb="FFFF0000"/>
      </dataBar>
      <extLst>
        <ext xmlns:x14="http://schemas.microsoft.com/office/spreadsheetml/2009/9/main" uri="{B025F937-C7B1-47D3-B67F-A62EFF666E3E}">
          <x14:id>{1D68FD9D-17CD-4F65-95B5-59D9D725F805}</x14:id>
        </ext>
      </extLst>
    </cfRule>
    <cfRule type="colorScale" priority="75">
      <colorScale>
        <cfvo type="min"/>
        <cfvo type="percentile" val="50"/>
        <cfvo type="max"/>
        <color rgb="FF63BE7B"/>
        <color rgb="FFFFEB84"/>
        <color rgb="FFF8696B"/>
      </colorScale>
    </cfRule>
  </conditionalFormatting>
  <conditionalFormatting sqref="J23">
    <cfRule type="expression" dxfId="48" priority="67" stopIfTrue="1">
      <formula>E23="No"</formula>
    </cfRule>
    <cfRule type="dataBar" priority="68">
      <dataBar>
        <cfvo type="min"/>
        <cfvo type="max"/>
        <color rgb="FFFF0000"/>
      </dataBar>
      <extLst>
        <ext xmlns:x14="http://schemas.microsoft.com/office/spreadsheetml/2009/9/main" uri="{B025F937-C7B1-47D3-B67F-A62EFF666E3E}">
          <x14:id>{FA120A8E-CACC-46FF-98B9-8755953B6D2B}</x14:id>
        </ext>
      </extLst>
    </cfRule>
    <cfRule type="colorScale" priority="69">
      <colorScale>
        <cfvo type="min"/>
        <cfvo type="percentile" val="50"/>
        <cfvo type="max"/>
        <color rgb="FF63BE7B"/>
        <color rgb="FFFFEB84"/>
        <color rgb="FFF8696B"/>
      </colorScale>
    </cfRule>
  </conditionalFormatting>
  <conditionalFormatting sqref="J24">
    <cfRule type="expression" dxfId="47" priority="64" stopIfTrue="1">
      <formula>E24="No"</formula>
    </cfRule>
    <cfRule type="dataBar" priority="65">
      <dataBar>
        <cfvo type="min"/>
        <cfvo type="max"/>
        <color rgb="FFFF0000"/>
      </dataBar>
      <extLst>
        <ext xmlns:x14="http://schemas.microsoft.com/office/spreadsheetml/2009/9/main" uri="{B025F937-C7B1-47D3-B67F-A62EFF666E3E}">
          <x14:id>{5123BC43-8AC5-4B0B-B50B-987979A23BD0}</x14:id>
        </ext>
      </extLst>
    </cfRule>
    <cfRule type="colorScale" priority="66">
      <colorScale>
        <cfvo type="min"/>
        <cfvo type="percentile" val="50"/>
        <cfvo type="max"/>
        <color rgb="FF63BE7B"/>
        <color rgb="FFFFEB84"/>
        <color rgb="FFF8696B"/>
      </colorScale>
    </cfRule>
  </conditionalFormatting>
  <conditionalFormatting sqref="J25">
    <cfRule type="expression" dxfId="46" priority="61" stopIfTrue="1">
      <formula>E25="No"</formula>
    </cfRule>
    <cfRule type="dataBar" priority="62">
      <dataBar>
        <cfvo type="min"/>
        <cfvo type="max"/>
        <color rgb="FFFF0000"/>
      </dataBar>
      <extLst>
        <ext xmlns:x14="http://schemas.microsoft.com/office/spreadsheetml/2009/9/main" uri="{B025F937-C7B1-47D3-B67F-A62EFF666E3E}">
          <x14:id>{2A97BCD4-0A24-4226-B7BF-1C7384FD0FD0}</x14:id>
        </ext>
      </extLst>
    </cfRule>
    <cfRule type="colorScale" priority="63">
      <colorScale>
        <cfvo type="min"/>
        <cfvo type="percentile" val="50"/>
        <cfvo type="max"/>
        <color rgb="FF63BE7B"/>
        <color rgb="FFFFEB84"/>
        <color rgb="FFF8696B"/>
      </colorScale>
    </cfRule>
  </conditionalFormatting>
  <conditionalFormatting sqref="K8">
    <cfRule type="expression" dxfId="45" priority="46" stopIfTrue="1">
      <formula>F8="No"</formula>
    </cfRule>
    <cfRule type="dataBar" priority="47">
      <dataBar>
        <cfvo type="min"/>
        <cfvo type="max"/>
        <color rgb="FFFF0000"/>
      </dataBar>
      <extLst>
        <ext xmlns:x14="http://schemas.microsoft.com/office/spreadsheetml/2009/9/main" uri="{B025F937-C7B1-47D3-B67F-A62EFF666E3E}">
          <x14:id>{AB40D704-E29D-42D8-8A14-B083D97FF936}</x14:id>
        </ext>
      </extLst>
    </cfRule>
    <cfRule type="colorScale" priority="48">
      <colorScale>
        <cfvo type="min"/>
        <cfvo type="percentile" val="50"/>
        <cfvo type="max"/>
        <color rgb="FF63BE7B"/>
        <color rgb="FFFFEB84"/>
        <color rgb="FFF8696B"/>
      </colorScale>
    </cfRule>
  </conditionalFormatting>
  <conditionalFormatting sqref="J8">
    <cfRule type="expression" dxfId="44" priority="43" stopIfTrue="1">
      <formula>E8="No"</formula>
    </cfRule>
    <cfRule type="dataBar" priority="44">
      <dataBar>
        <cfvo type="min"/>
        <cfvo type="max"/>
        <color rgb="FFFF0000"/>
      </dataBar>
      <extLst>
        <ext xmlns:x14="http://schemas.microsoft.com/office/spreadsheetml/2009/9/main" uri="{B025F937-C7B1-47D3-B67F-A62EFF666E3E}">
          <x14:id>{A319EC8D-18F4-4AE2-8505-72AF30A52197}</x14:id>
        </ext>
      </extLst>
    </cfRule>
    <cfRule type="colorScale" priority="45">
      <colorScale>
        <cfvo type="min"/>
        <cfvo type="percentile" val="50"/>
        <cfvo type="max"/>
        <color rgb="FF63BE7B"/>
        <color rgb="FFFFEB84"/>
        <color rgb="FFF8696B"/>
      </colorScale>
    </cfRule>
  </conditionalFormatting>
  <conditionalFormatting sqref="K9">
    <cfRule type="expression" dxfId="43" priority="40" stopIfTrue="1">
      <formula>F9="No"</formula>
    </cfRule>
    <cfRule type="dataBar" priority="41">
      <dataBar>
        <cfvo type="min"/>
        <cfvo type="max"/>
        <color rgb="FFFF0000"/>
      </dataBar>
      <extLst>
        <ext xmlns:x14="http://schemas.microsoft.com/office/spreadsheetml/2009/9/main" uri="{B025F937-C7B1-47D3-B67F-A62EFF666E3E}">
          <x14:id>{3EF5E698-5AA5-4B78-87C0-12AA28F0FD4C}</x14:id>
        </ext>
      </extLst>
    </cfRule>
    <cfRule type="colorScale" priority="42">
      <colorScale>
        <cfvo type="min"/>
        <cfvo type="percentile" val="50"/>
        <cfvo type="max"/>
        <color rgb="FF63BE7B"/>
        <color rgb="FFFFEB84"/>
        <color rgb="FFF8696B"/>
      </colorScale>
    </cfRule>
  </conditionalFormatting>
  <conditionalFormatting sqref="J9">
    <cfRule type="expression" dxfId="42" priority="37" stopIfTrue="1">
      <formula>E9="No"</formula>
    </cfRule>
    <cfRule type="dataBar" priority="38">
      <dataBar>
        <cfvo type="min"/>
        <cfvo type="max"/>
        <color rgb="FFFF0000"/>
      </dataBar>
      <extLst>
        <ext xmlns:x14="http://schemas.microsoft.com/office/spreadsheetml/2009/9/main" uri="{B025F937-C7B1-47D3-B67F-A62EFF666E3E}">
          <x14:id>{CBCA4CE3-5BAA-4DC0-9D59-09D475009001}</x14:id>
        </ext>
      </extLst>
    </cfRule>
    <cfRule type="colorScale" priority="39">
      <colorScale>
        <cfvo type="min"/>
        <cfvo type="percentile" val="50"/>
        <cfvo type="max"/>
        <color rgb="FF63BE7B"/>
        <color rgb="FFFFEB84"/>
        <color rgb="FFF8696B"/>
      </colorScale>
    </cfRule>
  </conditionalFormatting>
  <conditionalFormatting sqref="J21">
    <cfRule type="expression" dxfId="41" priority="34" stopIfTrue="1">
      <formula>E21="No"</formula>
    </cfRule>
    <cfRule type="dataBar" priority="35">
      <dataBar>
        <cfvo type="min"/>
        <cfvo type="max"/>
        <color rgb="FFFF0000"/>
      </dataBar>
      <extLst>
        <ext xmlns:x14="http://schemas.microsoft.com/office/spreadsheetml/2009/9/main" uri="{B025F937-C7B1-47D3-B67F-A62EFF666E3E}">
          <x14:id>{9A4D7C1A-1AAA-4A0E-9C4F-3C877339E0D6}</x14:id>
        </ext>
      </extLst>
    </cfRule>
    <cfRule type="colorScale" priority="36">
      <colorScale>
        <cfvo type="min"/>
        <cfvo type="percentile" val="50"/>
        <cfvo type="max"/>
        <color rgb="FF63BE7B"/>
        <color rgb="FFFFEB84"/>
        <color rgb="FFF8696B"/>
      </colorScale>
    </cfRule>
  </conditionalFormatting>
  <conditionalFormatting sqref="K21">
    <cfRule type="expression" dxfId="40" priority="31" stopIfTrue="1">
      <formula>F21="No"</formula>
    </cfRule>
    <cfRule type="dataBar" priority="32">
      <dataBar>
        <cfvo type="min"/>
        <cfvo type="max"/>
        <color rgb="FFFF0000"/>
      </dataBar>
      <extLst>
        <ext xmlns:x14="http://schemas.microsoft.com/office/spreadsheetml/2009/9/main" uri="{B025F937-C7B1-47D3-B67F-A62EFF666E3E}">
          <x14:id>{CBB6C0BE-BBF9-4554-B11C-612BB13A1AAE}</x14:id>
        </ext>
      </extLst>
    </cfRule>
    <cfRule type="colorScale" priority="33">
      <colorScale>
        <cfvo type="min"/>
        <cfvo type="percentile" val="50"/>
        <cfvo type="max"/>
        <color rgb="FF63BE7B"/>
        <color rgb="FFFFEB84"/>
        <color rgb="FFF8696B"/>
      </colorScale>
    </cfRule>
  </conditionalFormatting>
  <conditionalFormatting sqref="J7">
    <cfRule type="expression" dxfId="39" priority="22" stopIfTrue="1">
      <formula>E7="No"</formula>
    </cfRule>
    <cfRule type="dataBar" priority="23">
      <dataBar>
        <cfvo type="min"/>
        <cfvo type="max"/>
        <color rgb="FFFF0000"/>
      </dataBar>
      <extLst>
        <ext xmlns:x14="http://schemas.microsoft.com/office/spreadsheetml/2009/9/main" uri="{B025F937-C7B1-47D3-B67F-A62EFF666E3E}">
          <x14:id>{B161AF59-6EDC-4612-A130-7ADF478B5660}</x14:id>
        </ext>
      </extLst>
    </cfRule>
    <cfRule type="colorScale" priority="24">
      <colorScale>
        <cfvo type="min"/>
        <cfvo type="percentile" val="50"/>
        <cfvo type="max"/>
        <color rgb="FF63BE7B"/>
        <color rgb="FFFFEB84"/>
        <color rgb="FFF8696B"/>
      </colorScale>
    </cfRule>
  </conditionalFormatting>
  <conditionalFormatting sqref="K7">
    <cfRule type="expression" dxfId="38" priority="19" stopIfTrue="1">
      <formula>F7="No"</formula>
    </cfRule>
    <cfRule type="dataBar" priority="20">
      <dataBar>
        <cfvo type="min"/>
        <cfvo type="max"/>
        <color rgb="FFFF0000"/>
      </dataBar>
      <extLst>
        <ext xmlns:x14="http://schemas.microsoft.com/office/spreadsheetml/2009/9/main" uri="{B025F937-C7B1-47D3-B67F-A62EFF666E3E}">
          <x14:id>{CF9778B7-32B4-4FC7-AF49-D13547B7A6F4}</x14:id>
        </ext>
      </extLst>
    </cfRule>
    <cfRule type="colorScale" priority="21">
      <colorScale>
        <cfvo type="min"/>
        <cfvo type="percentile" val="50"/>
        <cfvo type="max"/>
        <color rgb="FF63BE7B"/>
        <color rgb="FFFFEB84"/>
        <color rgb="FFF8696B"/>
      </colorScale>
    </cfRule>
  </conditionalFormatting>
  <conditionalFormatting sqref="J6">
    <cfRule type="expression" dxfId="37" priority="4" stopIfTrue="1">
      <formula>E6="No"</formula>
    </cfRule>
    <cfRule type="dataBar" priority="5">
      <dataBar>
        <cfvo type="min"/>
        <cfvo type="max"/>
        <color rgb="FFFF0000"/>
      </dataBar>
      <extLst>
        <ext xmlns:x14="http://schemas.microsoft.com/office/spreadsheetml/2009/9/main" uri="{B025F937-C7B1-47D3-B67F-A62EFF666E3E}">
          <x14:id>{31E93F66-E4DE-409C-89FF-21C0A374EE67}</x14:id>
        </ext>
      </extLst>
    </cfRule>
    <cfRule type="colorScale" priority="6">
      <colorScale>
        <cfvo type="min"/>
        <cfvo type="percentile" val="50"/>
        <cfvo type="max"/>
        <color rgb="FF63BE7B"/>
        <color rgb="FFFFEB84"/>
        <color rgb="FFF8696B"/>
      </colorScale>
    </cfRule>
  </conditionalFormatting>
  <conditionalFormatting sqref="K6">
    <cfRule type="expression" dxfId="36" priority="1" stopIfTrue="1">
      <formula>F6="No"</formula>
    </cfRule>
    <cfRule type="dataBar" priority="2">
      <dataBar>
        <cfvo type="min"/>
        <cfvo type="max"/>
        <color rgb="FFFF0000"/>
      </dataBar>
      <extLst>
        <ext xmlns:x14="http://schemas.microsoft.com/office/spreadsheetml/2009/9/main" uri="{B025F937-C7B1-47D3-B67F-A62EFF666E3E}">
          <x14:id>{72372934-DF2A-40A9-8E2A-DCA3C15E039E}</x14:id>
        </ext>
      </extLst>
    </cfRule>
    <cfRule type="colorScale" priority="3">
      <colorScale>
        <cfvo type="min"/>
        <cfvo type="percentile" val="50"/>
        <cfvo type="max"/>
        <color rgb="FF63BE7B"/>
        <color rgb="FFFFEB84"/>
        <color rgb="FFF8696B"/>
      </colorScale>
    </cfRule>
  </conditionalFormatting>
  <dataValidations count="1">
    <dataValidation type="list" allowBlank="1" showInputMessage="1" showErrorMessage="1" sqref="E4:E25" xr:uid="{00000000-0002-0000-0500-000000000000}">
      <formula1>$J$33:$J$34</formula1>
    </dataValidation>
  </dataValidations>
  <pageMargins left="0.27559055118110237" right="0.15748031496062992" top="0.59055118110236227" bottom="0.39370078740157483" header="0.19685039370078741" footer="0.19685039370078741"/>
  <pageSetup scale="62" fitToHeight="8" orientation="landscape" r:id="rId1"/>
  <headerFooter alignWithMargins="0">
    <oddHeader>&amp;C&amp;"Arial,Negrita"&amp;F / &amp;A</oddHeader>
    <oddFooter>Página &amp;P de &amp;N</oddFooter>
  </headerFooter>
  <drawing r:id="rId2"/>
  <extLst>
    <ext xmlns:x14="http://schemas.microsoft.com/office/spreadsheetml/2009/9/main" uri="{78C0D931-6437-407d-A8EE-F0AAD7539E65}">
      <x14:conditionalFormattings>
        <x14:conditionalFormatting xmlns:xm="http://schemas.microsoft.com/office/excel/2006/main">
          <x14:cfRule type="dataBar" id="{A2F14A40-3384-4F3A-B6F1-5595B85586CB}">
            <x14:dataBar minLength="0" maxLength="100" negativeBarColorSameAsPositive="1" axisPosition="none">
              <x14:cfvo type="min"/>
              <x14:cfvo type="max"/>
            </x14:dataBar>
          </x14:cfRule>
          <xm:sqref>J28</xm:sqref>
        </x14:conditionalFormatting>
        <x14:conditionalFormatting xmlns:xm="http://schemas.microsoft.com/office/excel/2006/main">
          <x14:cfRule type="dataBar" id="{1A76769B-215E-4434-A327-1D68B7F6F4F8}">
            <x14:dataBar minLength="0" maxLength="100" negativeBarColorSameAsPositive="1" axisPosition="none">
              <x14:cfvo type="min"/>
              <x14:cfvo type="max"/>
            </x14:dataBar>
          </x14:cfRule>
          <xm:sqref>J4</xm:sqref>
        </x14:conditionalFormatting>
        <x14:conditionalFormatting xmlns:xm="http://schemas.microsoft.com/office/excel/2006/main">
          <x14:cfRule type="dataBar" id="{8D93612A-C8BA-4FF2-8414-493E800BF081}">
            <x14:dataBar minLength="0" maxLength="100" negativeBarColorSameAsPositive="1" axisPosition="none">
              <x14:cfvo type="min"/>
              <x14:cfvo type="max"/>
            </x14:dataBar>
          </x14:cfRule>
          <xm:sqref>J22 J5 J10:J20</xm:sqref>
        </x14:conditionalFormatting>
        <x14:conditionalFormatting xmlns:xm="http://schemas.microsoft.com/office/excel/2006/main">
          <x14:cfRule type="dataBar" id="{ABE3E99B-C929-4A54-A81E-2EF6C81B635B}">
            <x14:dataBar minLength="0" maxLength="100" negativeBarColorSameAsPositive="1" axisPosition="none">
              <x14:cfvo type="min"/>
              <x14:cfvo type="max"/>
            </x14:dataBar>
          </x14:cfRule>
          <xm:sqref>K4:K5 K10:K20 K22:K23</xm:sqref>
        </x14:conditionalFormatting>
        <x14:conditionalFormatting xmlns:xm="http://schemas.microsoft.com/office/excel/2006/main">
          <x14:cfRule type="dataBar" id="{09117C72-39C4-4F22-B398-A53585064806}">
            <x14:dataBar minLength="0" maxLength="100" negativeBarColorSameAsPositive="1" axisPosition="none">
              <x14:cfvo type="min"/>
              <x14:cfvo type="max"/>
            </x14:dataBar>
          </x14:cfRule>
          <xm:sqref>K24</xm:sqref>
        </x14:conditionalFormatting>
        <x14:conditionalFormatting xmlns:xm="http://schemas.microsoft.com/office/excel/2006/main">
          <x14:cfRule type="dataBar" id="{1D68FD9D-17CD-4F65-95B5-59D9D725F805}">
            <x14:dataBar minLength="0" maxLength="100" negativeBarColorSameAsPositive="1" axisPosition="none">
              <x14:cfvo type="min"/>
              <x14:cfvo type="max"/>
            </x14:dataBar>
          </x14:cfRule>
          <xm:sqref>K25</xm:sqref>
        </x14:conditionalFormatting>
        <x14:conditionalFormatting xmlns:xm="http://schemas.microsoft.com/office/excel/2006/main">
          <x14:cfRule type="dataBar" id="{FA120A8E-CACC-46FF-98B9-8755953B6D2B}">
            <x14:dataBar minLength="0" maxLength="100" negativeBarColorSameAsPositive="1" axisPosition="none">
              <x14:cfvo type="min"/>
              <x14:cfvo type="max"/>
            </x14:dataBar>
          </x14:cfRule>
          <xm:sqref>J23</xm:sqref>
        </x14:conditionalFormatting>
        <x14:conditionalFormatting xmlns:xm="http://schemas.microsoft.com/office/excel/2006/main">
          <x14:cfRule type="dataBar" id="{5123BC43-8AC5-4B0B-B50B-987979A23BD0}">
            <x14:dataBar minLength="0" maxLength="100" negativeBarColorSameAsPositive="1" axisPosition="none">
              <x14:cfvo type="min"/>
              <x14:cfvo type="max"/>
            </x14:dataBar>
          </x14:cfRule>
          <xm:sqref>J24</xm:sqref>
        </x14:conditionalFormatting>
        <x14:conditionalFormatting xmlns:xm="http://schemas.microsoft.com/office/excel/2006/main">
          <x14:cfRule type="dataBar" id="{2A97BCD4-0A24-4226-B7BF-1C7384FD0FD0}">
            <x14:dataBar minLength="0" maxLength="100" negativeBarColorSameAsPositive="1" axisPosition="none">
              <x14:cfvo type="min"/>
              <x14:cfvo type="max"/>
            </x14:dataBar>
          </x14:cfRule>
          <xm:sqref>J25</xm:sqref>
        </x14:conditionalFormatting>
        <x14:conditionalFormatting xmlns:xm="http://schemas.microsoft.com/office/excel/2006/main">
          <x14:cfRule type="dataBar" id="{AB40D704-E29D-42D8-8A14-B083D97FF936}">
            <x14:dataBar minLength="0" maxLength="100" negativeBarColorSameAsPositive="1" axisPosition="none">
              <x14:cfvo type="min"/>
              <x14:cfvo type="max"/>
            </x14:dataBar>
          </x14:cfRule>
          <xm:sqref>K8</xm:sqref>
        </x14:conditionalFormatting>
        <x14:conditionalFormatting xmlns:xm="http://schemas.microsoft.com/office/excel/2006/main">
          <x14:cfRule type="dataBar" id="{A319EC8D-18F4-4AE2-8505-72AF30A52197}">
            <x14:dataBar minLength="0" maxLength="100" negativeBarColorSameAsPositive="1" axisPosition="none">
              <x14:cfvo type="min"/>
              <x14:cfvo type="max"/>
            </x14:dataBar>
          </x14:cfRule>
          <xm:sqref>J8</xm:sqref>
        </x14:conditionalFormatting>
        <x14:conditionalFormatting xmlns:xm="http://schemas.microsoft.com/office/excel/2006/main">
          <x14:cfRule type="dataBar" id="{3EF5E698-5AA5-4B78-87C0-12AA28F0FD4C}">
            <x14:dataBar minLength="0" maxLength="100" negativeBarColorSameAsPositive="1" axisPosition="none">
              <x14:cfvo type="min"/>
              <x14:cfvo type="max"/>
            </x14:dataBar>
          </x14:cfRule>
          <xm:sqref>K9</xm:sqref>
        </x14:conditionalFormatting>
        <x14:conditionalFormatting xmlns:xm="http://schemas.microsoft.com/office/excel/2006/main">
          <x14:cfRule type="dataBar" id="{CBCA4CE3-5BAA-4DC0-9D59-09D475009001}">
            <x14:dataBar minLength="0" maxLength="100" negativeBarColorSameAsPositive="1" axisPosition="none">
              <x14:cfvo type="min"/>
              <x14:cfvo type="max"/>
            </x14:dataBar>
          </x14:cfRule>
          <xm:sqref>J9</xm:sqref>
        </x14:conditionalFormatting>
        <x14:conditionalFormatting xmlns:xm="http://schemas.microsoft.com/office/excel/2006/main">
          <x14:cfRule type="dataBar" id="{9A4D7C1A-1AAA-4A0E-9C4F-3C877339E0D6}">
            <x14:dataBar minLength="0" maxLength="100" negativeBarColorSameAsPositive="1" axisPosition="none">
              <x14:cfvo type="min"/>
              <x14:cfvo type="max"/>
            </x14:dataBar>
          </x14:cfRule>
          <xm:sqref>J21</xm:sqref>
        </x14:conditionalFormatting>
        <x14:conditionalFormatting xmlns:xm="http://schemas.microsoft.com/office/excel/2006/main">
          <x14:cfRule type="dataBar" id="{CBB6C0BE-BBF9-4554-B11C-612BB13A1AAE}">
            <x14:dataBar minLength="0" maxLength="100" negativeBarColorSameAsPositive="1" axisPosition="none">
              <x14:cfvo type="min"/>
              <x14:cfvo type="max"/>
            </x14:dataBar>
          </x14:cfRule>
          <xm:sqref>K21</xm:sqref>
        </x14:conditionalFormatting>
        <x14:conditionalFormatting xmlns:xm="http://schemas.microsoft.com/office/excel/2006/main">
          <x14:cfRule type="dataBar" id="{B161AF59-6EDC-4612-A130-7ADF478B5660}">
            <x14:dataBar minLength="0" maxLength="100" negativeBarColorSameAsPositive="1" axisPosition="none">
              <x14:cfvo type="min"/>
              <x14:cfvo type="max"/>
            </x14:dataBar>
          </x14:cfRule>
          <xm:sqref>J7</xm:sqref>
        </x14:conditionalFormatting>
        <x14:conditionalFormatting xmlns:xm="http://schemas.microsoft.com/office/excel/2006/main">
          <x14:cfRule type="dataBar" id="{CF9778B7-32B4-4FC7-AF49-D13547B7A6F4}">
            <x14:dataBar minLength="0" maxLength="100" negativeBarColorSameAsPositive="1" axisPosition="none">
              <x14:cfvo type="min"/>
              <x14:cfvo type="max"/>
            </x14:dataBar>
          </x14:cfRule>
          <xm:sqref>K7</xm:sqref>
        </x14:conditionalFormatting>
        <x14:conditionalFormatting xmlns:xm="http://schemas.microsoft.com/office/excel/2006/main">
          <x14:cfRule type="dataBar" id="{31E93F66-E4DE-409C-89FF-21C0A374EE67}">
            <x14:dataBar minLength="0" maxLength="100" negativeBarColorSameAsPositive="1" axisPosition="none">
              <x14:cfvo type="min"/>
              <x14:cfvo type="max"/>
            </x14:dataBar>
          </x14:cfRule>
          <xm:sqref>J6</xm:sqref>
        </x14:conditionalFormatting>
        <x14:conditionalFormatting xmlns:xm="http://schemas.microsoft.com/office/excel/2006/main">
          <x14:cfRule type="dataBar" id="{72372934-DF2A-40A9-8E2A-DCA3C15E039E}">
            <x14:dataBar minLength="0" maxLength="100" negativeBarColorSameAsPositive="1" axisPosition="none">
              <x14:cfvo type="min"/>
              <x14:cfvo type="max"/>
            </x14:dataBar>
          </x14:cfRule>
          <xm:sqref>K6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57"/>
  <sheetViews>
    <sheetView view="pageBreakPreview" zoomScaleNormal="80" zoomScaleSheetLayoutView="100" workbookViewId="0">
      <pane ySplit="3" topLeftCell="A17" activePane="bottomLeft" state="frozenSplit"/>
      <selection pane="bottomLeft" activeCell="E31" sqref="E31"/>
    </sheetView>
  </sheetViews>
  <sheetFormatPr baseColWidth="10" defaultColWidth="9.109375" defaultRowHeight="13.2" x14ac:dyDescent="0.25"/>
  <cols>
    <col min="1" max="1" width="4" style="1" customWidth="1"/>
    <col min="2" max="2" width="9" style="4" customWidth="1"/>
    <col min="3" max="3" width="31.6640625" style="6" customWidth="1"/>
    <col min="4" max="4" width="68.88671875" style="11" customWidth="1"/>
    <col min="5" max="5" width="17" style="9" customWidth="1"/>
    <col min="6" max="6" width="15.44140625" style="7" hidden="1" customWidth="1"/>
    <col min="7" max="7" width="15.5546875" style="8" hidden="1" customWidth="1"/>
    <col min="8" max="9" width="15.5546875" style="14" hidden="1" customWidth="1"/>
    <col min="10" max="10" width="23" style="8" customWidth="1"/>
    <col min="11" max="11" width="15.6640625" style="8" customWidth="1"/>
    <col min="12" max="12" width="52.6640625" style="9" customWidth="1"/>
    <col min="13" max="16384" width="9.109375" style="3"/>
  </cols>
  <sheetData>
    <row r="1" spans="2:13" ht="17.399999999999999" x14ac:dyDescent="0.25">
      <c r="B1" s="167" t="s">
        <v>269</v>
      </c>
      <c r="C1" s="168"/>
      <c r="D1" s="71">
        <f>+'1. Main Charact, Cert &amp; Insp'!$D$1</f>
        <v>0</v>
      </c>
      <c r="F1" s="72"/>
      <c r="H1" s="73"/>
      <c r="I1" s="73"/>
    </row>
    <row r="2" spans="2:13" ht="16.5" customHeight="1" x14ac:dyDescent="0.35">
      <c r="B2" s="169" t="s">
        <v>172</v>
      </c>
      <c r="C2" s="169"/>
      <c r="D2" s="69">
        <f>+'1. Main Charact, Cert &amp; Insp'!$D$2</f>
        <v>0</v>
      </c>
      <c r="E2" s="16"/>
      <c r="F2" s="163" t="s">
        <v>166</v>
      </c>
      <c r="G2" s="164"/>
      <c r="H2" s="65" t="s">
        <v>204</v>
      </c>
      <c r="I2" s="165" t="s">
        <v>168</v>
      </c>
      <c r="J2" s="166"/>
      <c r="K2" s="53"/>
      <c r="L2" s="3"/>
    </row>
    <row r="3" spans="2:13" ht="74.25" customHeight="1" x14ac:dyDescent="0.25">
      <c r="B3" s="75" t="s">
        <v>2</v>
      </c>
      <c r="C3" s="75" t="s">
        <v>3</v>
      </c>
      <c r="D3" s="76" t="s">
        <v>4</v>
      </c>
      <c r="E3" s="38" t="s">
        <v>180</v>
      </c>
      <c r="F3" s="37" t="s">
        <v>148</v>
      </c>
      <c r="G3" s="37" t="s">
        <v>6</v>
      </c>
      <c r="H3" s="38" t="s">
        <v>184</v>
      </c>
      <c r="I3" s="38" t="s">
        <v>185</v>
      </c>
      <c r="J3" s="39" t="s">
        <v>167</v>
      </c>
      <c r="K3" s="68" t="s">
        <v>266</v>
      </c>
      <c r="L3" s="19" t="s">
        <v>5</v>
      </c>
    </row>
    <row r="4" spans="2:13" ht="26.4" x14ac:dyDescent="0.25">
      <c r="B4" s="77">
        <f>+'6. BOP &amp; testing'!B25+1</f>
        <v>125</v>
      </c>
      <c r="C4" s="78" t="s">
        <v>115</v>
      </c>
      <c r="D4" s="79" t="s">
        <v>295</v>
      </c>
      <c r="E4" s="41" t="s">
        <v>71</v>
      </c>
      <c r="F4" s="63">
        <v>10</v>
      </c>
      <c r="G4" s="61" t="e">
        <f>+F4/#REF!</f>
        <v>#REF!</v>
      </c>
      <c r="H4" s="62">
        <f>IF(E4="Yes",F4,0)</f>
        <v>10</v>
      </c>
      <c r="I4" s="59" t="e">
        <f>IF(OR($H$4=0,$H$5=0,$H$6=0,#REF!=0)=FALSE,H4,0)</f>
        <v>#REF!</v>
      </c>
      <c r="J4" s="60" t="str">
        <f>IF(E4="Yes","OK","Did not pass")</f>
        <v>OK</v>
      </c>
      <c r="K4" s="60" t="s">
        <v>265</v>
      </c>
      <c r="L4" s="49"/>
    </row>
    <row r="5" spans="2:13" ht="13.8" x14ac:dyDescent="0.25">
      <c r="B5" s="77">
        <f>+B4+1</f>
        <v>126</v>
      </c>
      <c r="C5" s="78" t="s">
        <v>116</v>
      </c>
      <c r="D5" s="79" t="s">
        <v>117</v>
      </c>
      <c r="E5" s="41" t="s">
        <v>71</v>
      </c>
      <c r="F5" s="63">
        <v>10</v>
      </c>
      <c r="G5" s="61" t="e">
        <f>+F5/#REF!</f>
        <v>#REF!</v>
      </c>
      <c r="H5" s="62">
        <f t="shared" ref="H5:H25" si="0">IF(E5="Yes",F5,0)</f>
        <v>10</v>
      </c>
      <c r="I5" s="59" t="e">
        <f>IF(OR($H$4=0,$H$5=0,$H$6=0,#REF!=0)=FALSE,H5,0)</f>
        <v>#REF!</v>
      </c>
      <c r="J5" s="60" t="str">
        <f t="shared" ref="J5:J23" si="1">IF(E5="Yes","OK","Did not pass")</f>
        <v>OK</v>
      </c>
      <c r="K5" s="60" t="s">
        <v>160</v>
      </c>
      <c r="L5" s="67"/>
    </row>
    <row r="6" spans="2:13" ht="13.8" x14ac:dyDescent="0.25">
      <c r="B6" s="77">
        <f t="shared" ref="B6:B31" si="2">+B5+1</f>
        <v>127</v>
      </c>
      <c r="C6" s="78" t="s">
        <v>118</v>
      </c>
      <c r="D6" s="146" t="s">
        <v>119</v>
      </c>
      <c r="E6" s="41" t="s">
        <v>71</v>
      </c>
      <c r="F6" s="63">
        <v>10</v>
      </c>
      <c r="G6" s="61" t="e">
        <f>+F6/#REF!</f>
        <v>#REF!</v>
      </c>
      <c r="H6" s="62">
        <f t="shared" si="0"/>
        <v>10</v>
      </c>
      <c r="I6" s="59" t="e">
        <f>IF(OR($H$4=0,$H$5=0,$H$6=0,#REF!=0)=FALSE,H6,0)</f>
        <v>#REF!</v>
      </c>
      <c r="J6" s="60" t="str">
        <f t="shared" si="1"/>
        <v>OK</v>
      </c>
      <c r="K6" s="60" t="s">
        <v>160</v>
      </c>
      <c r="L6" s="67"/>
    </row>
    <row r="7" spans="2:13" ht="26.4" x14ac:dyDescent="0.25">
      <c r="B7" s="77">
        <f t="shared" si="2"/>
        <v>128</v>
      </c>
      <c r="C7" s="78" t="s">
        <v>120</v>
      </c>
      <c r="D7" s="79" t="s">
        <v>273</v>
      </c>
      <c r="E7" s="41" t="s">
        <v>71</v>
      </c>
      <c r="F7" s="63">
        <v>10</v>
      </c>
      <c r="G7" s="61" t="e">
        <f>+F7/#REF!</f>
        <v>#REF!</v>
      </c>
      <c r="H7" s="62">
        <f t="shared" si="0"/>
        <v>10</v>
      </c>
      <c r="I7" s="59" t="e">
        <f>IF(OR($H$4=0,$H$5=0,$H$6=0,#REF!=0)=FALSE,H7,0)</f>
        <v>#REF!</v>
      </c>
      <c r="J7" s="60" t="str">
        <f t="shared" si="1"/>
        <v>OK</v>
      </c>
      <c r="K7" s="60" t="s">
        <v>160</v>
      </c>
      <c r="L7" s="67"/>
    </row>
    <row r="8" spans="2:13" ht="15.6" customHeight="1" x14ac:dyDescent="0.25">
      <c r="B8" s="77">
        <f t="shared" si="2"/>
        <v>129</v>
      </c>
      <c r="C8" s="78" t="s">
        <v>121</v>
      </c>
      <c r="D8" s="79" t="s">
        <v>274</v>
      </c>
      <c r="E8" s="41" t="s">
        <v>71</v>
      </c>
      <c r="F8" s="63">
        <v>10</v>
      </c>
      <c r="G8" s="61" t="e">
        <f>+F8/#REF!</f>
        <v>#REF!</v>
      </c>
      <c r="H8" s="62">
        <f t="shared" si="0"/>
        <v>10</v>
      </c>
      <c r="I8" s="59" t="e">
        <f>IF(OR($H$4=0,$H$5=0,$H$6=0,#REF!=0)=FALSE,H8,0)</f>
        <v>#REF!</v>
      </c>
      <c r="J8" s="60" t="str">
        <f t="shared" si="1"/>
        <v>OK</v>
      </c>
      <c r="K8" s="60" t="s">
        <v>160</v>
      </c>
      <c r="L8" s="67"/>
    </row>
    <row r="9" spans="2:13" ht="15" customHeight="1" x14ac:dyDescent="0.25">
      <c r="B9" s="77">
        <f t="shared" si="2"/>
        <v>130</v>
      </c>
      <c r="C9" s="78" t="s">
        <v>122</v>
      </c>
      <c r="D9" s="79" t="s">
        <v>341</v>
      </c>
      <c r="E9" s="41" t="s">
        <v>71</v>
      </c>
      <c r="F9" s="63">
        <v>10</v>
      </c>
      <c r="G9" s="61" t="e">
        <f>+F9/#REF!</f>
        <v>#REF!</v>
      </c>
      <c r="H9" s="62">
        <f t="shared" si="0"/>
        <v>10</v>
      </c>
      <c r="I9" s="59" t="e">
        <f>IF(OR($H$4=0,$H$5=0,$H$6=0,#REF!=0)=FALSE,H9,0)</f>
        <v>#REF!</v>
      </c>
      <c r="J9" s="60" t="str">
        <f t="shared" si="1"/>
        <v>OK</v>
      </c>
      <c r="K9" s="60" t="s">
        <v>160</v>
      </c>
      <c r="L9" s="67"/>
    </row>
    <row r="10" spans="2:13" ht="53.25" customHeight="1" x14ac:dyDescent="0.25">
      <c r="B10" s="77">
        <f t="shared" si="2"/>
        <v>131</v>
      </c>
      <c r="C10" s="78" t="s">
        <v>123</v>
      </c>
      <c r="D10" s="79" t="s">
        <v>275</v>
      </c>
      <c r="E10" s="41" t="s">
        <v>71</v>
      </c>
      <c r="F10" s="63">
        <v>10</v>
      </c>
      <c r="G10" s="61" t="e">
        <f>+F10/#REF!</f>
        <v>#REF!</v>
      </c>
      <c r="H10" s="62">
        <f t="shared" si="0"/>
        <v>10</v>
      </c>
      <c r="I10" s="59" t="e">
        <f>IF(OR($H$4=0,$H$5=0,$H$6=0,#REF!=0)=FALSE,H10,0)</f>
        <v>#REF!</v>
      </c>
      <c r="J10" s="60" t="str">
        <f t="shared" si="1"/>
        <v>OK</v>
      </c>
      <c r="K10" s="60" t="s">
        <v>160</v>
      </c>
      <c r="L10" s="67"/>
    </row>
    <row r="11" spans="2:13" ht="33.75" customHeight="1" x14ac:dyDescent="0.25">
      <c r="B11" s="77">
        <f t="shared" si="2"/>
        <v>132</v>
      </c>
      <c r="C11" s="78" t="s">
        <v>124</v>
      </c>
      <c r="D11" s="79" t="s">
        <v>303</v>
      </c>
      <c r="E11" s="41" t="s">
        <v>71</v>
      </c>
      <c r="F11" s="63">
        <v>10</v>
      </c>
      <c r="G11" s="61" t="e">
        <f>+F11/#REF!</f>
        <v>#REF!</v>
      </c>
      <c r="H11" s="62">
        <f t="shared" si="0"/>
        <v>10</v>
      </c>
      <c r="I11" s="59" t="e">
        <f>IF(OR($H$4=0,$H$5=0,$H$6=0,#REF!=0)=FALSE,H11,0)</f>
        <v>#REF!</v>
      </c>
      <c r="J11" s="60" t="str">
        <f t="shared" si="1"/>
        <v>OK</v>
      </c>
      <c r="K11" s="60" t="s">
        <v>160</v>
      </c>
      <c r="L11" s="67"/>
    </row>
    <row r="12" spans="2:13" ht="13.8" x14ac:dyDescent="0.25">
      <c r="B12" s="77">
        <f t="shared" si="2"/>
        <v>133</v>
      </c>
      <c r="C12" s="78" t="s">
        <v>125</v>
      </c>
      <c r="D12" s="79" t="s">
        <v>126</v>
      </c>
      <c r="E12" s="41" t="s">
        <v>71</v>
      </c>
      <c r="F12" s="63">
        <v>10</v>
      </c>
      <c r="G12" s="61" t="e">
        <f>+F12/#REF!</f>
        <v>#REF!</v>
      </c>
      <c r="H12" s="62">
        <f t="shared" si="0"/>
        <v>10</v>
      </c>
      <c r="I12" s="59" t="e">
        <f>IF(OR($H$4=0,$H$5=0,$H$6=0,#REF!=0)=FALSE,H12,0)</f>
        <v>#REF!</v>
      </c>
      <c r="J12" s="60" t="str">
        <f t="shared" si="1"/>
        <v>OK</v>
      </c>
      <c r="K12" s="60" t="s">
        <v>160</v>
      </c>
      <c r="L12" s="67"/>
    </row>
    <row r="13" spans="2:13" ht="13.8" x14ac:dyDescent="0.25">
      <c r="B13" s="77">
        <f t="shared" si="2"/>
        <v>134</v>
      </c>
      <c r="C13" s="78" t="s">
        <v>127</v>
      </c>
      <c r="D13" s="79" t="s">
        <v>128</v>
      </c>
      <c r="E13" s="41" t="s">
        <v>71</v>
      </c>
      <c r="F13" s="63">
        <v>10</v>
      </c>
      <c r="G13" s="61" t="e">
        <f>+F13/#REF!</f>
        <v>#REF!</v>
      </c>
      <c r="H13" s="62">
        <f t="shared" si="0"/>
        <v>10</v>
      </c>
      <c r="I13" s="59" t="e">
        <f>IF(OR($H$4=0,$H$5=0,$H$6=0,#REF!=0)=FALSE,H13,0)</f>
        <v>#REF!</v>
      </c>
      <c r="J13" s="60" t="str">
        <f t="shared" si="1"/>
        <v>OK</v>
      </c>
      <c r="K13" s="60" t="s">
        <v>160</v>
      </c>
      <c r="L13" s="67"/>
      <c r="M13" s="46"/>
    </row>
    <row r="14" spans="2:13" ht="24.75" customHeight="1" x14ac:dyDescent="0.25">
      <c r="B14" s="77">
        <f t="shared" si="2"/>
        <v>135</v>
      </c>
      <c r="C14" s="78" t="s">
        <v>127</v>
      </c>
      <c r="D14" s="79" t="s">
        <v>312</v>
      </c>
      <c r="E14" s="41" t="s">
        <v>71</v>
      </c>
      <c r="F14" s="63">
        <v>10</v>
      </c>
      <c r="G14" s="61" t="e">
        <f>+F14/#REF!</f>
        <v>#REF!</v>
      </c>
      <c r="H14" s="62">
        <f t="shared" si="0"/>
        <v>10</v>
      </c>
      <c r="I14" s="59" t="e">
        <f>IF(OR($H$4=0,$H$5=0,$H$6=0,#REF!=0)=FALSE,H14,0)</f>
        <v>#REF!</v>
      </c>
      <c r="J14" s="60" t="str">
        <f t="shared" si="1"/>
        <v>OK</v>
      </c>
      <c r="K14" s="60" t="s">
        <v>160</v>
      </c>
      <c r="L14" s="67"/>
    </row>
    <row r="15" spans="2:13" ht="79.2" x14ac:dyDescent="0.25">
      <c r="B15" s="77">
        <f t="shared" si="2"/>
        <v>136</v>
      </c>
      <c r="C15" s="78" t="s">
        <v>129</v>
      </c>
      <c r="D15" s="79" t="s">
        <v>342</v>
      </c>
      <c r="E15" s="41" t="s">
        <v>71</v>
      </c>
      <c r="F15" s="63">
        <v>10</v>
      </c>
      <c r="G15" s="61" t="e">
        <f>+F15/#REF!</f>
        <v>#REF!</v>
      </c>
      <c r="H15" s="62">
        <f t="shared" si="0"/>
        <v>10</v>
      </c>
      <c r="I15" s="59" t="e">
        <f>IF(OR($H$4=0,$H$5=0,$H$6=0,#REF!=0)=FALSE,H15,0)</f>
        <v>#REF!</v>
      </c>
      <c r="J15" s="60" t="str">
        <f t="shared" si="1"/>
        <v>OK</v>
      </c>
      <c r="K15" s="60" t="s">
        <v>160</v>
      </c>
      <c r="L15" s="67"/>
    </row>
    <row r="16" spans="2:13" ht="26.4" x14ac:dyDescent="0.25">
      <c r="B16" s="77">
        <f t="shared" si="2"/>
        <v>137</v>
      </c>
      <c r="C16" s="78" t="s">
        <v>130</v>
      </c>
      <c r="D16" s="79" t="s">
        <v>131</v>
      </c>
      <c r="E16" s="41" t="s">
        <v>71</v>
      </c>
      <c r="F16" s="63">
        <v>10</v>
      </c>
      <c r="G16" s="61" t="e">
        <f>+F16/#REF!</f>
        <v>#REF!</v>
      </c>
      <c r="H16" s="62">
        <f t="shared" si="0"/>
        <v>10</v>
      </c>
      <c r="I16" s="59" t="e">
        <f>IF(OR($H$4=0,$H$5=0,$H$6=0,#REF!=0)=FALSE,H16,0)</f>
        <v>#REF!</v>
      </c>
      <c r="J16" s="60" t="str">
        <f t="shared" si="1"/>
        <v>OK</v>
      </c>
      <c r="K16" s="60" t="s">
        <v>160</v>
      </c>
      <c r="L16" s="67"/>
    </row>
    <row r="17" spans="2:12" ht="367.5" customHeight="1" x14ac:dyDescent="0.25">
      <c r="B17" s="77">
        <f t="shared" si="2"/>
        <v>138</v>
      </c>
      <c r="C17" s="78" t="s">
        <v>144</v>
      </c>
      <c r="D17" s="114" t="s">
        <v>318</v>
      </c>
      <c r="E17" s="41" t="s">
        <v>71</v>
      </c>
      <c r="F17" s="63">
        <v>10</v>
      </c>
      <c r="G17" s="61" t="e">
        <f>+F17/#REF!</f>
        <v>#REF!</v>
      </c>
      <c r="H17" s="62">
        <f t="shared" si="0"/>
        <v>10</v>
      </c>
      <c r="I17" s="59" t="e">
        <f>IF(OR($H$4=0,$H$5=0,$H$6=0,#REF!=0)=FALSE,H17,0)</f>
        <v>#REF!</v>
      </c>
      <c r="J17" s="60" t="str">
        <f t="shared" si="1"/>
        <v>OK</v>
      </c>
      <c r="K17" s="60" t="s">
        <v>160</v>
      </c>
      <c r="L17" s="67"/>
    </row>
    <row r="18" spans="2:12" ht="117.9" customHeight="1" x14ac:dyDescent="0.25">
      <c r="B18" s="77">
        <f t="shared" si="2"/>
        <v>139</v>
      </c>
      <c r="C18" s="78" t="s">
        <v>132</v>
      </c>
      <c r="D18" s="79" t="s">
        <v>276</v>
      </c>
      <c r="E18" s="41" t="s">
        <v>71</v>
      </c>
      <c r="F18" s="63">
        <v>10</v>
      </c>
      <c r="G18" s="61" t="e">
        <f>+F18/#REF!</f>
        <v>#REF!</v>
      </c>
      <c r="H18" s="62">
        <f t="shared" si="0"/>
        <v>10</v>
      </c>
      <c r="I18" s="59" t="e">
        <f>IF(OR($H$4=0,$H$5=0,$H$6=0,#REF!=0)=FALSE,H18,0)</f>
        <v>#REF!</v>
      </c>
      <c r="J18" s="60" t="str">
        <f t="shared" si="1"/>
        <v>OK</v>
      </c>
      <c r="K18" s="60" t="s">
        <v>160</v>
      </c>
      <c r="L18" s="67"/>
    </row>
    <row r="19" spans="2:12" ht="185.25" customHeight="1" x14ac:dyDescent="0.25">
      <c r="B19" s="77">
        <f t="shared" si="2"/>
        <v>140</v>
      </c>
      <c r="C19" s="78" t="s">
        <v>133</v>
      </c>
      <c r="D19" s="79" t="s">
        <v>279</v>
      </c>
      <c r="E19" s="41" t="s">
        <v>71</v>
      </c>
      <c r="F19" s="63">
        <v>10</v>
      </c>
      <c r="G19" s="61" t="e">
        <f>+F19/#REF!</f>
        <v>#REF!</v>
      </c>
      <c r="H19" s="62">
        <f t="shared" ref="H19" si="3">IF(E19="Yes",F19,0)</f>
        <v>10</v>
      </c>
      <c r="I19" s="59" t="e">
        <f>IF(OR($H$4=0,$H$5=0,$H$6=0,#REF!=0)=FALSE,H19,0)</f>
        <v>#REF!</v>
      </c>
      <c r="J19" s="60" t="str">
        <f t="shared" ref="J19" si="4">IF(E19="Yes","OK"," Pass")</f>
        <v>OK</v>
      </c>
      <c r="K19" s="60" t="str">
        <f>IF(J19="OK","3"," 0")</f>
        <v>3</v>
      </c>
      <c r="L19" s="67"/>
    </row>
    <row r="20" spans="2:12" ht="13.8" x14ac:dyDescent="0.25">
      <c r="B20" s="77">
        <f t="shared" si="2"/>
        <v>141</v>
      </c>
      <c r="C20" s="78" t="s">
        <v>134</v>
      </c>
      <c r="D20" s="79" t="s">
        <v>343</v>
      </c>
      <c r="E20" s="41" t="s">
        <v>71</v>
      </c>
      <c r="F20" s="63">
        <v>10</v>
      </c>
      <c r="G20" s="61" t="e">
        <f>+F20/#REF!</f>
        <v>#REF!</v>
      </c>
      <c r="H20" s="62">
        <f t="shared" si="0"/>
        <v>10</v>
      </c>
      <c r="I20" s="59" t="e">
        <f>IF(OR($H$4=0,$H$5=0,$H$6=0,#REF!=0)=FALSE,H20,0)</f>
        <v>#REF!</v>
      </c>
      <c r="J20" s="60" t="str">
        <f t="shared" si="1"/>
        <v>OK</v>
      </c>
      <c r="K20" s="60" t="s">
        <v>160</v>
      </c>
      <c r="L20" s="67"/>
    </row>
    <row r="21" spans="2:12" ht="132" x14ac:dyDescent="0.25">
      <c r="B21" s="77">
        <f t="shared" si="2"/>
        <v>142</v>
      </c>
      <c r="C21" s="78" t="s">
        <v>135</v>
      </c>
      <c r="D21" s="79" t="s">
        <v>356</v>
      </c>
      <c r="E21" s="41" t="s">
        <v>71</v>
      </c>
      <c r="F21" s="63">
        <v>10</v>
      </c>
      <c r="G21" s="61" t="e">
        <f>+F21/#REF!</f>
        <v>#REF!</v>
      </c>
      <c r="H21" s="62">
        <f t="shared" si="0"/>
        <v>10</v>
      </c>
      <c r="I21" s="59" t="e">
        <f>IF(OR($H$4=0,$H$5=0,$H$6=0,#REF!=0)=FALSE,H21,0)</f>
        <v>#REF!</v>
      </c>
      <c r="J21" s="60" t="str">
        <f t="shared" si="1"/>
        <v>OK</v>
      </c>
      <c r="K21" s="60" t="s">
        <v>160</v>
      </c>
      <c r="L21" s="49"/>
    </row>
    <row r="22" spans="2:12" ht="29.1" customHeight="1" x14ac:dyDescent="0.25">
      <c r="B22" s="77">
        <f t="shared" si="2"/>
        <v>143</v>
      </c>
      <c r="C22" s="78" t="s">
        <v>263</v>
      </c>
      <c r="D22" s="79" t="s">
        <v>344</v>
      </c>
      <c r="E22" s="41" t="s">
        <v>71</v>
      </c>
      <c r="F22" s="63">
        <v>10</v>
      </c>
      <c r="G22" s="61" t="e">
        <f>+F22/#REF!</f>
        <v>#REF!</v>
      </c>
      <c r="H22" s="62">
        <f>IF(E22="Yes",F22,0)</f>
        <v>10</v>
      </c>
      <c r="I22" s="59" t="e">
        <f>IF(OR($H$4=0,$H$5=0,$H$6=0,#REF!=0)=FALSE,H22,0)</f>
        <v>#REF!</v>
      </c>
      <c r="J22" s="60" t="str">
        <f>IF(E22="Yes","OK","Did not pass")</f>
        <v>OK</v>
      </c>
      <c r="K22" s="60" t="s">
        <v>160</v>
      </c>
      <c r="L22" s="67"/>
    </row>
    <row r="23" spans="2:12" ht="22.5" customHeight="1" x14ac:dyDescent="0.25">
      <c r="B23" s="77">
        <f t="shared" si="2"/>
        <v>144</v>
      </c>
      <c r="C23" s="78" t="s">
        <v>145</v>
      </c>
      <c r="D23" s="79" t="s">
        <v>146</v>
      </c>
      <c r="E23" s="41" t="s">
        <v>71</v>
      </c>
      <c r="F23" s="63">
        <v>10</v>
      </c>
      <c r="G23" s="61" t="e">
        <f>+F23/#REF!</f>
        <v>#REF!</v>
      </c>
      <c r="H23" s="62">
        <f t="shared" si="0"/>
        <v>10</v>
      </c>
      <c r="I23" s="59" t="e">
        <f>IF(OR($H$4=0,$H$5=0,$H$6=0,#REF!=0)=FALSE,H23,0)</f>
        <v>#REF!</v>
      </c>
      <c r="J23" s="60" t="str">
        <f t="shared" si="1"/>
        <v>OK</v>
      </c>
      <c r="K23" s="60" t="s">
        <v>160</v>
      </c>
      <c r="L23" s="67"/>
    </row>
    <row r="24" spans="2:12" ht="158.25" customHeight="1" x14ac:dyDescent="0.25">
      <c r="B24" s="77">
        <f t="shared" si="2"/>
        <v>145</v>
      </c>
      <c r="C24" s="78" t="s">
        <v>136</v>
      </c>
      <c r="D24" s="149" t="s">
        <v>357</v>
      </c>
      <c r="E24" s="41" t="s">
        <v>71</v>
      </c>
      <c r="F24" s="63">
        <v>10</v>
      </c>
      <c r="G24" s="61" t="e">
        <f>+F24/#REF!</f>
        <v>#REF!</v>
      </c>
      <c r="H24" s="62">
        <f t="shared" ref="H24" si="5">IF(E24="Yes",F24,0)</f>
        <v>10</v>
      </c>
      <c r="I24" s="59" t="e">
        <f>IF(OR($H$4=0,$H$5=0,$H$6=0,#REF!=0)=FALSE,H24,0)</f>
        <v>#REF!</v>
      </c>
      <c r="J24" s="60" t="str">
        <f t="shared" ref="J24" si="6">IF(E24="Yes","OK","Did not pass")</f>
        <v>OK</v>
      </c>
      <c r="K24" s="60" t="s">
        <v>160</v>
      </c>
      <c r="L24" s="49"/>
    </row>
    <row r="25" spans="2:12" ht="13.8" x14ac:dyDescent="0.25">
      <c r="B25" s="77">
        <f t="shared" si="2"/>
        <v>146</v>
      </c>
      <c r="C25" s="78" t="s">
        <v>296</v>
      </c>
      <c r="D25" s="79" t="s">
        <v>250</v>
      </c>
      <c r="E25" s="41" t="s">
        <v>71</v>
      </c>
      <c r="F25" s="63">
        <v>10</v>
      </c>
      <c r="G25" s="61" t="e">
        <f>+F25/#REF!</f>
        <v>#REF!</v>
      </c>
      <c r="H25" s="62">
        <f t="shared" si="0"/>
        <v>10</v>
      </c>
      <c r="I25" s="59" t="e">
        <f>IF(OR($H$4=0,$H$5=0,$H$6=0,#REF!=0)=FALSE,H25,0)</f>
        <v>#REF!</v>
      </c>
      <c r="J25" s="60" t="str">
        <f t="shared" ref="J25:J26" si="7">IF(E25="Yes","OK"," Pass")</f>
        <v>OK</v>
      </c>
      <c r="K25" s="60" t="str">
        <f>IF(J25="OK","0,5"," 0")</f>
        <v>0,5</v>
      </c>
      <c r="L25" s="67"/>
    </row>
    <row r="26" spans="2:12" ht="13.8" x14ac:dyDescent="0.25">
      <c r="B26" s="77">
        <f t="shared" si="2"/>
        <v>147</v>
      </c>
      <c r="C26" s="78" t="s">
        <v>245</v>
      </c>
      <c r="D26" s="79" t="s">
        <v>246</v>
      </c>
      <c r="E26" s="41" t="s">
        <v>71</v>
      </c>
      <c r="F26" s="63">
        <v>10</v>
      </c>
      <c r="G26" s="61" t="e">
        <f>+F26/#REF!</f>
        <v>#REF!</v>
      </c>
      <c r="H26" s="62">
        <f t="shared" ref="H26:H28" si="8">IF(E26="Yes",F26,0)</f>
        <v>10</v>
      </c>
      <c r="I26" s="59" t="e">
        <f>IF(OR($H$4=0,$H$5=0,$H$6=0,#REF!=0)=FALSE,H26,0)</f>
        <v>#REF!</v>
      </c>
      <c r="J26" s="60" t="str">
        <f t="shared" si="7"/>
        <v>OK</v>
      </c>
      <c r="K26" s="60" t="str">
        <f>IF(J26="OK","0,5"," 0")</f>
        <v>0,5</v>
      </c>
      <c r="L26" s="67"/>
    </row>
    <row r="27" spans="2:12" ht="13.8" x14ac:dyDescent="0.25">
      <c r="B27" s="77">
        <f t="shared" si="2"/>
        <v>148</v>
      </c>
      <c r="C27" s="78" t="s">
        <v>287</v>
      </c>
      <c r="D27" s="79" t="s">
        <v>308</v>
      </c>
      <c r="E27" s="41" t="s">
        <v>71</v>
      </c>
      <c r="F27" s="63">
        <v>10</v>
      </c>
      <c r="G27" s="61" t="e">
        <f>+F27/#REF!</f>
        <v>#REF!</v>
      </c>
      <c r="H27" s="62">
        <f t="shared" si="8"/>
        <v>10</v>
      </c>
      <c r="I27" s="59" t="e">
        <f>IF(OR($H$4=0,$H$5=0,$H$6=0,#REF!=0)=FALSE,H27,0)</f>
        <v>#REF!</v>
      </c>
      <c r="J27" s="60" t="str">
        <f t="shared" ref="J27" si="9">IF(E27="Yes","OK","Did not pass")</f>
        <v>OK</v>
      </c>
      <c r="K27" s="60" t="s">
        <v>160</v>
      </c>
      <c r="L27" s="49"/>
    </row>
    <row r="28" spans="2:12" ht="13.8" x14ac:dyDescent="0.25">
      <c r="B28" s="77">
        <f t="shared" si="2"/>
        <v>149</v>
      </c>
      <c r="C28" s="78" t="s">
        <v>251</v>
      </c>
      <c r="D28" s="79" t="s">
        <v>252</v>
      </c>
      <c r="E28" s="41" t="s">
        <v>71</v>
      </c>
      <c r="F28" s="63">
        <v>10</v>
      </c>
      <c r="G28" s="61" t="e">
        <f>+F28/#REF!</f>
        <v>#REF!</v>
      </c>
      <c r="H28" s="62">
        <f t="shared" si="8"/>
        <v>10</v>
      </c>
      <c r="I28" s="59" t="e">
        <f>IF(OR($H$4=0,$H$5=0,$H$6=0,#REF!=0)=FALSE,H28,0)</f>
        <v>#REF!</v>
      </c>
      <c r="J28" s="60" t="str">
        <f t="shared" ref="J28" si="10">IF(E28="Yes","OK"," Pass")</f>
        <v>OK</v>
      </c>
      <c r="K28" s="60" t="str">
        <f>IF(J28="OK","0,5"," 0")</f>
        <v>0,5</v>
      </c>
      <c r="L28" s="67"/>
    </row>
    <row r="29" spans="2:12" ht="63.9" customHeight="1" x14ac:dyDescent="0.25">
      <c r="B29" s="77">
        <f t="shared" si="2"/>
        <v>150</v>
      </c>
      <c r="C29" s="78" t="s">
        <v>137</v>
      </c>
      <c r="D29" s="79" t="s">
        <v>345</v>
      </c>
      <c r="E29" s="41" t="s">
        <v>71</v>
      </c>
      <c r="F29" s="63">
        <v>10</v>
      </c>
      <c r="G29" s="61" t="e">
        <f>+F29/#REF!</f>
        <v>#REF!</v>
      </c>
      <c r="H29" s="62">
        <f t="shared" ref="H29" si="11">IF(E29="Yes",F29,0)</f>
        <v>10</v>
      </c>
      <c r="I29" s="59" t="e">
        <f>IF(OR($H$4=0,$H$5=0,$H$6=0,#REF!=0)=FALSE,H29,0)</f>
        <v>#REF!</v>
      </c>
      <c r="J29" s="60" t="str">
        <f t="shared" ref="J29" si="12">IF(E29="Yes","OK","Did not pass")</f>
        <v>OK</v>
      </c>
      <c r="K29" s="60" t="s">
        <v>160</v>
      </c>
      <c r="L29" s="67"/>
    </row>
    <row r="30" spans="2:12" ht="39" customHeight="1" x14ac:dyDescent="0.25">
      <c r="B30" s="77">
        <f t="shared" si="2"/>
        <v>151</v>
      </c>
      <c r="C30" s="78" t="s">
        <v>138</v>
      </c>
      <c r="D30" s="79" t="s">
        <v>346</v>
      </c>
      <c r="E30" s="41" t="s">
        <v>71</v>
      </c>
      <c r="F30" s="63">
        <v>11</v>
      </c>
      <c r="G30" s="61" t="e">
        <f>+F30/#REF!</f>
        <v>#REF!</v>
      </c>
      <c r="H30" s="62">
        <f t="shared" ref="H30:H32" si="13">IF(E30="Yes",F30,0)</f>
        <v>11</v>
      </c>
      <c r="I30" s="59" t="e">
        <f>IF(OR($H$4=0,$H$5=0,$H$6=0,#REF!=0)=FALSE,H30,0)</f>
        <v>#REF!</v>
      </c>
      <c r="J30" s="60" t="str">
        <f t="shared" ref="J30:J32" si="14">IF(E30="Yes","OK","Did not pass")</f>
        <v>OK</v>
      </c>
      <c r="K30" s="60" t="s">
        <v>160</v>
      </c>
      <c r="L30" s="67"/>
    </row>
    <row r="31" spans="2:12" ht="39" customHeight="1" x14ac:dyDescent="0.25">
      <c r="B31" s="77">
        <f t="shared" si="2"/>
        <v>152</v>
      </c>
      <c r="C31" s="78" t="s">
        <v>290</v>
      </c>
      <c r="D31" s="79" t="s">
        <v>307</v>
      </c>
      <c r="E31" s="41" t="s">
        <v>71</v>
      </c>
      <c r="F31" s="63">
        <v>10</v>
      </c>
      <c r="G31" s="61" t="e">
        <f>+F31/#REF!</f>
        <v>#REF!</v>
      </c>
      <c r="H31" s="62">
        <f t="shared" si="13"/>
        <v>10</v>
      </c>
      <c r="I31" s="59" t="e">
        <f>IF(OR($H$4=0,$H$5=0,$H$6=0,#REF!=0)=FALSE,H31,0)</f>
        <v>#REF!</v>
      </c>
      <c r="J31" s="60" t="str">
        <f t="shared" ref="J31" si="15">IF(E31="Yes","OK"," Pass")</f>
        <v>OK</v>
      </c>
      <c r="K31" s="60" t="str">
        <f>IF(J31="OK","1"," 0")</f>
        <v>1</v>
      </c>
      <c r="L31" s="67"/>
    </row>
    <row r="32" spans="2:12" ht="45.75" customHeight="1" x14ac:dyDescent="0.25">
      <c r="B32" s="77">
        <f>+B31+1</f>
        <v>153</v>
      </c>
      <c r="C32" s="78" t="s">
        <v>139</v>
      </c>
      <c r="D32" s="79" t="s">
        <v>277</v>
      </c>
      <c r="E32" s="41" t="s">
        <v>71</v>
      </c>
      <c r="F32" s="63">
        <v>14</v>
      </c>
      <c r="G32" s="61" t="e">
        <f>+F32/#REF!</f>
        <v>#REF!</v>
      </c>
      <c r="H32" s="62">
        <f t="shared" si="13"/>
        <v>14</v>
      </c>
      <c r="I32" s="59" t="e">
        <f>IF(OR($H$4=0,$H$5=0,$H$6=0,#REF!=0)=FALSE,H32,0)</f>
        <v>#REF!</v>
      </c>
      <c r="J32" s="60" t="str">
        <f t="shared" si="14"/>
        <v>OK</v>
      </c>
      <c r="K32" s="60" t="s">
        <v>160</v>
      </c>
      <c r="L32" s="67"/>
    </row>
    <row r="33" spans="1:12" ht="26.25" customHeight="1" x14ac:dyDescent="0.3">
      <c r="A33" s="3"/>
      <c r="B33" s="3"/>
      <c r="C33" s="3"/>
      <c r="D33" s="101" t="s">
        <v>235</v>
      </c>
      <c r="E33" s="108"/>
      <c r="F33" s="108"/>
      <c r="G33" s="108"/>
      <c r="H33" s="108"/>
      <c r="I33" s="108"/>
      <c r="J33" s="108"/>
      <c r="K33" s="102">
        <f>K31+K28+K26+K25+K19</f>
        <v>5.5</v>
      </c>
      <c r="L33" s="3"/>
    </row>
    <row r="34" spans="1:12" x14ac:dyDescent="0.25">
      <c r="A34" s="3"/>
      <c r="B34" s="100"/>
      <c r="C34" s="3"/>
      <c r="D34" s="3"/>
      <c r="E34" s="3"/>
      <c r="F34" s="3"/>
      <c r="G34" s="3"/>
      <c r="H34" s="3"/>
      <c r="I34" s="3"/>
      <c r="J34" s="3"/>
      <c r="K34" s="3"/>
      <c r="L34" s="3"/>
    </row>
    <row r="35" spans="1:12" ht="27.75" hidden="1" customHeight="1" x14ac:dyDescent="0.25">
      <c r="A35" s="3"/>
      <c r="B35" s="77" t="s">
        <v>199</v>
      </c>
      <c r="C35" s="78" t="s">
        <v>200</v>
      </c>
      <c r="D35" s="3"/>
      <c r="E35" s="3"/>
      <c r="F35" s="3"/>
      <c r="G35" s="3"/>
      <c r="H35" s="3"/>
      <c r="I35" s="36" t="s">
        <v>188</v>
      </c>
      <c r="J35" s="54" t="str">
        <f>IF(K34&gt;0,"FAILED","Accepted")</f>
        <v>Accepted</v>
      </c>
      <c r="K35" s="3"/>
      <c r="L35" s="3"/>
    </row>
    <row r="36" spans="1:12" ht="28.5" hidden="1" customHeight="1" x14ac:dyDescent="0.25">
      <c r="B36" s="103" t="s">
        <v>199</v>
      </c>
      <c r="C36" s="104" t="s">
        <v>202</v>
      </c>
      <c r="F36" s="72"/>
      <c r="H36" s="109" t="s">
        <v>171</v>
      </c>
      <c r="I36" s="36" t="s">
        <v>171</v>
      </c>
      <c r="J36" s="110" t="e">
        <f>IF(J35="FAILED",0,SUM(#REF!))</f>
        <v>#REF!</v>
      </c>
      <c r="K36" s="3"/>
    </row>
    <row r="37" spans="1:12" hidden="1" x14ac:dyDescent="0.25">
      <c r="F37" s="72"/>
      <c r="H37" s="73"/>
      <c r="I37" s="73"/>
    </row>
    <row r="38" spans="1:12" hidden="1" x14ac:dyDescent="0.25">
      <c r="B38" s="105"/>
      <c r="F38" s="72"/>
      <c r="H38" s="73"/>
      <c r="I38" s="73"/>
    </row>
    <row r="39" spans="1:12" hidden="1" x14ac:dyDescent="0.25">
      <c r="C39" s="8" t="s">
        <v>140</v>
      </c>
      <c r="D39" s="80"/>
      <c r="E39" s="18"/>
      <c r="F39" s="81"/>
      <c r="H39" s="73"/>
      <c r="I39" s="73"/>
      <c r="L39" s="18"/>
    </row>
    <row r="40" spans="1:12" hidden="1" x14ac:dyDescent="0.25">
      <c r="C40" s="82" t="s">
        <v>141</v>
      </c>
      <c r="D40" s="83"/>
      <c r="E40" s="84"/>
      <c r="F40" s="85" t="e">
        <f>+#REF!</f>
        <v>#REF!</v>
      </c>
      <c r="G40" s="86">
        <f>I40/2*100</f>
        <v>2.5</v>
      </c>
      <c r="H40" s="87">
        <v>0.1</v>
      </c>
      <c r="I40" s="87">
        <v>0.05</v>
      </c>
      <c r="J40" s="88" t="s">
        <v>71</v>
      </c>
      <c r="K40" s="88"/>
      <c r="L40" s="42" t="e">
        <f>F40/$F$48</f>
        <v>#REF!</v>
      </c>
    </row>
    <row r="41" spans="1:12" hidden="1" x14ac:dyDescent="0.25">
      <c r="C41" s="82" t="e">
        <f>+#REF!</f>
        <v>#REF!</v>
      </c>
      <c r="D41" s="83"/>
      <c r="E41" s="84"/>
      <c r="F41" s="85" t="e">
        <f>+#REF!</f>
        <v>#REF!</v>
      </c>
      <c r="G41" s="86">
        <f t="shared" ref="G41:G47" si="16">I41/2*100</f>
        <v>2.5</v>
      </c>
      <c r="H41" s="87">
        <v>0.1</v>
      </c>
      <c r="I41" s="87">
        <v>0.05</v>
      </c>
      <c r="J41" s="88" t="s">
        <v>179</v>
      </c>
      <c r="K41" s="88"/>
      <c r="L41" s="42" t="e">
        <f t="shared" ref="L41:L47" si="17">F41/$F$48</f>
        <v>#REF!</v>
      </c>
    </row>
    <row r="42" spans="1:12" hidden="1" x14ac:dyDescent="0.25">
      <c r="C42" s="82" t="e">
        <f>+#REF!</f>
        <v>#REF!</v>
      </c>
      <c r="D42" s="83"/>
      <c r="E42" s="84"/>
      <c r="F42" s="85" t="e">
        <f>+#REF!</f>
        <v>#REF!</v>
      </c>
      <c r="G42" s="86">
        <f t="shared" si="16"/>
        <v>25</v>
      </c>
      <c r="H42" s="87">
        <v>0.2</v>
      </c>
      <c r="I42" s="87">
        <v>0.5</v>
      </c>
      <c r="J42" s="88"/>
      <c r="K42" s="88"/>
      <c r="L42" s="42" t="e">
        <f t="shared" si="17"/>
        <v>#REF!</v>
      </c>
    </row>
    <row r="43" spans="1:12" hidden="1" x14ac:dyDescent="0.25">
      <c r="C43" s="82" t="e">
        <f>+#REF!</f>
        <v>#REF!</v>
      </c>
      <c r="D43" s="83"/>
      <c r="E43" s="84"/>
      <c r="F43" s="85" t="e">
        <f>+#REF!</f>
        <v>#REF!</v>
      </c>
      <c r="G43" s="86">
        <f t="shared" si="16"/>
        <v>2.5</v>
      </c>
      <c r="H43" s="87">
        <v>0.1</v>
      </c>
      <c r="I43" s="87">
        <v>0.05</v>
      </c>
      <c r="J43" s="88"/>
      <c r="K43" s="88"/>
      <c r="L43" s="42" t="e">
        <f t="shared" si="17"/>
        <v>#REF!</v>
      </c>
    </row>
    <row r="44" spans="1:12" hidden="1" x14ac:dyDescent="0.25">
      <c r="C44" s="82" t="e">
        <f>+#REF!</f>
        <v>#REF!</v>
      </c>
      <c r="D44" s="83"/>
      <c r="E44" s="84"/>
      <c r="F44" s="85" t="e">
        <f>+#REF!</f>
        <v>#REF!</v>
      </c>
      <c r="G44" s="86">
        <f t="shared" si="16"/>
        <v>5</v>
      </c>
      <c r="H44" s="87">
        <v>0.1</v>
      </c>
      <c r="I44" s="87">
        <v>0.1</v>
      </c>
      <c r="J44" s="88"/>
      <c r="K44" s="88"/>
      <c r="L44" s="42" t="e">
        <f t="shared" si="17"/>
        <v>#REF!</v>
      </c>
    </row>
    <row r="45" spans="1:12" hidden="1" x14ac:dyDescent="0.25">
      <c r="C45" s="82" t="e">
        <f>+#REF!</f>
        <v>#REF!</v>
      </c>
      <c r="D45" s="83"/>
      <c r="E45" s="84"/>
      <c r="F45" s="85" t="e">
        <f>+#REF!</f>
        <v>#REF!</v>
      </c>
      <c r="G45" s="86">
        <f t="shared" si="16"/>
        <v>10</v>
      </c>
      <c r="H45" s="87">
        <v>0.35</v>
      </c>
      <c r="I45" s="87">
        <v>0.2</v>
      </c>
      <c r="J45" s="88"/>
      <c r="K45" s="88"/>
      <c r="L45" s="42" t="e">
        <f t="shared" si="17"/>
        <v>#REF!</v>
      </c>
    </row>
    <row r="46" spans="1:12" hidden="1" x14ac:dyDescent="0.25">
      <c r="C46" s="82" t="e">
        <f>+#REF!</f>
        <v>#REF!</v>
      </c>
      <c r="D46" s="83"/>
      <c r="E46" s="84"/>
      <c r="F46" s="85" t="e">
        <f>+#REF!</f>
        <v>#REF!</v>
      </c>
      <c r="G46" s="86">
        <f t="shared" si="16"/>
        <v>1</v>
      </c>
      <c r="H46" s="87">
        <v>0.02</v>
      </c>
      <c r="I46" s="87">
        <v>0.02</v>
      </c>
      <c r="J46" s="88"/>
      <c r="K46" s="88"/>
      <c r="L46" s="42" t="e">
        <f t="shared" si="17"/>
        <v>#REF!</v>
      </c>
    </row>
    <row r="47" spans="1:12" hidden="1" x14ac:dyDescent="0.25">
      <c r="C47" s="82" t="e">
        <f>+#REF!</f>
        <v>#REF!</v>
      </c>
      <c r="D47" s="83"/>
      <c r="E47" s="84"/>
      <c r="F47" s="85" t="e">
        <f>+#REF!</f>
        <v>#REF!</v>
      </c>
      <c r="G47" s="86">
        <f t="shared" si="16"/>
        <v>1.5</v>
      </c>
      <c r="H47" s="87">
        <v>0.03</v>
      </c>
      <c r="I47" s="87">
        <v>0.03</v>
      </c>
      <c r="J47" s="88"/>
      <c r="K47" s="88"/>
      <c r="L47" s="42" t="e">
        <f t="shared" si="17"/>
        <v>#REF!</v>
      </c>
    </row>
    <row r="48" spans="1:12" s="2" customFormat="1" hidden="1" x14ac:dyDescent="0.25">
      <c r="A48" s="1"/>
      <c r="B48" s="4"/>
      <c r="C48" s="89" t="s">
        <v>0</v>
      </c>
      <c r="D48" s="90"/>
      <c r="E48" s="17"/>
      <c r="F48" s="91" t="e">
        <f>SUBTOTAL(9,F40:F47)</f>
        <v>#REF!</v>
      </c>
      <c r="G48" s="92">
        <f>SUM(G40:G47)</f>
        <v>50</v>
      </c>
      <c r="H48" s="87">
        <f>SUM(H40:H47)</f>
        <v>1</v>
      </c>
      <c r="I48" s="87">
        <f>SUM(I40:I47)</f>
        <v>1</v>
      </c>
      <c r="J48" s="88"/>
      <c r="K48" s="88"/>
      <c r="L48" s="17"/>
    </row>
    <row r="49" spans="4:12" hidden="1" x14ac:dyDescent="0.25">
      <c r="D49" s="12"/>
      <c r="E49" s="10"/>
      <c r="F49" s="72"/>
      <c r="H49" s="73"/>
      <c r="I49" s="73"/>
      <c r="J49" s="88"/>
      <c r="K49" s="88"/>
      <c r="L49" s="10"/>
    </row>
    <row r="50" spans="4:12" hidden="1" x14ac:dyDescent="0.25">
      <c r="F50" s="72"/>
      <c r="H50" s="73"/>
      <c r="I50" s="73"/>
    </row>
    <row r="51" spans="4:12" ht="14.4" x14ac:dyDescent="0.3">
      <c r="E51"/>
      <c r="F51" s="72"/>
      <c r="H51" s="73"/>
      <c r="I51" s="73"/>
    </row>
    <row r="52" spans="4:12" x14ac:dyDescent="0.25">
      <c r="F52" s="72"/>
      <c r="H52" s="73"/>
      <c r="I52" s="73"/>
    </row>
    <row r="53" spans="4:12" x14ac:dyDescent="0.25">
      <c r="F53" s="72"/>
      <c r="H53" s="73"/>
      <c r="I53" s="73"/>
    </row>
    <row r="54" spans="4:12" x14ac:dyDescent="0.25">
      <c r="F54" s="72"/>
      <c r="H54" s="73"/>
      <c r="I54" s="73"/>
    </row>
    <row r="55" spans="4:12" x14ac:dyDescent="0.25">
      <c r="F55" s="72"/>
      <c r="H55" s="73"/>
      <c r="I55" s="73"/>
    </row>
    <row r="56" spans="4:12" x14ac:dyDescent="0.25">
      <c r="F56" s="72"/>
      <c r="H56" s="73"/>
      <c r="I56" s="73"/>
    </row>
    <row r="57" spans="4:12" x14ac:dyDescent="0.25">
      <c r="F57" s="72"/>
      <c r="H57" s="73"/>
      <c r="I57" s="73"/>
    </row>
  </sheetData>
  <sheetProtection algorithmName="SHA-512" hashValue="/Yfp0WdZXUp16zTPot8EdDJbTiRgyHgteHJOq3wK7QsbjG5/wAA+CC8Rdi0kswOxXRKFOJjP81bad0NECj7L3w==" saltValue="gHukUcvtD4tc6I+dDScRVg==" spinCount="100000" sheet="1" objects="1" scenarios="1" insertHyperlinks="0"/>
  <protectedRanges>
    <protectedRange sqref="E34:E35 L33:L35 E4:E32" name="Rango1"/>
    <protectedRange sqref="E33" name="Rango1_2_1"/>
    <protectedRange sqref="L10 L18 L22:L28" name="Rango1_12"/>
    <protectedRange sqref="L4" name="Rango1_1_1"/>
    <protectedRange sqref="L5" name="Rango1_2_2"/>
    <protectedRange sqref="L6:L9" name="Rango1_3_1"/>
    <protectedRange sqref="L11" name="Rango1_4_1"/>
    <protectedRange sqref="L12:L15" name="Rango1_5_1"/>
    <protectedRange sqref="L16:L17" name="Rango1_6_1"/>
    <protectedRange sqref="L19" name="Rango1_7_1"/>
    <protectedRange sqref="L20" name="Rango1_8_1"/>
    <protectedRange sqref="L21" name="Rango1_9_1"/>
    <protectedRange sqref="L29:L31" name="Rango1_10_1"/>
    <protectedRange sqref="L32" name="Rango1_11_1"/>
  </protectedRanges>
  <mergeCells count="4">
    <mergeCell ref="B1:C1"/>
    <mergeCell ref="F2:G2"/>
    <mergeCell ref="I2:J2"/>
    <mergeCell ref="B2:C2"/>
  </mergeCells>
  <conditionalFormatting sqref="J36">
    <cfRule type="containsText" dxfId="35" priority="198" stopIfTrue="1" operator="containsText" text="No">
      <formula>NOT(ISERROR(SEARCH("No",J36)))</formula>
    </cfRule>
  </conditionalFormatting>
  <conditionalFormatting sqref="J36">
    <cfRule type="colorScale" priority="197">
      <colorScale>
        <cfvo type="num" val="0"/>
        <cfvo type="percentile" val="50"/>
        <cfvo type="num" val="#REF!"/>
        <color rgb="FFFF0000"/>
        <color rgb="FFFFFF00"/>
        <color rgb="FF006600"/>
      </colorScale>
    </cfRule>
  </conditionalFormatting>
  <conditionalFormatting sqref="J36">
    <cfRule type="colorScale" priority="196">
      <colorScale>
        <cfvo type="num" val="0"/>
        <cfvo type="formula" val="#REF!/2"/>
        <cfvo type="num" val="#REF!"/>
        <color rgb="FFFF0000"/>
        <color rgb="FFFFFF00"/>
        <color rgb="FF006600"/>
      </colorScale>
    </cfRule>
  </conditionalFormatting>
  <conditionalFormatting sqref="J35">
    <cfRule type="expression" dxfId="34" priority="186" stopIfTrue="1">
      <formula>$K$34=0</formula>
    </cfRule>
    <cfRule type="expression" dxfId="33" priority="187" stopIfTrue="1">
      <formula>$K$34&gt;0</formula>
    </cfRule>
    <cfRule type="dataBar" priority="188">
      <dataBar>
        <cfvo type="min"/>
        <cfvo type="max"/>
        <color rgb="FFFF0000"/>
      </dataBar>
      <extLst>
        <ext xmlns:x14="http://schemas.microsoft.com/office/spreadsheetml/2009/9/main" uri="{B025F937-C7B1-47D3-B67F-A62EFF666E3E}">
          <x14:id>{40693E0B-7E50-430E-9CF1-EAFEF5A4AF69}</x14:id>
        </ext>
      </extLst>
    </cfRule>
    <cfRule type="colorScale" priority="189">
      <colorScale>
        <cfvo type="min"/>
        <cfvo type="percentile" val="50"/>
        <cfvo type="max"/>
        <color rgb="FF63BE7B"/>
        <color rgb="FFFFEB84"/>
        <color rgb="FFF8696B"/>
      </colorScale>
    </cfRule>
  </conditionalFormatting>
  <conditionalFormatting sqref="J4">
    <cfRule type="expression" dxfId="32" priority="154" stopIfTrue="1">
      <formula>E4="No"</formula>
    </cfRule>
    <cfRule type="dataBar" priority="155">
      <dataBar>
        <cfvo type="min"/>
        <cfvo type="max"/>
        <color rgb="FFFF0000"/>
      </dataBar>
      <extLst>
        <ext xmlns:x14="http://schemas.microsoft.com/office/spreadsheetml/2009/9/main" uri="{B025F937-C7B1-47D3-B67F-A62EFF666E3E}">
          <x14:id>{FD824F9C-A4DC-4ADC-9CB7-F636DCA65E7A}</x14:id>
        </ext>
      </extLst>
    </cfRule>
    <cfRule type="colorScale" priority="156">
      <colorScale>
        <cfvo type="min"/>
        <cfvo type="percentile" val="50"/>
        <cfvo type="max"/>
        <color rgb="FF63BE7B"/>
        <color rgb="FFFFEB84"/>
        <color rgb="FFF8696B"/>
      </colorScale>
    </cfRule>
  </conditionalFormatting>
  <conditionalFormatting sqref="K22">
    <cfRule type="expression" dxfId="31" priority="136" stopIfTrue="1">
      <formula>F22="No"</formula>
    </cfRule>
    <cfRule type="dataBar" priority="137">
      <dataBar>
        <cfvo type="min"/>
        <cfvo type="max"/>
        <color rgb="FFFF0000"/>
      </dataBar>
      <extLst>
        <ext xmlns:x14="http://schemas.microsoft.com/office/spreadsheetml/2009/9/main" uri="{B025F937-C7B1-47D3-B67F-A62EFF666E3E}">
          <x14:id>{4C87A31B-B677-47BF-9169-601614996015}</x14:id>
        </ext>
      </extLst>
    </cfRule>
    <cfRule type="colorScale" priority="138">
      <colorScale>
        <cfvo type="min"/>
        <cfvo type="percentile" val="50"/>
        <cfvo type="max"/>
        <color rgb="FF63BE7B"/>
        <color rgb="FFFFEB84"/>
        <color rgb="FFF8696B"/>
      </colorScale>
    </cfRule>
  </conditionalFormatting>
  <conditionalFormatting sqref="J22">
    <cfRule type="expression" dxfId="30" priority="133" stopIfTrue="1">
      <formula>E22="No"</formula>
    </cfRule>
    <cfRule type="dataBar" priority="134">
      <dataBar>
        <cfvo type="min"/>
        <cfvo type="max"/>
        <color rgb="FFFF0000"/>
      </dataBar>
      <extLst>
        <ext xmlns:x14="http://schemas.microsoft.com/office/spreadsheetml/2009/9/main" uri="{B025F937-C7B1-47D3-B67F-A62EFF666E3E}">
          <x14:id>{5125450E-6A56-425E-9892-217A9029B03F}</x14:id>
        </ext>
      </extLst>
    </cfRule>
    <cfRule type="colorScale" priority="135">
      <colorScale>
        <cfvo type="min"/>
        <cfvo type="percentile" val="50"/>
        <cfvo type="max"/>
        <color rgb="FF63BE7B"/>
        <color rgb="FFFFEB84"/>
        <color rgb="FFF8696B"/>
      </colorScale>
    </cfRule>
  </conditionalFormatting>
  <conditionalFormatting sqref="K4">
    <cfRule type="expression" dxfId="29" priority="130" stopIfTrue="1">
      <formula>F4="No"</formula>
    </cfRule>
    <cfRule type="dataBar" priority="131">
      <dataBar>
        <cfvo type="min"/>
        <cfvo type="max"/>
        <color rgb="FFFF0000"/>
      </dataBar>
      <extLst>
        <ext xmlns:x14="http://schemas.microsoft.com/office/spreadsheetml/2009/9/main" uri="{B025F937-C7B1-47D3-B67F-A62EFF666E3E}">
          <x14:id>{19B03F1A-FA9F-4361-8BA4-2B3B91DD1A99}</x14:id>
        </ext>
      </extLst>
    </cfRule>
    <cfRule type="colorScale" priority="132">
      <colorScale>
        <cfvo type="min"/>
        <cfvo type="percentile" val="50"/>
        <cfvo type="max"/>
        <color rgb="FF63BE7B"/>
        <color rgb="FFFFEB84"/>
        <color rgb="FFF8696B"/>
      </colorScale>
    </cfRule>
  </conditionalFormatting>
  <conditionalFormatting sqref="K5">
    <cfRule type="expression" dxfId="28" priority="127" stopIfTrue="1">
      <formula>F5="No"</formula>
    </cfRule>
    <cfRule type="dataBar" priority="128">
      <dataBar>
        <cfvo type="min"/>
        <cfvo type="max"/>
        <color rgb="FFFF0000"/>
      </dataBar>
      <extLst>
        <ext xmlns:x14="http://schemas.microsoft.com/office/spreadsheetml/2009/9/main" uri="{B025F937-C7B1-47D3-B67F-A62EFF666E3E}">
          <x14:id>{5A2ED867-549F-4B86-9FF0-9A4F5E8C93A7}</x14:id>
        </ext>
      </extLst>
    </cfRule>
    <cfRule type="colorScale" priority="129">
      <colorScale>
        <cfvo type="min"/>
        <cfvo type="percentile" val="50"/>
        <cfvo type="max"/>
        <color rgb="FF63BE7B"/>
        <color rgb="FFFFEB84"/>
        <color rgb="FFF8696B"/>
      </colorScale>
    </cfRule>
  </conditionalFormatting>
  <conditionalFormatting sqref="K23">
    <cfRule type="expression" dxfId="27" priority="121" stopIfTrue="1">
      <formula>F23="No"</formula>
    </cfRule>
    <cfRule type="dataBar" priority="122">
      <dataBar>
        <cfvo type="min"/>
        <cfvo type="max"/>
        <color rgb="FFFF0000"/>
      </dataBar>
      <extLst>
        <ext xmlns:x14="http://schemas.microsoft.com/office/spreadsheetml/2009/9/main" uri="{B025F937-C7B1-47D3-B67F-A62EFF666E3E}">
          <x14:id>{C5125E1D-9853-4530-99DF-280C7F413B3F}</x14:id>
        </ext>
      </extLst>
    </cfRule>
    <cfRule type="colorScale" priority="123">
      <colorScale>
        <cfvo type="min"/>
        <cfvo type="percentile" val="50"/>
        <cfvo type="max"/>
        <color rgb="FF63BE7B"/>
        <color rgb="FFFFEB84"/>
        <color rgb="FFF8696B"/>
      </colorScale>
    </cfRule>
  </conditionalFormatting>
  <conditionalFormatting sqref="J26">
    <cfRule type="expression" dxfId="26" priority="106" stopIfTrue="1">
      <formula>E26="No"</formula>
    </cfRule>
    <cfRule type="dataBar" priority="107">
      <dataBar>
        <cfvo type="min"/>
        <cfvo type="max"/>
        <color rgb="FFFF0000"/>
      </dataBar>
      <extLst>
        <ext xmlns:x14="http://schemas.microsoft.com/office/spreadsheetml/2009/9/main" uri="{B025F937-C7B1-47D3-B67F-A62EFF666E3E}">
          <x14:id>{4E921DB1-8075-494E-AC39-B97E162594AA}</x14:id>
        </ext>
      </extLst>
    </cfRule>
    <cfRule type="colorScale" priority="108">
      <colorScale>
        <cfvo type="min"/>
        <cfvo type="percentile" val="50"/>
        <cfvo type="max"/>
        <color rgb="FF63BE7B"/>
        <color rgb="FFFFEB84"/>
        <color rgb="FFF8696B"/>
      </colorScale>
    </cfRule>
  </conditionalFormatting>
  <conditionalFormatting sqref="K25">
    <cfRule type="expression" dxfId="25" priority="100" stopIfTrue="1">
      <formula>F25="No"</formula>
    </cfRule>
    <cfRule type="dataBar" priority="101">
      <dataBar>
        <cfvo type="min"/>
        <cfvo type="max"/>
        <color rgb="FFFF0000"/>
      </dataBar>
      <extLst>
        <ext xmlns:x14="http://schemas.microsoft.com/office/spreadsheetml/2009/9/main" uri="{B025F937-C7B1-47D3-B67F-A62EFF666E3E}">
          <x14:id>{A89831D7-9288-47DE-8B74-9D862AAF354E}</x14:id>
        </ext>
      </extLst>
    </cfRule>
    <cfRule type="colorScale" priority="102">
      <colorScale>
        <cfvo type="min"/>
        <cfvo type="percentile" val="50"/>
        <cfvo type="max"/>
        <color rgb="FF63BE7B"/>
        <color rgb="FFFFEB84"/>
        <color rgb="FFF8696B"/>
      </colorScale>
    </cfRule>
  </conditionalFormatting>
  <conditionalFormatting sqref="J25">
    <cfRule type="expression" dxfId="24" priority="97" stopIfTrue="1">
      <formula>E25="No"</formula>
    </cfRule>
    <cfRule type="dataBar" priority="98">
      <dataBar>
        <cfvo type="min"/>
        <cfvo type="max"/>
        <color rgb="FFFF0000"/>
      </dataBar>
      <extLst>
        <ext xmlns:x14="http://schemas.microsoft.com/office/spreadsheetml/2009/9/main" uri="{B025F937-C7B1-47D3-B67F-A62EFF666E3E}">
          <x14:id>{37A3CC47-E83B-4C60-9289-B18DD6A5A330}</x14:id>
        </ext>
      </extLst>
    </cfRule>
    <cfRule type="colorScale" priority="99">
      <colorScale>
        <cfvo type="min"/>
        <cfvo type="percentile" val="50"/>
        <cfvo type="max"/>
        <color rgb="FF63BE7B"/>
        <color rgb="FFFFEB84"/>
        <color rgb="FFF8696B"/>
      </colorScale>
    </cfRule>
  </conditionalFormatting>
  <conditionalFormatting sqref="J28">
    <cfRule type="expression" dxfId="23" priority="67" stopIfTrue="1">
      <formula>E28="No"</formula>
    </cfRule>
    <cfRule type="dataBar" priority="68">
      <dataBar>
        <cfvo type="min"/>
        <cfvo type="max"/>
        <color rgb="FFFF0000"/>
      </dataBar>
      <extLst>
        <ext xmlns:x14="http://schemas.microsoft.com/office/spreadsheetml/2009/9/main" uri="{B025F937-C7B1-47D3-B67F-A62EFF666E3E}">
          <x14:id>{96BEF94D-C238-46A9-99BF-28F4802CEB0B}</x14:id>
        </ext>
      </extLst>
    </cfRule>
    <cfRule type="colorScale" priority="69">
      <colorScale>
        <cfvo type="min"/>
        <cfvo type="percentile" val="50"/>
        <cfvo type="max"/>
        <color rgb="FF63BE7B"/>
        <color rgb="FFFFEB84"/>
        <color rgb="FFF8696B"/>
      </colorScale>
    </cfRule>
  </conditionalFormatting>
  <conditionalFormatting sqref="K6:K18 K20:K21">
    <cfRule type="expression" dxfId="22" priority="411" stopIfTrue="1">
      <formula>F6="No"</formula>
    </cfRule>
    <cfRule type="dataBar" priority="412">
      <dataBar>
        <cfvo type="min"/>
        <cfvo type="max"/>
        <color rgb="FFFF0000"/>
      </dataBar>
      <extLst>
        <ext xmlns:x14="http://schemas.microsoft.com/office/spreadsheetml/2009/9/main" uri="{B025F937-C7B1-47D3-B67F-A62EFF666E3E}">
          <x14:id>{7FE336C2-C6A7-452C-B77B-39BE4C0576B9}</x14:id>
        </ext>
      </extLst>
    </cfRule>
    <cfRule type="colorScale" priority="413">
      <colorScale>
        <cfvo type="min"/>
        <cfvo type="percentile" val="50"/>
        <cfvo type="max"/>
        <color rgb="FF63BE7B"/>
        <color rgb="FFFFEB84"/>
        <color rgb="FFF8696B"/>
      </colorScale>
    </cfRule>
  </conditionalFormatting>
  <conditionalFormatting sqref="K26">
    <cfRule type="expression" dxfId="21" priority="46" stopIfTrue="1">
      <formula>F26="No"</formula>
    </cfRule>
    <cfRule type="dataBar" priority="47">
      <dataBar>
        <cfvo type="min"/>
        <cfvo type="max"/>
        <color rgb="FFFF0000"/>
      </dataBar>
      <extLst>
        <ext xmlns:x14="http://schemas.microsoft.com/office/spreadsheetml/2009/9/main" uri="{B025F937-C7B1-47D3-B67F-A62EFF666E3E}">
          <x14:id>{6416A170-9EB7-4E3D-807A-5F9741DC97B3}</x14:id>
        </ext>
      </extLst>
    </cfRule>
    <cfRule type="colorScale" priority="48">
      <colorScale>
        <cfvo type="min"/>
        <cfvo type="percentile" val="50"/>
        <cfvo type="max"/>
        <color rgb="FF63BE7B"/>
        <color rgb="FFFFEB84"/>
        <color rgb="FFF8696B"/>
      </colorScale>
    </cfRule>
  </conditionalFormatting>
  <conditionalFormatting sqref="K28">
    <cfRule type="expression" dxfId="20" priority="43" stopIfTrue="1">
      <formula>F28="No"</formula>
    </cfRule>
    <cfRule type="dataBar" priority="44">
      <dataBar>
        <cfvo type="min"/>
        <cfvo type="max"/>
        <color rgb="FFFF0000"/>
      </dataBar>
      <extLst>
        <ext xmlns:x14="http://schemas.microsoft.com/office/spreadsheetml/2009/9/main" uri="{B025F937-C7B1-47D3-B67F-A62EFF666E3E}">
          <x14:id>{9BFA2B02-3500-455D-90C6-697C4D3643C5}</x14:id>
        </ext>
      </extLst>
    </cfRule>
    <cfRule type="colorScale" priority="45">
      <colorScale>
        <cfvo type="min"/>
        <cfvo type="percentile" val="50"/>
        <cfvo type="max"/>
        <color rgb="FF63BE7B"/>
        <color rgb="FFFFEB84"/>
        <color rgb="FFF8696B"/>
      </colorScale>
    </cfRule>
  </conditionalFormatting>
  <conditionalFormatting sqref="K27">
    <cfRule type="expression" dxfId="19" priority="37" stopIfTrue="1">
      <formula>F27="No"</formula>
    </cfRule>
    <cfRule type="dataBar" priority="38">
      <dataBar>
        <cfvo type="min"/>
        <cfvo type="max"/>
        <color rgb="FFFF0000"/>
      </dataBar>
      <extLst>
        <ext xmlns:x14="http://schemas.microsoft.com/office/spreadsheetml/2009/9/main" uri="{B025F937-C7B1-47D3-B67F-A62EFF666E3E}">
          <x14:id>{64BE3A46-5503-46DB-BF61-34C050F35C71}</x14:id>
        </ext>
      </extLst>
    </cfRule>
    <cfRule type="colorScale" priority="39">
      <colorScale>
        <cfvo type="min"/>
        <cfvo type="percentile" val="50"/>
        <cfvo type="max"/>
        <color rgb="FF63BE7B"/>
        <color rgb="FFFFEB84"/>
        <color rgb="FFF8696B"/>
      </colorScale>
    </cfRule>
  </conditionalFormatting>
  <conditionalFormatting sqref="J27">
    <cfRule type="expression" dxfId="18" priority="40" stopIfTrue="1">
      <formula>E27="No"</formula>
    </cfRule>
    <cfRule type="dataBar" priority="41">
      <dataBar>
        <cfvo type="min"/>
        <cfvo type="max"/>
        <color rgb="FFFF0000"/>
      </dataBar>
      <extLst>
        <ext xmlns:x14="http://schemas.microsoft.com/office/spreadsheetml/2009/9/main" uri="{B025F937-C7B1-47D3-B67F-A62EFF666E3E}">
          <x14:id>{A134CB3C-383E-4DF8-AD7F-D38E1DFD2CD0}</x14:id>
        </ext>
      </extLst>
    </cfRule>
    <cfRule type="colorScale" priority="42">
      <colorScale>
        <cfvo type="min"/>
        <cfvo type="percentile" val="50"/>
        <cfvo type="max"/>
        <color rgb="FF63BE7B"/>
        <color rgb="FFFFEB84"/>
        <color rgb="FFF8696B"/>
      </colorScale>
    </cfRule>
  </conditionalFormatting>
  <conditionalFormatting sqref="J5:J18 J23 J20:J21">
    <cfRule type="expression" dxfId="17" priority="423" stopIfTrue="1">
      <formula>E5="No"</formula>
    </cfRule>
    <cfRule type="dataBar" priority="424">
      <dataBar>
        <cfvo type="min"/>
        <cfvo type="max"/>
        <color rgb="FFFF0000"/>
      </dataBar>
      <extLst>
        <ext xmlns:x14="http://schemas.microsoft.com/office/spreadsheetml/2009/9/main" uri="{B025F937-C7B1-47D3-B67F-A62EFF666E3E}">
          <x14:id>{40EC0E7B-FDE9-4062-920E-93022C1D41B0}</x14:id>
        </ext>
      </extLst>
    </cfRule>
    <cfRule type="colorScale" priority="425">
      <colorScale>
        <cfvo type="min"/>
        <cfvo type="percentile" val="50"/>
        <cfvo type="max"/>
        <color rgb="FF63BE7B"/>
        <color rgb="FFFFEB84"/>
        <color rgb="FFF8696B"/>
      </colorScale>
    </cfRule>
  </conditionalFormatting>
  <conditionalFormatting sqref="K24">
    <cfRule type="expression" dxfId="16" priority="13" stopIfTrue="1">
      <formula>F24="No"</formula>
    </cfRule>
    <cfRule type="dataBar" priority="14">
      <dataBar>
        <cfvo type="min"/>
        <cfvo type="max"/>
        <color rgb="FFFF0000"/>
      </dataBar>
      <extLst>
        <ext xmlns:x14="http://schemas.microsoft.com/office/spreadsheetml/2009/9/main" uri="{B025F937-C7B1-47D3-B67F-A62EFF666E3E}">
          <x14:id>{EAABD519-0B2A-453B-A2ED-BDFBEE7F5C1F}</x14:id>
        </ext>
      </extLst>
    </cfRule>
    <cfRule type="colorScale" priority="15">
      <colorScale>
        <cfvo type="min"/>
        <cfvo type="percentile" val="50"/>
        <cfvo type="max"/>
        <color rgb="FF63BE7B"/>
        <color rgb="FFFFEB84"/>
        <color rgb="FFF8696B"/>
      </colorScale>
    </cfRule>
  </conditionalFormatting>
  <conditionalFormatting sqref="J24">
    <cfRule type="expression" dxfId="15" priority="16" stopIfTrue="1">
      <formula>E24="No"</formula>
    </cfRule>
    <cfRule type="dataBar" priority="17">
      <dataBar>
        <cfvo type="min"/>
        <cfvo type="max"/>
        <color rgb="FFFF0000"/>
      </dataBar>
      <extLst>
        <ext xmlns:x14="http://schemas.microsoft.com/office/spreadsheetml/2009/9/main" uri="{B025F937-C7B1-47D3-B67F-A62EFF666E3E}">
          <x14:id>{F3943FFE-D44F-45DE-96C8-F90EB9819CD1}</x14:id>
        </ext>
      </extLst>
    </cfRule>
    <cfRule type="colorScale" priority="18">
      <colorScale>
        <cfvo type="min"/>
        <cfvo type="percentile" val="50"/>
        <cfvo type="max"/>
        <color rgb="FF63BE7B"/>
        <color rgb="FFFFEB84"/>
        <color rgb="FFF8696B"/>
      </colorScale>
    </cfRule>
  </conditionalFormatting>
  <conditionalFormatting sqref="J31">
    <cfRule type="expression" dxfId="14" priority="10" stopIfTrue="1">
      <formula>E31="No"</formula>
    </cfRule>
    <cfRule type="dataBar" priority="11">
      <dataBar>
        <cfvo type="min"/>
        <cfvo type="max"/>
        <color rgb="FFFF0000"/>
      </dataBar>
      <extLst>
        <ext xmlns:x14="http://schemas.microsoft.com/office/spreadsheetml/2009/9/main" uri="{B025F937-C7B1-47D3-B67F-A62EFF666E3E}">
          <x14:id>{571DF97C-A68B-47B8-B5E9-820058F4DCB5}</x14:id>
        </ext>
      </extLst>
    </cfRule>
    <cfRule type="colorScale" priority="12">
      <colorScale>
        <cfvo type="min"/>
        <cfvo type="percentile" val="50"/>
        <cfvo type="max"/>
        <color rgb="FF63BE7B"/>
        <color rgb="FFFFEB84"/>
        <color rgb="FFF8696B"/>
      </colorScale>
    </cfRule>
  </conditionalFormatting>
  <conditionalFormatting sqref="K31">
    <cfRule type="expression" dxfId="13" priority="7" stopIfTrue="1">
      <formula>F31="No"</formula>
    </cfRule>
    <cfRule type="dataBar" priority="8">
      <dataBar>
        <cfvo type="min"/>
        <cfvo type="max"/>
        <color rgb="FFFF0000"/>
      </dataBar>
      <extLst>
        <ext xmlns:x14="http://schemas.microsoft.com/office/spreadsheetml/2009/9/main" uri="{B025F937-C7B1-47D3-B67F-A62EFF666E3E}">
          <x14:id>{C56B57C2-431B-4372-A6DC-DA4322028781}</x14:id>
        </ext>
      </extLst>
    </cfRule>
    <cfRule type="colorScale" priority="9">
      <colorScale>
        <cfvo type="min"/>
        <cfvo type="percentile" val="50"/>
        <cfvo type="max"/>
        <color rgb="FF63BE7B"/>
        <color rgb="FFFFEB84"/>
        <color rgb="FFF8696B"/>
      </colorScale>
    </cfRule>
  </conditionalFormatting>
  <conditionalFormatting sqref="K19">
    <cfRule type="expression" dxfId="12" priority="4" stopIfTrue="1">
      <formula>F19="No"</formula>
    </cfRule>
    <cfRule type="dataBar" priority="5">
      <dataBar>
        <cfvo type="min"/>
        <cfvo type="max"/>
        <color rgb="FFFF0000"/>
      </dataBar>
      <extLst>
        <ext xmlns:x14="http://schemas.microsoft.com/office/spreadsheetml/2009/9/main" uri="{B025F937-C7B1-47D3-B67F-A62EFF666E3E}">
          <x14:id>{3EE663D2-8A2A-4A8B-9F7D-1A09712B0A95}</x14:id>
        </ext>
      </extLst>
    </cfRule>
    <cfRule type="colorScale" priority="6">
      <colorScale>
        <cfvo type="min"/>
        <cfvo type="percentile" val="50"/>
        <cfvo type="max"/>
        <color rgb="FF63BE7B"/>
        <color rgb="FFFFEB84"/>
        <color rgb="FFF8696B"/>
      </colorScale>
    </cfRule>
  </conditionalFormatting>
  <conditionalFormatting sqref="J19">
    <cfRule type="expression" dxfId="11" priority="1" stopIfTrue="1">
      <formula>E19="No"</formula>
    </cfRule>
    <cfRule type="dataBar" priority="2">
      <dataBar>
        <cfvo type="min"/>
        <cfvo type="max"/>
        <color rgb="FFFF0000"/>
      </dataBar>
      <extLst>
        <ext xmlns:x14="http://schemas.microsoft.com/office/spreadsheetml/2009/9/main" uri="{B025F937-C7B1-47D3-B67F-A62EFF666E3E}">
          <x14:id>{25D1D50A-3353-43FC-AF93-93653A28834B}</x14:id>
        </ext>
      </extLst>
    </cfRule>
    <cfRule type="colorScale" priority="3">
      <colorScale>
        <cfvo type="min"/>
        <cfvo type="percentile" val="50"/>
        <cfvo type="max"/>
        <color rgb="FF63BE7B"/>
        <color rgb="FFFFEB84"/>
        <color rgb="FFF8696B"/>
      </colorScale>
    </cfRule>
  </conditionalFormatting>
  <conditionalFormatting sqref="K29:K30 K32">
    <cfRule type="expression" dxfId="10" priority="426" stopIfTrue="1">
      <formula>F29="No"</formula>
    </cfRule>
    <cfRule type="dataBar" priority="427">
      <dataBar>
        <cfvo type="min"/>
        <cfvo type="max"/>
        <color rgb="FFFF0000"/>
      </dataBar>
      <extLst>
        <ext xmlns:x14="http://schemas.microsoft.com/office/spreadsheetml/2009/9/main" uri="{B025F937-C7B1-47D3-B67F-A62EFF666E3E}">
          <x14:id>{4F24F250-086F-44D5-B9EA-7920A7251AD4}</x14:id>
        </ext>
      </extLst>
    </cfRule>
    <cfRule type="colorScale" priority="428">
      <colorScale>
        <cfvo type="min"/>
        <cfvo type="percentile" val="50"/>
        <cfvo type="max"/>
        <color rgb="FF63BE7B"/>
        <color rgb="FFFFEB84"/>
        <color rgb="FFF8696B"/>
      </colorScale>
    </cfRule>
  </conditionalFormatting>
  <conditionalFormatting sqref="J29:J30 J32">
    <cfRule type="expression" dxfId="9" priority="432" stopIfTrue="1">
      <formula>E29="No"</formula>
    </cfRule>
    <cfRule type="dataBar" priority="433">
      <dataBar>
        <cfvo type="min"/>
        <cfvo type="max"/>
        <color rgb="FFFF0000"/>
      </dataBar>
      <extLst>
        <ext xmlns:x14="http://schemas.microsoft.com/office/spreadsheetml/2009/9/main" uri="{B025F937-C7B1-47D3-B67F-A62EFF666E3E}">
          <x14:id>{7EF4A634-1719-4BEE-A940-D2621E398D37}</x14:id>
        </ext>
      </extLst>
    </cfRule>
    <cfRule type="colorScale" priority="434">
      <colorScale>
        <cfvo type="min"/>
        <cfvo type="percentile" val="50"/>
        <cfvo type="max"/>
        <color rgb="FF63BE7B"/>
        <color rgb="FFFFEB84"/>
        <color rgb="FFF8696B"/>
      </colorScale>
    </cfRule>
  </conditionalFormatting>
  <dataValidations count="1">
    <dataValidation type="list" allowBlank="1" showInputMessage="1" showErrorMessage="1" sqref="E4:E32" xr:uid="{00000000-0002-0000-0600-000000000000}">
      <formula1>$J$40:$J$41</formula1>
    </dataValidation>
  </dataValidations>
  <pageMargins left="0.27559055118110237" right="0.15748031496062992" top="0.59055118110236227" bottom="0.39370078740157483" header="0.19685039370078741" footer="0.19685039370078741"/>
  <pageSetup scale="61" fitToHeight="8" orientation="landscape" r:id="rId1"/>
  <headerFooter alignWithMargins="0">
    <oddHeader>&amp;C&amp;"Arial,Negrita"&amp;F / &amp;A</oddHeader>
    <oddFooter>Página &amp;P de &amp;N</oddFooter>
  </headerFooter>
  <ignoredErrors>
    <ignoredError sqref="D1:D2" unlockedFormula="1"/>
  </ignoredErrors>
  <drawing r:id="rId2"/>
  <extLst>
    <ext xmlns:x14="http://schemas.microsoft.com/office/spreadsheetml/2009/9/main" uri="{78C0D931-6437-407d-A8EE-F0AAD7539E65}">
      <x14:conditionalFormattings>
        <x14:conditionalFormatting xmlns:xm="http://schemas.microsoft.com/office/excel/2006/main">
          <x14:cfRule type="dataBar" id="{40693E0B-7E50-430E-9CF1-EAFEF5A4AF69}">
            <x14:dataBar minLength="0" maxLength="100" negativeBarColorSameAsPositive="1" axisPosition="none">
              <x14:cfvo type="min"/>
              <x14:cfvo type="max"/>
            </x14:dataBar>
          </x14:cfRule>
          <xm:sqref>J35</xm:sqref>
        </x14:conditionalFormatting>
        <x14:conditionalFormatting xmlns:xm="http://schemas.microsoft.com/office/excel/2006/main">
          <x14:cfRule type="dataBar" id="{FD824F9C-A4DC-4ADC-9CB7-F636DCA65E7A}">
            <x14:dataBar minLength="0" maxLength="100" negativeBarColorSameAsPositive="1" axisPosition="none">
              <x14:cfvo type="min"/>
              <x14:cfvo type="max"/>
            </x14:dataBar>
          </x14:cfRule>
          <xm:sqref>J4</xm:sqref>
        </x14:conditionalFormatting>
        <x14:conditionalFormatting xmlns:xm="http://schemas.microsoft.com/office/excel/2006/main">
          <x14:cfRule type="dataBar" id="{4C87A31B-B677-47BF-9169-601614996015}">
            <x14:dataBar minLength="0" maxLength="100" negativeBarColorSameAsPositive="1" axisPosition="none">
              <x14:cfvo type="min"/>
              <x14:cfvo type="max"/>
            </x14:dataBar>
          </x14:cfRule>
          <xm:sqref>K22</xm:sqref>
        </x14:conditionalFormatting>
        <x14:conditionalFormatting xmlns:xm="http://schemas.microsoft.com/office/excel/2006/main">
          <x14:cfRule type="dataBar" id="{5125450E-6A56-425E-9892-217A9029B03F}">
            <x14:dataBar minLength="0" maxLength="100" negativeBarColorSameAsPositive="1" axisPosition="none">
              <x14:cfvo type="min"/>
              <x14:cfvo type="max"/>
            </x14:dataBar>
          </x14:cfRule>
          <xm:sqref>J22</xm:sqref>
        </x14:conditionalFormatting>
        <x14:conditionalFormatting xmlns:xm="http://schemas.microsoft.com/office/excel/2006/main">
          <x14:cfRule type="dataBar" id="{19B03F1A-FA9F-4361-8BA4-2B3B91DD1A99}">
            <x14:dataBar minLength="0" maxLength="100" negativeBarColorSameAsPositive="1" axisPosition="none">
              <x14:cfvo type="min"/>
              <x14:cfvo type="max"/>
            </x14:dataBar>
          </x14:cfRule>
          <xm:sqref>K4</xm:sqref>
        </x14:conditionalFormatting>
        <x14:conditionalFormatting xmlns:xm="http://schemas.microsoft.com/office/excel/2006/main">
          <x14:cfRule type="dataBar" id="{5A2ED867-549F-4B86-9FF0-9A4F5E8C93A7}">
            <x14:dataBar minLength="0" maxLength="100" negativeBarColorSameAsPositive="1" axisPosition="none">
              <x14:cfvo type="min"/>
              <x14:cfvo type="max"/>
            </x14:dataBar>
          </x14:cfRule>
          <xm:sqref>K5</xm:sqref>
        </x14:conditionalFormatting>
        <x14:conditionalFormatting xmlns:xm="http://schemas.microsoft.com/office/excel/2006/main">
          <x14:cfRule type="dataBar" id="{C5125E1D-9853-4530-99DF-280C7F413B3F}">
            <x14:dataBar minLength="0" maxLength="100" negativeBarColorSameAsPositive="1" axisPosition="none">
              <x14:cfvo type="min"/>
              <x14:cfvo type="max"/>
            </x14:dataBar>
          </x14:cfRule>
          <xm:sqref>K23</xm:sqref>
        </x14:conditionalFormatting>
        <x14:conditionalFormatting xmlns:xm="http://schemas.microsoft.com/office/excel/2006/main">
          <x14:cfRule type="dataBar" id="{4E921DB1-8075-494E-AC39-B97E162594AA}">
            <x14:dataBar minLength="0" maxLength="100" negativeBarColorSameAsPositive="1" axisPosition="none">
              <x14:cfvo type="min"/>
              <x14:cfvo type="max"/>
            </x14:dataBar>
          </x14:cfRule>
          <xm:sqref>J26</xm:sqref>
        </x14:conditionalFormatting>
        <x14:conditionalFormatting xmlns:xm="http://schemas.microsoft.com/office/excel/2006/main">
          <x14:cfRule type="dataBar" id="{A89831D7-9288-47DE-8B74-9D862AAF354E}">
            <x14:dataBar minLength="0" maxLength="100" negativeBarColorSameAsPositive="1" axisPosition="none">
              <x14:cfvo type="min"/>
              <x14:cfvo type="max"/>
            </x14:dataBar>
          </x14:cfRule>
          <xm:sqref>K25</xm:sqref>
        </x14:conditionalFormatting>
        <x14:conditionalFormatting xmlns:xm="http://schemas.microsoft.com/office/excel/2006/main">
          <x14:cfRule type="dataBar" id="{37A3CC47-E83B-4C60-9289-B18DD6A5A330}">
            <x14:dataBar minLength="0" maxLength="100" negativeBarColorSameAsPositive="1" axisPosition="none">
              <x14:cfvo type="min"/>
              <x14:cfvo type="max"/>
            </x14:dataBar>
          </x14:cfRule>
          <xm:sqref>J25</xm:sqref>
        </x14:conditionalFormatting>
        <x14:conditionalFormatting xmlns:xm="http://schemas.microsoft.com/office/excel/2006/main">
          <x14:cfRule type="dataBar" id="{96BEF94D-C238-46A9-99BF-28F4802CEB0B}">
            <x14:dataBar minLength="0" maxLength="100" negativeBarColorSameAsPositive="1" axisPosition="none">
              <x14:cfvo type="min"/>
              <x14:cfvo type="max"/>
            </x14:dataBar>
          </x14:cfRule>
          <xm:sqref>J28</xm:sqref>
        </x14:conditionalFormatting>
        <x14:conditionalFormatting xmlns:xm="http://schemas.microsoft.com/office/excel/2006/main">
          <x14:cfRule type="dataBar" id="{7FE336C2-C6A7-452C-B77B-39BE4C0576B9}">
            <x14:dataBar minLength="0" maxLength="100" negativeBarColorSameAsPositive="1" axisPosition="none">
              <x14:cfvo type="min"/>
              <x14:cfvo type="max"/>
            </x14:dataBar>
          </x14:cfRule>
          <xm:sqref>K6:K18 K20:K21</xm:sqref>
        </x14:conditionalFormatting>
        <x14:conditionalFormatting xmlns:xm="http://schemas.microsoft.com/office/excel/2006/main">
          <x14:cfRule type="dataBar" id="{6416A170-9EB7-4E3D-807A-5F9741DC97B3}">
            <x14:dataBar minLength="0" maxLength="100" negativeBarColorSameAsPositive="1" axisPosition="none">
              <x14:cfvo type="min"/>
              <x14:cfvo type="max"/>
            </x14:dataBar>
          </x14:cfRule>
          <xm:sqref>K26</xm:sqref>
        </x14:conditionalFormatting>
        <x14:conditionalFormatting xmlns:xm="http://schemas.microsoft.com/office/excel/2006/main">
          <x14:cfRule type="dataBar" id="{9BFA2B02-3500-455D-90C6-697C4D3643C5}">
            <x14:dataBar minLength="0" maxLength="100" negativeBarColorSameAsPositive="1" axisPosition="none">
              <x14:cfvo type="min"/>
              <x14:cfvo type="max"/>
            </x14:dataBar>
          </x14:cfRule>
          <xm:sqref>K28</xm:sqref>
        </x14:conditionalFormatting>
        <x14:conditionalFormatting xmlns:xm="http://schemas.microsoft.com/office/excel/2006/main">
          <x14:cfRule type="dataBar" id="{64BE3A46-5503-46DB-BF61-34C050F35C71}">
            <x14:dataBar minLength="0" maxLength="100" negativeBarColorSameAsPositive="1" axisPosition="none">
              <x14:cfvo type="min"/>
              <x14:cfvo type="max"/>
            </x14:dataBar>
          </x14:cfRule>
          <xm:sqref>K27</xm:sqref>
        </x14:conditionalFormatting>
        <x14:conditionalFormatting xmlns:xm="http://schemas.microsoft.com/office/excel/2006/main">
          <x14:cfRule type="dataBar" id="{A134CB3C-383E-4DF8-AD7F-D38E1DFD2CD0}">
            <x14:dataBar minLength="0" maxLength="100" negativeBarColorSameAsPositive="1" axisPosition="none">
              <x14:cfvo type="min"/>
              <x14:cfvo type="max"/>
            </x14:dataBar>
          </x14:cfRule>
          <xm:sqref>J27</xm:sqref>
        </x14:conditionalFormatting>
        <x14:conditionalFormatting xmlns:xm="http://schemas.microsoft.com/office/excel/2006/main">
          <x14:cfRule type="dataBar" id="{40EC0E7B-FDE9-4062-920E-93022C1D41B0}">
            <x14:dataBar minLength="0" maxLength="100" negativeBarColorSameAsPositive="1" axisPosition="none">
              <x14:cfvo type="min"/>
              <x14:cfvo type="max"/>
            </x14:dataBar>
          </x14:cfRule>
          <xm:sqref>J5:J18 J23 J20:J21</xm:sqref>
        </x14:conditionalFormatting>
        <x14:conditionalFormatting xmlns:xm="http://schemas.microsoft.com/office/excel/2006/main">
          <x14:cfRule type="dataBar" id="{EAABD519-0B2A-453B-A2ED-BDFBEE7F5C1F}">
            <x14:dataBar minLength="0" maxLength="100" negativeBarColorSameAsPositive="1" axisPosition="none">
              <x14:cfvo type="min"/>
              <x14:cfvo type="max"/>
            </x14:dataBar>
          </x14:cfRule>
          <xm:sqref>K24</xm:sqref>
        </x14:conditionalFormatting>
        <x14:conditionalFormatting xmlns:xm="http://schemas.microsoft.com/office/excel/2006/main">
          <x14:cfRule type="dataBar" id="{F3943FFE-D44F-45DE-96C8-F90EB9819CD1}">
            <x14:dataBar minLength="0" maxLength="100" negativeBarColorSameAsPositive="1" axisPosition="none">
              <x14:cfvo type="min"/>
              <x14:cfvo type="max"/>
            </x14:dataBar>
          </x14:cfRule>
          <xm:sqref>J24</xm:sqref>
        </x14:conditionalFormatting>
        <x14:conditionalFormatting xmlns:xm="http://schemas.microsoft.com/office/excel/2006/main">
          <x14:cfRule type="dataBar" id="{571DF97C-A68B-47B8-B5E9-820058F4DCB5}">
            <x14:dataBar minLength="0" maxLength="100" negativeBarColorSameAsPositive="1" axisPosition="none">
              <x14:cfvo type="min"/>
              <x14:cfvo type="max"/>
            </x14:dataBar>
          </x14:cfRule>
          <xm:sqref>J31</xm:sqref>
        </x14:conditionalFormatting>
        <x14:conditionalFormatting xmlns:xm="http://schemas.microsoft.com/office/excel/2006/main">
          <x14:cfRule type="dataBar" id="{C56B57C2-431B-4372-A6DC-DA4322028781}">
            <x14:dataBar minLength="0" maxLength="100" negativeBarColorSameAsPositive="1" axisPosition="none">
              <x14:cfvo type="min"/>
              <x14:cfvo type="max"/>
            </x14:dataBar>
          </x14:cfRule>
          <xm:sqref>K31</xm:sqref>
        </x14:conditionalFormatting>
        <x14:conditionalFormatting xmlns:xm="http://schemas.microsoft.com/office/excel/2006/main">
          <x14:cfRule type="dataBar" id="{3EE663D2-8A2A-4A8B-9F7D-1A09712B0A95}">
            <x14:dataBar minLength="0" maxLength="100" negativeBarColorSameAsPositive="1" axisPosition="none">
              <x14:cfvo type="min"/>
              <x14:cfvo type="max"/>
            </x14:dataBar>
          </x14:cfRule>
          <xm:sqref>K19</xm:sqref>
        </x14:conditionalFormatting>
        <x14:conditionalFormatting xmlns:xm="http://schemas.microsoft.com/office/excel/2006/main">
          <x14:cfRule type="dataBar" id="{25D1D50A-3353-43FC-AF93-93653A28834B}">
            <x14:dataBar minLength="0" maxLength="100" negativeBarColorSameAsPositive="1" axisPosition="none">
              <x14:cfvo type="min"/>
              <x14:cfvo type="max"/>
            </x14:dataBar>
          </x14:cfRule>
          <xm:sqref>J19</xm:sqref>
        </x14:conditionalFormatting>
        <x14:conditionalFormatting xmlns:xm="http://schemas.microsoft.com/office/excel/2006/main">
          <x14:cfRule type="dataBar" id="{4F24F250-086F-44D5-B9EA-7920A7251AD4}">
            <x14:dataBar minLength="0" maxLength="100" negativeBarColorSameAsPositive="1" axisPosition="none">
              <x14:cfvo type="min"/>
              <x14:cfvo type="max"/>
            </x14:dataBar>
          </x14:cfRule>
          <xm:sqref>K29:K30 K32</xm:sqref>
        </x14:conditionalFormatting>
        <x14:conditionalFormatting xmlns:xm="http://schemas.microsoft.com/office/excel/2006/main">
          <x14:cfRule type="dataBar" id="{7EF4A634-1719-4BEE-A940-D2621E398D37}">
            <x14:dataBar minLength="0" maxLength="100" negativeBarColorSameAsPositive="1" axisPosition="none">
              <x14:cfvo type="min"/>
              <x14:cfvo type="max"/>
            </x14:dataBar>
          </x14:cfRule>
          <xm:sqref>J29:J30 J32</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DCC7A-3FAE-453C-B116-522C09B7DC4F}">
  <dimension ref="C1:R11"/>
  <sheetViews>
    <sheetView tabSelected="1" workbookViewId="0">
      <selection activeCell="J5" sqref="J5"/>
    </sheetView>
  </sheetViews>
  <sheetFormatPr baseColWidth="10" defaultColWidth="11.44140625" defaultRowHeight="18" x14ac:dyDescent="0.35"/>
  <cols>
    <col min="1" max="1" width="4.109375" style="53" customWidth="1"/>
    <col min="2" max="2" width="4.88671875" style="53" customWidth="1"/>
    <col min="3" max="3" width="14.5546875" style="115" customWidth="1"/>
    <col min="4" max="4" width="33.5546875" style="115" customWidth="1"/>
    <col min="5" max="5" width="38.5546875" style="115" customWidth="1"/>
    <col min="6" max="6" width="37.88671875" style="115" customWidth="1"/>
    <col min="7" max="7" width="30.109375" style="115" customWidth="1"/>
    <col min="8" max="8" width="25.44140625" style="115" customWidth="1"/>
    <col min="9" max="9" width="17.5546875" style="115" customWidth="1"/>
    <col min="10" max="10" width="17.6640625" style="115" customWidth="1"/>
    <col min="11" max="11" width="9" style="115" hidden="1" customWidth="1"/>
    <col min="12" max="12" width="11.44140625" style="115" hidden="1" customWidth="1"/>
    <col min="13" max="13" width="9" style="115" hidden="1" customWidth="1"/>
    <col min="14" max="14" width="23.88671875" style="115" hidden="1" customWidth="1"/>
    <col min="15" max="15" width="7.5546875" style="115" hidden="1" customWidth="1"/>
    <col min="16" max="16" width="11.44140625" style="119" hidden="1" customWidth="1"/>
    <col min="17" max="17" width="11.44140625" style="115" hidden="1" customWidth="1"/>
    <col min="18" max="18" width="13.5546875" style="53" hidden="1" customWidth="1"/>
    <col min="19" max="16384" width="11.44140625" style="53"/>
  </cols>
  <sheetData>
    <row r="1" spans="3:17" x14ac:dyDescent="0.35">
      <c r="K1" s="116"/>
      <c r="L1" s="116"/>
      <c r="M1" s="116"/>
      <c r="N1" s="117"/>
      <c r="O1" s="118"/>
    </row>
    <row r="2" spans="3:17" x14ac:dyDescent="0.35">
      <c r="C2" s="174" t="s">
        <v>189</v>
      </c>
      <c r="D2" s="175"/>
      <c r="E2" s="176">
        <f>+'1. Main Charact, Cert &amp; Insp'!D1</f>
        <v>0</v>
      </c>
      <c r="F2" s="177"/>
      <c r="G2" s="120" t="s">
        <v>190</v>
      </c>
      <c r="H2" s="58">
        <f>+'1. Main Charact, Cert &amp; Insp'!D2</f>
        <v>0</v>
      </c>
      <c r="K2" s="116"/>
      <c r="L2" s="116"/>
      <c r="M2" s="116"/>
      <c r="N2" s="117"/>
      <c r="O2" s="118"/>
    </row>
    <row r="3" spans="3:17" x14ac:dyDescent="0.35">
      <c r="K3" s="116"/>
      <c r="L3" s="116"/>
      <c r="M3" s="116"/>
      <c r="N3" s="121"/>
      <c r="O3" s="118" t="str">
        <f>IF(O4&gt;0, "NO PASA", "PASA")</f>
        <v>PASA</v>
      </c>
    </row>
    <row r="4" spans="3:17" s="129" customFormat="1" ht="21.75" customHeight="1" thickBot="1" x14ac:dyDescent="0.35">
      <c r="C4" s="122" t="s">
        <v>191</v>
      </c>
      <c r="D4" s="122" t="s">
        <v>192</v>
      </c>
      <c r="E4" s="122" t="s">
        <v>193</v>
      </c>
      <c r="F4" s="122" t="s">
        <v>194</v>
      </c>
      <c r="G4" s="122" t="s">
        <v>195</v>
      </c>
      <c r="H4" s="122"/>
      <c r="I4" s="123" t="s">
        <v>196</v>
      </c>
      <c r="J4" s="123" t="s">
        <v>197</v>
      </c>
      <c r="K4" s="124"/>
      <c r="L4" s="125" t="s">
        <v>198</v>
      </c>
      <c r="M4" s="124"/>
      <c r="N4" s="126" t="s">
        <v>198</v>
      </c>
      <c r="O4" s="127">
        <f>SUM(O5:O11)</f>
        <v>0</v>
      </c>
      <c r="P4" s="128"/>
      <c r="Q4" s="124"/>
    </row>
    <row r="5" spans="3:17" ht="53.4" thickTop="1" thickBot="1" x14ac:dyDescent="0.4">
      <c r="C5" s="130" t="s">
        <v>268</v>
      </c>
      <c r="D5" s="131" t="s">
        <v>363</v>
      </c>
      <c r="E5" s="131" t="s">
        <v>364</v>
      </c>
      <c r="F5" s="131" t="s">
        <v>365</v>
      </c>
      <c r="G5" s="178" t="s">
        <v>366</v>
      </c>
      <c r="H5" s="179"/>
      <c r="I5" s="132" t="str">
        <f>O3</f>
        <v>PASA</v>
      </c>
      <c r="J5" s="133">
        <f>+'2. Offices &amp; allocations'!K15+'3.Drilling Equipm. &amp; Capacities'!K41+'4. Solids Control'!K19+'6. BOP &amp; testing'!K26+'7. Auxiliares'!K33</f>
        <v>100</v>
      </c>
      <c r="L5" s="134" t="s">
        <v>244</v>
      </c>
      <c r="N5" s="115" t="s">
        <v>237</v>
      </c>
      <c r="O5" s="115">
        <f>COUNTIF('1. Main Charact, Cert &amp; Insp'!J4:J29,"Did not pass")</f>
        <v>0</v>
      </c>
    </row>
    <row r="6" spans="3:17" ht="18.600000000000001" thickTop="1" x14ac:dyDescent="0.35">
      <c r="N6" s="115" t="s">
        <v>238</v>
      </c>
      <c r="O6" s="115">
        <f>COUNTIF('2. Offices &amp; allocations'!$J$4:$J$14,"Did not pass")</f>
        <v>0</v>
      </c>
    </row>
    <row r="7" spans="3:17" x14ac:dyDescent="0.35">
      <c r="N7" s="115" t="s">
        <v>239</v>
      </c>
      <c r="O7" s="115">
        <f>COUNTIF('3.Drilling Equipm. &amp; Capacities'!$J$4:$J$40,"Did not pass")</f>
        <v>0</v>
      </c>
    </row>
    <row r="8" spans="3:17" x14ac:dyDescent="0.35">
      <c r="N8" s="115" t="s">
        <v>240</v>
      </c>
      <c r="O8" s="115">
        <f>COUNTIF('4. Solids Control'!$J$2:$J$18,"Did not pass")</f>
        <v>0</v>
      </c>
    </row>
    <row r="9" spans="3:17" x14ac:dyDescent="0.35">
      <c r="N9" s="115" t="s">
        <v>241</v>
      </c>
      <c r="O9" s="115">
        <f>COUNTIF('5. Drilling String &amp; XO'!$J$4:$J$16,"Did not pass")</f>
        <v>0</v>
      </c>
    </row>
    <row r="10" spans="3:17" x14ac:dyDescent="0.35">
      <c r="N10" s="115" t="s">
        <v>242</v>
      </c>
      <c r="O10" s="115">
        <f>COUNTIF('6. BOP &amp; testing'!$J$4:$J$25,"Did not pass")</f>
        <v>0</v>
      </c>
    </row>
    <row r="11" spans="3:17" x14ac:dyDescent="0.35">
      <c r="N11" s="115" t="s">
        <v>243</v>
      </c>
      <c r="O11" s="115">
        <f>COUNTIF('7. Auxiliares'!$J$4:$J$32,"Did not pass")</f>
        <v>0</v>
      </c>
    </row>
  </sheetData>
  <sheetProtection algorithmName="SHA-512" hashValue="yD6qC/sfDXIrT/lGifZyvqwTKAt6l9gn1phnjxRN6fW0JiBxRTwK84vKsud9lJ7bPisJWt3pogu8YGGNqU3CYg==" saltValue="IDGbqajP0jfnpb055f7R6A==" spinCount="100000" sheet="1" objects="1" scenarios="1" insertHyperlinks="0"/>
  <mergeCells count="3">
    <mergeCell ref="C2:D2"/>
    <mergeCell ref="E2:F2"/>
    <mergeCell ref="G5:H5"/>
  </mergeCells>
  <conditionalFormatting sqref="J5">
    <cfRule type="expression" dxfId="8" priority="4">
      <formula>#REF!="NO PASA"</formula>
    </cfRule>
    <cfRule type="expression" dxfId="7" priority="5">
      <formula>#REF!="PASA"</formula>
    </cfRule>
  </conditionalFormatting>
  <conditionalFormatting sqref="I5">
    <cfRule type="cellIs" dxfId="6" priority="1" operator="equal">
      <formula>"NO PASA"</formula>
    </cfRule>
    <cfRule type="cellIs" dxfId="5" priority="2" operator="equal">
      <formula>"PASA"</formula>
    </cfRule>
    <cfRule type="colorScale" priority="3">
      <colorScale>
        <cfvo type="formula" val="&quot;$I$5=&quot;&quot;NO PASA&quot;&quot;&quot;"/>
        <cfvo type="formula" val="&quot;$I$5=&quot;&quot;PASA&quot;&quot;&quot;"/>
        <color rgb="FFFF7E79"/>
        <color theme="9" tint="0.39997558519241921"/>
      </colorScale>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17</vt:i4>
      </vt:variant>
    </vt:vector>
  </HeadingPairs>
  <TitlesOfParts>
    <vt:vector size="27" baseType="lpstr">
      <vt:lpstr>Instrucciones</vt:lpstr>
      <vt:lpstr>1. Main Charact, Cert &amp; Insp</vt:lpstr>
      <vt:lpstr>2. Offices &amp; allocations</vt:lpstr>
      <vt:lpstr>3.Drilling Equipm. &amp; Capacities</vt:lpstr>
      <vt:lpstr>4. Solids Control</vt:lpstr>
      <vt:lpstr>5. Drilling String &amp; XO</vt:lpstr>
      <vt:lpstr>6. BOP &amp; testing</vt:lpstr>
      <vt:lpstr>7. Auxiliares</vt:lpstr>
      <vt:lpstr>8. Evaluacion_Tecnica_Total</vt:lpstr>
      <vt:lpstr>Resumen_Anexo_9</vt:lpstr>
      <vt:lpstr>'1. Main Charact, Cert &amp; Insp'!Área_de_impresión</vt:lpstr>
      <vt:lpstr>'2. Offices &amp; allocations'!Área_de_impresión</vt:lpstr>
      <vt:lpstr>'3.Drilling Equipm. &amp; Capacities'!Área_de_impresión</vt:lpstr>
      <vt:lpstr>'4. Solids Control'!Área_de_impresión</vt:lpstr>
      <vt:lpstr>'5. Drilling String &amp; XO'!Área_de_impresión</vt:lpstr>
      <vt:lpstr>'6. BOP &amp; testing'!Área_de_impresión</vt:lpstr>
      <vt:lpstr>'7. Auxiliares'!Área_de_impresión</vt:lpstr>
      <vt:lpstr>Instrucciones!Área_de_impresión</vt:lpstr>
      <vt:lpstr>Resumen_Anexo_9!Área_de_impresión</vt:lpstr>
      <vt:lpstr>'1. Main Charact, Cert &amp; Insp'!Títulos_a_imprimir</vt:lpstr>
      <vt:lpstr>'2. Offices &amp; allocations'!Títulos_a_imprimir</vt:lpstr>
      <vt:lpstr>'3.Drilling Equipm. &amp; Capacities'!Títulos_a_imprimir</vt:lpstr>
      <vt:lpstr>'4. Solids Control'!Títulos_a_imprimir</vt:lpstr>
      <vt:lpstr>'5. Drilling String &amp; XO'!Títulos_a_imprimir</vt:lpstr>
      <vt:lpstr>'6. BOP &amp; testing'!Títulos_a_imprimir</vt:lpstr>
      <vt:lpstr>'7. Auxiliares'!Títulos_a_imprimir</vt:lpstr>
      <vt:lpstr>Resumen_Anexo_9!Títulos_a_imprimir</vt:lpstr>
    </vt:vector>
  </TitlesOfParts>
  <Company>Pan American Energy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 Rueda</dc:creator>
  <cp:lastModifiedBy>Administrador</cp:lastModifiedBy>
  <cp:lastPrinted>2023-04-25T13:14:27Z</cp:lastPrinted>
  <dcterms:created xsi:type="dcterms:W3CDTF">2016-05-22T16:41:13Z</dcterms:created>
  <dcterms:modified xsi:type="dcterms:W3CDTF">2023-05-30T14:18:29Z</dcterms:modified>
</cp:coreProperties>
</file>