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C:\Users\XJSS02\Desktop\"/>
    </mc:Choice>
  </mc:AlternateContent>
  <xr:revisionPtr revIDLastSave="0" documentId="8_{96DB4F9E-5D53-4147-BF12-F9E862F02A50}" xr6:coauthVersionLast="47" xr6:coauthVersionMax="47" xr10:uidLastSave="{00000000-0000-0000-0000-000000000000}"/>
  <bookViews>
    <workbookView xWindow="-120" yWindow="-120" windowWidth="29040" windowHeight="15840" tabRatio="903" xr2:uid="{00000000-000D-0000-FFFF-FFFF00000000}"/>
  </bookViews>
  <sheets>
    <sheet name="Instrucciones" sheetId="50" r:id="rId1"/>
    <sheet name="1. Main Charact, Cert &amp; Insp" sheetId="27" r:id="rId2"/>
    <sheet name="2. Offices &amp; allocations" sheetId="43" r:id="rId3"/>
    <sheet name="3.Drilling Equipm. &amp; Capacities" sheetId="46" r:id="rId4"/>
    <sheet name="4. Solids Control" sheetId="44" r:id="rId5"/>
    <sheet name="5. Drilling String &amp; XO" sheetId="45" r:id="rId6"/>
    <sheet name="6. BOP &amp; testing" sheetId="48" r:id="rId7"/>
    <sheet name="7. Auxiliares" sheetId="47" r:id="rId8"/>
    <sheet name="8.Evaluacion_Tecnica_Total" sheetId="38" r:id="rId9"/>
    <sheet name="Resumen_Anexo_9" sheetId="37" state="hidden" r:id="rId10"/>
  </sheets>
  <definedNames>
    <definedName name="_xlnm._FilterDatabase" localSheetId="1" hidden="1">'1. Main Charact, Cert &amp; Insp'!$B$1:$B$39</definedName>
    <definedName name="_xlnm._FilterDatabase" localSheetId="2" hidden="1">'2. Offices &amp; allocations'!$B$2:$B$29</definedName>
    <definedName name="_xlnm._FilterDatabase" localSheetId="3" hidden="1">'3.Drilling Equipm. &amp; Capacities'!$B$2:$B$56</definedName>
    <definedName name="_xlnm._FilterDatabase" localSheetId="4" hidden="1">'4. Solids Control'!$B$2:$B$35</definedName>
    <definedName name="_xlnm._FilterDatabase" localSheetId="5" hidden="1">'5. Drilling String &amp; XO'!$B$2:$B$33</definedName>
    <definedName name="_xlnm._FilterDatabase" localSheetId="6" hidden="1">'6. BOP &amp; testing'!$B$2:$B$42</definedName>
    <definedName name="_xlnm._FilterDatabase" localSheetId="7" hidden="1">'7. Auxiliares'!$B$2:$B$49</definedName>
    <definedName name="_xlnm._FilterDatabase" localSheetId="9" hidden="1">Resumen_Anexo_9!$B$5:$E$13</definedName>
    <definedName name="_xlnm.Print_Area" localSheetId="1">'1. Main Charact, Cert &amp; Insp'!$B$1:$L$41</definedName>
    <definedName name="_xlnm.Print_Area" localSheetId="2">'2. Offices &amp; allocations'!$B$1:$L$15</definedName>
    <definedName name="_xlnm.Print_Area" localSheetId="3">'3.Drilling Equipm. &amp; Capacities'!$B$1:$L$41</definedName>
    <definedName name="_xlnm.Print_Area" localSheetId="4">'4. Solids Control'!$B$1:$L$19</definedName>
    <definedName name="_xlnm.Print_Area" localSheetId="5">'5. Drilling String &amp; XO'!$B$1:$L$16</definedName>
    <definedName name="_xlnm.Print_Area" localSheetId="6">'6. BOP &amp; testing'!$B$1:$L$49</definedName>
    <definedName name="_xlnm.Print_Area" localSheetId="7">'7. Auxiliares'!$B$1:$L$33</definedName>
    <definedName name="_xlnm.Print_Area" localSheetId="0">Instrucciones!$A$1:$T$74</definedName>
    <definedName name="_xlnm.Print_Area" localSheetId="9">Resumen_Anexo_9!$A$1:$H$18</definedName>
    <definedName name="_xlnm.Print_Titles" localSheetId="1">'1. Main Charact, Cert &amp; Insp'!$3:$3</definedName>
    <definedName name="_xlnm.Print_Titles" localSheetId="2">'2. Offices &amp; allocations'!$3:$3</definedName>
    <definedName name="_xlnm.Print_Titles" localSheetId="3">'3.Drilling Equipm. &amp; Capacities'!$3:$3</definedName>
    <definedName name="_xlnm.Print_Titles" localSheetId="4">'4. Solids Control'!$3:$3</definedName>
    <definedName name="_xlnm.Print_Titles" localSheetId="5">'5. Drilling String &amp; XO'!$3:$3</definedName>
    <definedName name="_xlnm.Print_Titles" localSheetId="6">'6. BOP &amp; testing'!$3:$3</definedName>
    <definedName name="_xlnm.Print_Titles" localSheetId="7">'7. Auxiliares'!$3:$3</definedName>
    <definedName name="_xlnm.Print_Titles" localSheetId="9">Resumen_Anexo_9!$5:$5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43" l="1"/>
  <c r="J4" i="27"/>
  <c r="K4" i="27" s="1"/>
  <c r="H4" i="27"/>
  <c r="G4" i="27"/>
  <c r="K26" i="48"/>
  <c r="K19" i="44"/>
  <c r="B38" i="27"/>
  <c r="K33" i="47"/>
  <c r="K31" i="47"/>
  <c r="K25" i="48"/>
  <c r="J6" i="48"/>
  <c r="H6" i="48"/>
  <c r="G6" i="48"/>
  <c r="J29" i="27"/>
  <c r="H29" i="27"/>
  <c r="G29" i="27"/>
  <c r="J19" i="47"/>
  <c r="K19" i="47" s="1"/>
  <c r="H19" i="47"/>
  <c r="G19" i="47"/>
  <c r="J31" i="47"/>
  <c r="H31" i="47"/>
  <c r="G31" i="47"/>
  <c r="J40" i="46"/>
  <c r="H40" i="46"/>
  <c r="G40" i="46"/>
  <c r="J26" i="46"/>
  <c r="K26" i="46" s="1"/>
  <c r="H26" i="46"/>
  <c r="G26" i="46"/>
  <c r="J25" i="46"/>
  <c r="K25" i="46" s="1"/>
  <c r="H25" i="46"/>
  <c r="G25" i="46"/>
  <c r="J5" i="46"/>
  <c r="K5" i="46" s="1"/>
  <c r="H5" i="46"/>
  <c r="G5" i="46"/>
  <c r="D1" i="27" l="1"/>
  <c r="J24" i="47" l="1"/>
  <c r="H24" i="47"/>
  <c r="G24" i="47"/>
  <c r="G30" i="47"/>
  <c r="H30" i="47"/>
  <c r="J30" i="47"/>
  <c r="G32" i="47"/>
  <c r="H32" i="47"/>
  <c r="J32" i="47"/>
  <c r="J27" i="47" l="1"/>
  <c r="H27" i="47"/>
  <c r="G27" i="47"/>
  <c r="D2" i="47" l="1"/>
  <c r="D1" i="47"/>
  <c r="D2" i="48"/>
  <c r="D1" i="48"/>
  <c r="D2" i="45"/>
  <c r="D1" i="45"/>
  <c r="D2" i="44"/>
  <c r="D1" i="44"/>
  <c r="D2" i="46"/>
  <c r="D1" i="46"/>
  <c r="D1" i="43"/>
  <c r="H2" i="38"/>
  <c r="E2" i="38"/>
  <c r="B5" i="27" l="1"/>
  <c r="B6" i="27" s="1"/>
  <c r="B7" i="27" s="1"/>
  <c r="B8" i="27" s="1"/>
  <c r="B9" i="27" s="1"/>
  <c r="B10" i="27" s="1"/>
  <c r="B11" i="27" s="1"/>
  <c r="B12" i="27" s="1"/>
  <c r="B13" i="27" s="1"/>
  <c r="B14" i="27" s="1"/>
  <c r="B15" i="27" s="1"/>
  <c r="B16" i="27" s="1"/>
  <c r="B17" i="27" s="1"/>
  <c r="B18" i="27" s="1"/>
  <c r="B19" i="27" s="1"/>
  <c r="B20" i="27" s="1"/>
  <c r="B21" i="27" s="1"/>
  <c r="B22" i="27" s="1"/>
  <c r="B23" i="27" s="1"/>
  <c r="B24" i="27" s="1"/>
  <c r="B25" i="27" s="1"/>
  <c r="B26" i="27" s="1"/>
  <c r="B27" i="27" s="1"/>
  <c r="B28" i="27" s="1"/>
  <c r="B5" i="43" s="1"/>
  <c r="B6" i="43" s="1"/>
  <c r="B7" i="43" s="1"/>
  <c r="B8" i="43" s="1"/>
  <c r="B9" i="43" s="1"/>
  <c r="B10" i="43" s="1"/>
  <c r="B11" i="43" s="1"/>
  <c r="B12" i="43" s="1"/>
  <c r="B13" i="43" s="1"/>
  <c r="B14" i="43" s="1"/>
  <c r="B29" i="27" l="1"/>
  <c r="B30" i="27" s="1"/>
  <c r="B31" i="27" s="1"/>
  <c r="B32" i="27" s="1"/>
  <c r="B33" i="27" s="1"/>
  <c r="B34" i="27" s="1"/>
  <c r="B35" i="27" s="1"/>
  <c r="B36" i="27" s="1"/>
  <c r="B37" i="27" s="1"/>
  <c r="B4" i="46"/>
  <c r="B5" i="46" s="1"/>
  <c r="B6" i="46" s="1"/>
  <c r="B7" i="46" s="1"/>
  <c r="B8" i="46" s="1"/>
  <c r="B9" i="46" s="1"/>
  <c r="B10" i="46" s="1"/>
  <c r="B11" i="46" s="1"/>
  <c r="B12" i="46" s="1"/>
  <c r="B13" i="46" s="1"/>
  <c r="B14" i="46" s="1"/>
  <c r="B15" i="46" s="1"/>
  <c r="B16" i="46" s="1"/>
  <c r="B17" i="46" s="1"/>
  <c r="B18" i="46" s="1"/>
  <c r="B19" i="46" s="1"/>
  <c r="B20" i="46" s="1"/>
  <c r="B21" i="46" s="1"/>
  <c r="B22" i="46" s="1"/>
  <c r="B23" i="46" s="1"/>
  <c r="B24" i="46" s="1"/>
  <c r="B25" i="46" s="1"/>
  <c r="B26" i="46" s="1"/>
  <c r="B27" i="46" s="1"/>
  <c r="B28" i="46" s="1"/>
  <c r="B29" i="46" s="1"/>
  <c r="B30" i="46" s="1"/>
  <c r="B31" i="46" s="1"/>
  <c r="B32" i="46" s="1"/>
  <c r="B33" i="46" s="1"/>
  <c r="B34" i="46" s="1"/>
  <c r="B35" i="46" s="1"/>
  <c r="B36" i="46" s="1"/>
  <c r="B37" i="46" s="1"/>
  <c r="B38" i="46" s="1"/>
  <c r="B39" i="46" s="1"/>
  <c r="B40" i="46" s="1"/>
  <c r="B4" i="44" s="1"/>
  <c r="J7" i="48"/>
  <c r="H7" i="48"/>
  <c r="G7" i="48"/>
  <c r="B5" i="44" l="1"/>
  <c r="B6" i="44" s="1"/>
  <c r="B7" i="44" s="1"/>
  <c r="B8" i="44" s="1"/>
  <c r="B9" i="44" s="1"/>
  <c r="B10" i="44" s="1"/>
  <c r="B11" i="44" s="1"/>
  <c r="B12" i="44" s="1"/>
  <c r="B13" i="44" s="1"/>
  <c r="B14" i="44" s="1"/>
  <c r="B15" i="44" s="1"/>
  <c r="B16" i="44" s="1"/>
  <c r="B17" i="44" s="1"/>
  <c r="B18" i="44" s="1"/>
  <c r="B4" i="45" s="1"/>
  <c r="J29" i="47"/>
  <c r="H29" i="47"/>
  <c r="G29" i="47"/>
  <c r="B5" i="45" l="1"/>
  <c r="B6" i="45" s="1"/>
  <c r="B7" i="45" s="1"/>
  <c r="B8" i="45" s="1"/>
  <c r="B9" i="45" s="1"/>
  <c r="B10" i="45" s="1"/>
  <c r="J22" i="47"/>
  <c r="H22" i="47"/>
  <c r="G22" i="47"/>
  <c r="B11" i="45" l="1"/>
  <c r="B12" i="45" s="1"/>
  <c r="B13" i="45" s="1"/>
  <c r="B14" i="45" s="1"/>
  <c r="B15" i="45" s="1"/>
  <c r="B16" i="45" s="1"/>
  <c r="B4" i="48" s="1"/>
  <c r="B5" i="48" s="1"/>
  <c r="B6" i="48" s="1"/>
  <c r="B7" i="48" s="1"/>
  <c r="B8" i="48" s="1"/>
  <c r="B9" i="48" s="1"/>
  <c r="B10" i="48" s="1"/>
  <c r="B11" i="48" s="1"/>
  <c r="B12" i="48" s="1"/>
  <c r="B13" i="48" s="1"/>
  <c r="B14" i="48" s="1"/>
  <c r="B15" i="48" s="1"/>
  <c r="B16" i="48" s="1"/>
  <c r="B17" i="48" s="1"/>
  <c r="B18" i="48" s="1"/>
  <c r="B19" i="48" s="1"/>
  <c r="B20" i="48" s="1"/>
  <c r="B21" i="48" s="1"/>
  <c r="B22" i="48" s="1"/>
  <c r="B23" i="48" s="1"/>
  <c r="B24" i="48" s="1"/>
  <c r="B25" i="48" s="1"/>
  <c r="J21" i="48"/>
  <c r="H21" i="48"/>
  <c r="G21" i="48"/>
  <c r="J9" i="48"/>
  <c r="K9" i="48" s="1"/>
  <c r="H9" i="48"/>
  <c r="G9" i="48"/>
  <c r="J8" i="48"/>
  <c r="K8" i="48" s="1"/>
  <c r="H8" i="48"/>
  <c r="G8" i="48"/>
  <c r="B4" i="47" l="1"/>
  <c r="B5" i="47" s="1"/>
  <c r="B6" i="47" s="1"/>
  <c r="B7" i="47" s="1"/>
  <c r="B8" i="47" s="1"/>
  <c r="B9" i="47" s="1"/>
  <c r="B10" i="47" s="1"/>
  <c r="B11" i="47" s="1"/>
  <c r="B12" i="47" s="1"/>
  <c r="B13" i="47" s="1"/>
  <c r="B14" i="47" s="1"/>
  <c r="B15" i="47" s="1"/>
  <c r="B16" i="47" s="1"/>
  <c r="B17" i="47" s="1"/>
  <c r="B18" i="47" s="1"/>
  <c r="B19" i="47" s="1"/>
  <c r="B20" i="47" s="1"/>
  <c r="B21" i="47" s="1"/>
  <c r="B22" i="47" s="1"/>
  <c r="B23" i="47" s="1"/>
  <c r="B24" i="47" s="1"/>
  <c r="B25" i="47" s="1"/>
  <c r="B26" i="47" s="1"/>
  <c r="B27" i="47" s="1"/>
  <c r="B28" i="47" s="1"/>
  <c r="B29" i="47" s="1"/>
  <c r="B30" i="47" s="1"/>
  <c r="B31" i="47" s="1"/>
  <c r="B32" i="47" s="1"/>
  <c r="J12" i="44"/>
  <c r="H12" i="44"/>
  <c r="G12" i="44"/>
  <c r="J11" i="44"/>
  <c r="H11" i="44"/>
  <c r="G11" i="44"/>
  <c r="J6" i="44"/>
  <c r="H6" i="44"/>
  <c r="G6" i="44"/>
  <c r="J8" i="44"/>
  <c r="H8" i="44"/>
  <c r="G8" i="44"/>
  <c r="J9" i="44"/>
  <c r="H9" i="44"/>
  <c r="G9" i="44"/>
  <c r="J17" i="46"/>
  <c r="J15" i="46"/>
  <c r="J18" i="46"/>
  <c r="J16" i="46"/>
  <c r="J14" i="46"/>
  <c r="J28" i="47" l="1"/>
  <c r="K28" i="47" s="1"/>
  <c r="H28" i="47"/>
  <c r="G28" i="47"/>
  <c r="J25" i="47" l="1"/>
  <c r="K25" i="47" s="1"/>
  <c r="H25" i="47"/>
  <c r="G25" i="47"/>
  <c r="J26" i="47"/>
  <c r="K26" i="47" s="1"/>
  <c r="H26" i="47"/>
  <c r="G26" i="47"/>
  <c r="J16" i="45" l="1"/>
  <c r="H16" i="45"/>
  <c r="G16" i="45"/>
  <c r="J17" i="44" l="1"/>
  <c r="H17" i="44"/>
  <c r="G17" i="44"/>
  <c r="J5" i="43" l="1"/>
  <c r="J25" i="48" l="1"/>
  <c r="J24" i="48"/>
  <c r="K24" i="48" s="1"/>
  <c r="J23" i="48"/>
  <c r="K23" i="48" s="1"/>
  <c r="G11" i="45"/>
  <c r="H11" i="45"/>
  <c r="J11" i="45"/>
  <c r="J4" i="45"/>
  <c r="H4" i="45"/>
  <c r="G4" i="45"/>
  <c r="J18" i="44"/>
  <c r="K18" i="44" s="1"/>
  <c r="J16" i="44"/>
  <c r="J15" i="44"/>
  <c r="K15" i="44" s="1"/>
  <c r="J14" i="44"/>
  <c r="K14" i="44" s="1"/>
  <c r="J13" i="44"/>
  <c r="K13" i="44" s="1"/>
  <c r="J10" i="44"/>
  <c r="K10" i="44" s="1"/>
  <c r="J7" i="44"/>
  <c r="K7" i="44" s="1"/>
  <c r="J5" i="44"/>
  <c r="K5" i="44" s="1"/>
  <c r="J4" i="44"/>
  <c r="K4" i="44" s="1"/>
  <c r="J39" i="46"/>
  <c r="K39" i="46" s="1"/>
  <c r="J37" i="46"/>
  <c r="K37" i="46" s="1"/>
  <c r="J35" i="46"/>
  <c r="K35" i="46" s="1"/>
  <c r="J34" i="46"/>
  <c r="K34" i="46" s="1"/>
  <c r="J30" i="46"/>
  <c r="J29" i="46"/>
  <c r="K29" i="46" s="1"/>
  <c r="J23" i="46"/>
  <c r="K23" i="46" s="1"/>
  <c r="J22" i="46"/>
  <c r="K22" i="46" s="1"/>
  <c r="J21" i="46"/>
  <c r="K21" i="46" s="1"/>
  <c r="J20" i="46"/>
  <c r="K20" i="46" s="1"/>
  <c r="J19" i="46"/>
  <c r="K19" i="46" s="1"/>
  <c r="J13" i="46"/>
  <c r="K13" i="46" s="1"/>
  <c r="J12" i="46"/>
  <c r="K12" i="46" s="1"/>
  <c r="J6" i="46"/>
  <c r="K6" i="46" s="1"/>
  <c r="J7" i="46"/>
  <c r="H7" i="46"/>
  <c r="G7" i="46"/>
  <c r="J14" i="43"/>
  <c r="K14" i="43" s="1"/>
  <c r="J13" i="43"/>
  <c r="K13" i="43" s="1"/>
  <c r="J12" i="43"/>
  <c r="K12" i="43" s="1"/>
  <c r="J11" i="43"/>
  <c r="K11" i="43" s="1"/>
  <c r="J10" i="43"/>
  <c r="K10" i="43" s="1"/>
  <c r="J9" i="43"/>
  <c r="K9" i="43" s="1"/>
  <c r="J8" i="43"/>
  <c r="K8" i="43" s="1"/>
  <c r="J7" i="43"/>
  <c r="K7" i="43" s="1"/>
  <c r="J6" i="43"/>
  <c r="K6" i="43" s="1"/>
  <c r="J4" i="43"/>
  <c r="K4" i="43" s="1"/>
  <c r="J24" i="46"/>
  <c r="H24" i="46"/>
  <c r="G24" i="46"/>
  <c r="J23" i="47"/>
  <c r="H23" i="47"/>
  <c r="G23" i="47"/>
  <c r="J21" i="47"/>
  <c r="H21" i="47"/>
  <c r="G21" i="47"/>
  <c r="J20" i="47"/>
  <c r="H20" i="47"/>
  <c r="G20" i="47"/>
  <c r="J18" i="47"/>
  <c r="H18" i="47"/>
  <c r="G18" i="47"/>
  <c r="J17" i="47"/>
  <c r="H17" i="47"/>
  <c r="G17" i="47"/>
  <c r="J16" i="47"/>
  <c r="H16" i="47"/>
  <c r="G16" i="47"/>
  <c r="J15" i="47"/>
  <c r="H15" i="47"/>
  <c r="G15" i="47"/>
  <c r="J14" i="47"/>
  <c r="H14" i="47"/>
  <c r="G14" i="47"/>
  <c r="J13" i="47"/>
  <c r="H13" i="47"/>
  <c r="G13" i="47"/>
  <c r="J12" i="47"/>
  <c r="H12" i="47"/>
  <c r="G12" i="47"/>
  <c r="J11" i="47"/>
  <c r="H11" i="47"/>
  <c r="G11" i="47"/>
  <c r="J10" i="47"/>
  <c r="H10" i="47"/>
  <c r="G10" i="47"/>
  <c r="J9" i="47"/>
  <c r="H9" i="47"/>
  <c r="G9" i="47"/>
  <c r="J8" i="47"/>
  <c r="H8" i="47"/>
  <c r="G8" i="47"/>
  <c r="J7" i="47"/>
  <c r="H7" i="47"/>
  <c r="G7" i="47"/>
  <c r="J6" i="47"/>
  <c r="H6" i="47"/>
  <c r="G6" i="47"/>
  <c r="J5" i="47"/>
  <c r="H5" i="47"/>
  <c r="G5" i="47"/>
  <c r="J4" i="47"/>
  <c r="H4" i="47"/>
  <c r="G4" i="47"/>
  <c r="H25" i="48"/>
  <c r="G25" i="48"/>
  <c r="H24" i="48"/>
  <c r="G24" i="48"/>
  <c r="H23" i="48"/>
  <c r="G23" i="48"/>
  <c r="J22" i="48"/>
  <c r="H22" i="48"/>
  <c r="G22" i="48"/>
  <c r="J20" i="48"/>
  <c r="H20" i="48"/>
  <c r="G20" i="48"/>
  <c r="J19" i="48"/>
  <c r="H19" i="48"/>
  <c r="G19" i="48"/>
  <c r="J18" i="48"/>
  <c r="H18" i="48"/>
  <c r="G18" i="48"/>
  <c r="J17" i="48"/>
  <c r="H17" i="48"/>
  <c r="G17" i="48"/>
  <c r="J16" i="48"/>
  <c r="H16" i="48"/>
  <c r="G16" i="48"/>
  <c r="J15" i="48"/>
  <c r="H15" i="48"/>
  <c r="G15" i="48"/>
  <c r="J14" i="48"/>
  <c r="H14" i="48"/>
  <c r="G14" i="48"/>
  <c r="J13" i="48"/>
  <c r="H13" i="48"/>
  <c r="G13" i="48"/>
  <c r="J12" i="48"/>
  <c r="H12" i="48"/>
  <c r="G12" i="48"/>
  <c r="J11" i="48"/>
  <c r="H11" i="48"/>
  <c r="G11" i="48"/>
  <c r="J10" i="48"/>
  <c r="H10" i="48"/>
  <c r="G10" i="48"/>
  <c r="J5" i="48"/>
  <c r="H5" i="48"/>
  <c r="G5" i="48"/>
  <c r="J4" i="48"/>
  <c r="H4" i="48"/>
  <c r="I6" i="48" s="1"/>
  <c r="G4" i="48"/>
  <c r="I41" i="48"/>
  <c r="H41" i="48"/>
  <c r="G40" i="48"/>
  <c r="C40" i="48"/>
  <c r="G39" i="48"/>
  <c r="C39" i="48"/>
  <c r="G38" i="48"/>
  <c r="C38" i="48"/>
  <c r="G37" i="48"/>
  <c r="C37" i="48"/>
  <c r="G36" i="48"/>
  <c r="C36" i="48"/>
  <c r="G35" i="48"/>
  <c r="F35" i="48"/>
  <c r="C35" i="48"/>
  <c r="G34" i="48"/>
  <c r="F34" i="48"/>
  <c r="C34" i="48"/>
  <c r="G33" i="48"/>
  <c r="F33" i="48"/>
  <c r="F41" i="48" s="1"/>
  <c r="F39" i="48"/>
  <c r="F37" i="48"/>
  <c r="I48" i="47"/>
  <c r="H48" i="47"/>
  <c r="G47" i="47"/>
  <c r="C47" i="47"/>
  <c r="G46" i="47"/>
  <c r="C46" i="47"/>
  <c r="G45" i="47"/>
  <c r="C45" i="47"/>
  <c r="G44" i="47"/>
  <c r="C44" i="47"/>
  <c r="G43" i="47"/>
  <c r="C43" i="47"/>
  <c r="G42" i="47"/>
  <c r="F42" i="47"/>
  <c r="C42" i="47"/>
  <c r="G41" i="47"/>
  <c r="F41" i="47"/>
  <c r="C41" i="47"/>
  <c r="G40" i="47"/>
  <c r="F40" i="47"/>
  <c r="F48" i="47" s="1"/>
  <c r="F46" i="47"/>
  <c r="J15" i="45"/>
  <c r="H15" i="45"/>
  <c r="G15" i="45"/>
  <c r="J14" i="45"/>
  <c r="H14" i="45"/>
  <c r="G14" i="45"/>
  <c r="J13" i="45"/>
  <c r="H13" i="45"/>
  <c r="G13" i="45"/>
  <c r="J10" i="45"/>
  <c r="H10" i="45"/>
  <c r="G10" i="45"/>
  <c r="J5" i="45"/>
  <c r="H5" i="45"/>
  <c r="G5" i="45"/>
  <c r="J12" i="45"/>
  <c r="H12" i="45"/>
  <c r="G12" i="45"/>
  <c r="J9" i="45"/>
  <c r="H9" i="45"/>
  <c r="G9" i="45"/>
  <c r="J8" i="45"/>
  <c r="H8" i="45"/>
  <c r="G8" i="45"/>
  <c r="J7" i="45"/>
  <c r="H7" i="45"/>
  <c r="G7" i="45"/>
  <c r="J6" i="45"/>
  <c r="H6" i="45"/>
  <c r="G6" i="45"/>
  <c r="F26" i="44"/>
  <c r="F34" i="44" s="1"/>
  <c r="G26" i="44"/>
  <c r="C27" i="44"/>
  <c r="F27" i="44"/>
  <c r="G27" i="44"/>
  <c r="C28" i="44"/>
  <c r="F28" i="44"/>
  <c r="G28" i="44"/>
  <c r="C29" i="44"/>
  <c r="F29" i="44"/>
  <c r="G29" i="44"/>
  <c r="C30" i="44"/>
  <c r="F30" i="44"/>
  <c r="G30" i="44"/>
  <c r="C31" i="44"/>
  <c r="F31" i="44"/>
  <c r="G31" i="44"/>
  <c r="C32" i="44"/>
  <c r="F32" i="44"/>
  <c r="G32" i="44"/>
  <c r="C33" i="44"/>
  <c r="F33" i="44"/>
  <c r="G33" i="44"/>
  <c r="H34" i="44"/>
  <c r="I34" i="44"/>
  <c r="H18" i="44"/>
  <c r="G18" i="44"/>
  <c r="H16" i="44"/>
  <c r="G16" i="44"/>
  <c r="H15" i="44"/>
  <c r="G15" i="44"/>
  <c r="H14" i="44"/>
  <c r="G14" i="44"/>
  <c r="H13" i="44"/>
  <c r="G13" i="44"/>
  <c r="H10" i="44"/>
  <c r="G10" i="44"/>
  <c r="H7" i="44"/>
  <c r="G7" i="44"/>
  <c r="H5" i="44"/>
  <c r="G5" i="44"/>
  <c r="H4" i="44"/>
  <c r="G4" i="44"/>
  <c r="J5" i="27"/>
  <c r="H5" i="27"/>
  <c r="G5" i="27"/>
  <c r="H23" i="46"/>
  <c r="G23" i="46"/>
  <c r="H22" i="46"/>
  <c r="G22" i="46"/>
  <c r="H21" i="46"/>
  <c r="G21" i="46"/>
  <c r="H20" i="46"/>
  <c r="G20" i="46"/>
  <c r="G27" i="46"/>
  <c r="H27" i="46"/>
  <c r="J27" i="46"/>
  <c r="G28" i="46"/>
  <c r="H28" i="46"/>
  <c r="J28" i="46"/>
  <c r="G29" i="46"/>
  <c r="H29" i="46"/>
  <c r="G30" i="46"/>
  <c r="H30" i="46"/>
  <c r="G31" i="46"/>
  <c r="H31" i="46"/>
  <c r="J31" i="46"/>
  <c r="H39" i="46"/>
  <c r="G39" i="46"/>
  <c r="J38" i="46"/>
  <c r="H38" i="46"/>
  <c r="G38" i="46"/>
  <c r="H37" i="46"/>
  <c r="G37" i="46"/>
  <c r="J36" i="46"/>
  <c r="H36" i="46"/>
  <c r="G36" i="46"/>
  <c r="H35" i="46"/>
  <c r="G35" i="46"/>
  <c r="I55" i="46"/>
  <c r="H55" i="46"/>
  <c r="G54" i="46"/>
  <c r="C54" i="46"/>
  <c r="G53" i="46"/>
  <c r="C53" i="46"/>
  <c r="G52" i="46"/>
  <c r="C52" i="46"/>
  <c r="G51" i="46"/>
  <c r="C51" i="46"/>
  <c r="G50" i="46"/>
  <c r="C50" i="46"/>
  <c r="G49" i="46"/>
  <c r="F49" i="46"/>
  <c r="C49" i="46"/>
  <c r="G48" i="46"/>
  <c r="F48" i="46"/>
  <c r="C48" i="46"/>
  <c r="G47" i="46"/>
  <c r="F47" i="46"/>
  <c r="F55" i="46" s="1"/>
  <c r="L51" i="46" s="1"/>
  <c r="F53" i="46"/>
  <c r="F51" i="46"/>
  <c r="H34" i="46"/>
  <c r="G34" i="46"/>
  <c r="J33" i="46"/>
  <c r="H33" i="46"/>
  <c r="G33" i="46"/>
  <c r="J32" i="46"/>
  <c r="H32" i="46"/>
  <c r="G32" i="46"/>
  <c r="H19" i="46"/>
  <c r="G19" i="46"/>
  <c r="H18" i="46"/>
  <c r="G18" i="46"/>
  <c r="H17" i="46"/>
  <c r="G17" i="46"/>
  <c r="H16" i="46"/>
  <c r="G16" i="46"/>
  <c r="H15" i="46"/>
  <c r="G15" i="46"/>
  <c r="H14" i="46"/>
  <c r="G14" i="46"/>
  <c r="H13" i="46"/>
  <c r="G13" i="46"/>
  <c r="H12" i="46"/>
  <c r="G12" i="46"/>
  <c r="J11" i="46"/>
  <c r="H11" i="46"/>
  <c r="G11" i="46"/>
  <c r="J10" i="46"/>
  <c r="H10" i="46"/>
  <c r="G10" i="46"/>
  <c r="J9" i="46"/>
  <c r="H9" i="46"/>
  <c r="G9" i="46"/>
  <c r="J8" i="46"/>
  <c r="H8" i="46"/>
  <c r="G8" i="46"/>
  <c r="H6" i="46"/>
  <c r="G6" i="46"/>
  <c r="J4" i="46"/>
  <c r="H4" i="46"/>
  <c r="I40" i="46" s="1"/>
  <c r="G4" i="46"/>
  <c r="I32" i="45"/>
  <c r="H32" i="45"/>
  <c r="G31" i="45"/>
  <c r="C31" i="45"/>
  <c r="G30" i="45"/>
  <c r="C30" i="45"/>
  <c r="G29" i="45"/>
  <c r="C29" i="45"/>
  <c r="G28" i="45"/>
  <c r="C28" i="45"/>
  <c r="G27" i="45"/>
  <c r="C27" i="45"/>
  <c r="G26" i="45"/>
  <c r="F26" i="45"/>
  <c r="C26" i="45"/>
  <c r="G25" i="45"/>
  <c r="F25" i="45"/>
  <c r="C25" i="45"/>
  <c r="G24" i="45"/>
  <c r="F24" i="45"/>
  <c r="F32" i="45" s="1"/>
  <c r="F28" i="45"/>
  <c r="F21" i="43"/>
  <c r="F29" i="43" s="1"/>
  <c r="G21" i="43"/>
  <c r="C22" i="43"/>
  <c r="F22" i="43"/>
  <c r="G22" i="43"/>
  <c r="C23" i="43"/>
  <c r="F23" i="43"/>
  <c r="G23" i="43"/>
  <c r="C24" i="43"/>
  <c r="F24" i="43"/>
  <c r="G24" i="43"/>
  <c r="C25" i="43"/>
  <c r="F25" i="43"/>
  <c r="G25" i="43"/>
  <c r="C26" i="43"/>
  <c r="F26" i="43"/>
  <c r="G26" i="43"/>
  <c r="C27" i="43"/>
  <c r="F27" i="43"/>
  <c r="G27" i="43"/>
  <c r="C28" i="43"/>
  <c r="F28" i="43"/>
  <c r="G28" i="43"/>
  <c r="H29" i="43"/>
  <c r="I29" i="43"/>
  <c r="H14" i="43"/>
  <c r="G14" i="43"/>
  <c r="H13" i="43"/>
  <c r="G13" i="43"/>
  <c r="H12" i="43"/>
  <c r="G12" i="43"/>
  <c r="H11" i="43"/>
  <c r="G11" i="43"/>
  <c r="H10" i="43"/>
  <c r="G10" i="43"/>
  <c r="H9" i="43"/>
  <c r="G9" i="43"/>
  <c r="H8" i="43"/>
  <c r="G8" i="43"/>
  <c r="H7" i="43"/>
  <c r="G7" i="43"/>
  <c r="H6" i="43"/>
  <c r="G6" i="43"/>
  <c r="H5" i="43"/>
  <c r="G5" i="43"/>
  <c r="H4" i="43"/>
  <c r="G4" i="43"/>
  <c r="F50" i="46"/>
  <c r="F52" i="46"/>
  <c r="F54" i="46"/>
  <c r="F27" i="45"/>
  <c r="F31" i="45"/>
  <c r="G27" i="27"/>
  <c r="J23" i="27"/>
  <c r="H23" i="27"/>
  <c r="J22" i="27"/>
  <c r="H22" i="27"/>
  <c r="J21" i="27"/>
  <c r="H21" i="27"/>
  <c r="J20" i="27"/>
  <c r="H20" i="27"/>
  <c r="J19" i="27"/>
  <c r="H19" i="27"/>
  <c r="J18" i="27"/>
  <c r="H18" i="27"/>
  <c r="J17" i="27"/>
  <c r="H17" i="27"/>
  <c r="J16" i="27"/>
  <c r="H16" i="27"/>
  <c r="J15" i="27"/>
  <c r="H15" i="27"/>
  <c r="J14" i="27"/>
  <c r="H14" i="27"/>
  <c r="J13" i="27"/>
  <c r="H13" i="27"/>
  <c r="J12" i="27"/>
  <c r="H12" i="27"/>
  <c r="J8" i="27"/>
  <c r="H8" i="27"/>
  <c r="J7" i="27"/>
  <c r="H7" i="27"/>
  <c r="J6" i="27"/>
  <c r="H6" i="27"/>
  <c r="J28" i="27"/>
  <c r="H28" i="27"/>
  <c r="J26" i="27"/>
  <c r="H26" i="27"/>
  <c r="J25" i="27"/>
  <c r="H25" i="27"/>
  <c r="J24" i="27"/>
  <c r="H24" i="27"/>
  <c r="J27" i="27"/>
  <c r="C6" i="37"/>
  <c r="J11" i="27"/>
  <c r="H11" i="27"/>
  <c r="H10" i="27"/>
  <c r="I2" i="37"/>
  <c r="E2" i="37"/>
  <c r="H27" i="27"/>
  <c r="G15" i="37"/>
  <c r="J10" i="27"/>
  <c r="E8" i="37"/>
  <c r="H9" i="27"/>
  <c r="H38" i="27"/>
  <c r="J9" i="27"/>
  <c r="G13" i="37"/>
  <c r="G12" i="37"/>
  <c r="G11" i="37"/>
  <c r="G10" i="37"/>
  <c r="G9" i="37"/>
  <c r="G8" i="37"/>
  <c r="G7" i="37"/>
  <c r="G6" i="37"/>
  <c r="E9" i="37"/>
  <c r="E7" i="37"/>
  <c r="E13" i="37"/>
  <c r="I38" i="27"/>
  <c r="E11" i="37"/>
  <c r="E12" i="37"/>
  <c r="G22" i="27"/>
  <c r="G21" i="27"/>
  <c r="G23" i="27"/>
  <c r="G19" i="27"/>
  <c r="G18" i="27"/>
  <c r="G20" i="27"/>
  <c r="E6" i="37"/>
  <c r="G16" i="27"/>
  <c r="G9" i="27"/>
  <c r="G15" i="27"/>
  <c r="G17" i="27"/>
  <c r="G13" i="27"/>
  <c r="G12" i="27"/>
  <c r="G14" i="27"/>
  <c r="F38" i="27"/>
  <c r="F10" i="37"/>
  <c r="E10" i="37"/>
  <c r="H12" i="37"/>
  <c r="I12" i="37" s="1"/>
  <c r="F9" i="37"/>
  <c r="F11" i="37"/>
  <c r="F12" i="37"/>
  <c r="F8" i="37"/>
  <c r="F7" i="37"/>
  <c r="G7" i="27"/>
  <c r="G28" i="27"/>
  <c r="G25" i="27"/>
  <c r="G6" i="27"/>
  <c r="G8" i="27"/>
  <c r="G10" i="27"/>
  <c r="G26" i="27"/>
  <c r="G11" i="27"/>
  <c r="G24" i="27"/>
  <c r="F6" i="37"/>
  <c r="H8" i="37"/>
  <c r="I8" i="37" s="1"/>
  <c r="F13" i="37"/>
  <c r="H9" i="37"/>
  <c r="I9" i="37" s="1"/>
  <c r="H13" i="37"/>
  <c r="I13" i="37" s="1"/>
  <c r="H10" i="37"/>
  <c r="I10" i="37" s="1"/>
  <c r="H7" i="37"/>
  <c r="I7" i="37" s="1"/>
  <c r="H6" i="37"/>
  <c r="I6" i="37" s="1"/>
  <c r="H11" i="37"/>
  <c r="I11" i="37" s="1"/>
  <c r="H15" i="37"/>
  <c r="H16" i="37"/>
  <c r="F36" i="48"/>
  <c r="F38" i="48"/>
  <c r="F40" i="48"/>
  <c r="F43" i="47"/>
  <c r="F45" i="47"/>
  <c r="F47" i="47"/>
  <c r="F44" i="47"/>
  <c r="J21" i="44"/>
  <c r="F29" i="45"/>
  <c r="F30" i="45"/>
  <c r="J28" i="48"/>
  <c r="J35" i="47"/>
  <c r="J36" i="47" s="1"/>
  <c r="K18" i="45"/>
  <c r="J19" i="45" s="1"/>
  <c r="I4" i="27" l="1"/>
  <c r="I29" i="27"/>
  <c r="I19" i="47"/>
  <c r="I31" i="47"/>
  <c r="I24" i="47"/>
  <c r="I30" i="47"/>
  <c r="I32" i="47"/>
  <c r="K41" i="46"/>
  <c r="J42" i="46" s="1"/>
  <c r="J43" i="46" s="1"/>
  <c r="I26" i="46"/>
  <c r="I25" i="46"/>
  <c r="I5" i="46"/>
  <c r="I27" i="47"/>
  <c r="K28" i="48"/>
  <c r="I7" i="48"/>
  <c r="I9" i="48"/>
  <c r="I21" i="48"/>
  <c r="I8" i="48"/>
  <c r="L54" i="46"/>
  <c r="K15" i="43"/>
  <c r="I12" i="44"/>
  <c r="I11" i="44"/>
  <c r="I9" i="44"/>
  <c r="I6" i="44"/>
  <c r="I8" i="44"/>
  <c r="I29" i="47"/>
  <c r="I22" i="47"/>
  <c r="I28" i="47"/>
  <c r="I9" i="45"/>
  <c r="I15" i="45"/>
  <c r="I11" i="45"/>
  <c r="I4" i="45"/>
  <c r="I16" i="45"/>
  <c r="I6" i="45"/>
  <c r="L46" i="47"/>
  <c r="L43" i="47"/>
  <c r="L42" i="47"/>
  <c r="L40" i="47"/>
  <c r="I26" i="47"/>
  <c r="I25" i="47"/>
  <c r="L28" i="45"/>
  <c r="L25" i="45"/>
  <c r="L27" i="45"/>
  <c r="L44" i="47"/>
  <c r="L47" i="47"/>
  <c r="I12" i="45"/>
  <c r="L45" i="47"/>
  <c r="I13" i="45"/>
  <c r="I8" i="45"/>
  <c r="L29" i="45"/>
  <c r="I18" i="44"/>
  <c r="I17" i="44"/>
  <c r="I20" i="27"/>
  <c r="I24" i="46"/>
  <c r="I7" i="45"/>
  <c r="I10" i="45"/>
  <c r="I5" i="45"/>
  <c r="I14" i="45"/>
  <c r="L23" i="43"/>
  <c r="L28" i="43"/>
  <c r="L26" i="43"/>
  <c r="L22" i="43"/>
  <c r="L30" i="45"/>
  <c r="I8" i="27"/>
  <c r="L27" i="43"/>
  <c r="L24" i="43"/>
  <c r="G29" i="43"/>
  <c r="L31" i="45"/>
  <c r="I30" i="46"/>
  <c r="I12" i="47"/>
  <c r="I16" i="46"/>
  <c r="I20" i="46"/>
  <c r="I32" i="46"/>
  <c r="I29" i="46"/>
  <c r="L28" i="44"/>
  <c r="L32" i="44"/>
  <c r="L39" i="48"/>
  <c r="L40" i="48"/>
  <c r="L36" i="48"/>
  <c r="L35" i="48"/>
  <c r="L33" i="48"/>
  <c r="G38" i="27"/>
  <c r="L33" i="44"/>
  <c r="O11" i="38"/>
  <c r="I9" i="27"/>
  <c r="I17" i="46"/>
  <c r="L34" i="48"/>
  <c r="J20" i="45"/>
  <c r="O9" i="38" s="1"/>
  <c r="L41" i="47"/>
  <c r="G41" i="48"/>
  <c r="L38" i="48"/>
  <c r="L29" i="44"/>
  <c r="G34" i="44"/>
  <c r="G48" i="47"/>
  <c r="L37" i="48"/>
  <c r="I23" i="46"/>
  <c r="G55" i="46"/>
  <c r="O5" i="38"/>
  <c r="G32" i="45"/>
  <c r="L47" i="46"/>
  <c r="O6" i="38"/>
  <c r="J22" i="44"/>
  <c r="O8" i="38" s="1"/>
  <c r="I5" i="48"/>
  <c r="I22" i="48"/>
  <c r="I11" i="48"/>
  <c r="I26" i="27"/>
  <c r="I15" i="27"/>
  <c r="J29" i="48"/>
  <c r="I5" i="47"/>
  <c r="I21" i="47"/>
  <c r="I10" i="47"/>
  <c r="I20" i="47"/>
  <c r="I13" i="47"/>
  <c r="I15" i="47"/>
  <c r="I18" i="47"/>
  <c r="I14" i="47"/>
  <c r="I9" i="47"/>
  <c r="I17" i="47"/>
  <c r="I6" i="47"/>
  <c r="I11" i="47"/>
  <c r="I8" i="47"/>
  <c r="I23" i="47"/>
  <c r="I7" i="47"/>
  <c r="I4" i="47"/>
  <c r="I16" i="47"/>
  <c r="I14" i="46"/>
  <c r="I22" i="46"/>
  <c r="O10" i="38"/>
  <c r="I35" i="46"/>
  <c r="I27" i="46"/>
  <c r="I10" i="44"/>
  <c r="L25" i="43"/>
  <c r="L26" i="45"/>
  <c r="I18" i="48"/>
  <c r="I25" i="48"/>
  <c r="I10" i="27"/>
  <c r="I17" i="27"/>
  <c r="I21" i="27"/>
  <c r="I7" i="27"/>
  <c r="I20" i="48"/>
  <c r="I27" i="27"/>
  <c r="I18" i="27"/>
  <c r="I5" i="27"/>
  <c r="I33" i="46"/>
  <c r="I11" i="46"/>
  <c r="L49" i="46"/>
  <c r="I5" i="44"/>
  <c r="I12" i="46"/>
  <c r="I7" i="46"/>
  <c r="I10" i="46"/>
  <c r="I34" i="46"/>
  <c r="I7" i="44"/>
  <c r="I4" i="44"/>
  <c r="L24" i="45"/>
  <c r="L27" i="44"/>
  <c r="I16" i="48"/>
  <c r="I19" i="48"/>
  <c r="I4" i="48"/>
  <c r="I11" i="27"/>
  <c r="I25" i="27"/>
  <c r="I24" i="27"/>
  <c r="I22" i="27"/>
  <c r="I16" i="27"/>
  <c r="I10" i="43"/>
  <c r="I12" i="27"/>
  <c r="I21" i="46"/>
  <c r="I14" i="48"/>
  <c r="I28" i="27"/>
  <c r="I39" i="46"/>
  <c r="L50" i="46"/>
  <c r="I13" i="44"/>
  <c r="I37" i="46"/>
  <c r="I14" i="44"/>
  <c r="I16" i="44"/>
  <c r="L26" i="44"/>
  <c r="I12" i="48"/>
  <c r="I15" i="48"/>
  <c r="I6" i="27"/>
  <c r="I19" i="27"/>
  <c r="L30" i="44"/>
  <c r="I14" i="27"/>
  <c r="I9" i="46"/>
  <c r="I13" i="46"/>
  <c r="I19" i="46"/>
  <c r="I18" i="46"/>
  <c r="L21" i="43"/>
  <c r="L31" i="44"/>
  <c r="I10" i="48"/>
  <c r="I13" i="48"/>
  <c r="I13" i="27"/>
  <c r="L48" i="46"/>
  <c r="I15" i="44"/>
  <c r="I24" i="48"/>
  <c r="I28" i="46"/>
  <c r="I17" i="48"/>
  <c r="I15" i="46"/>
  <c r="L52" i="46"/>
  <c r="I38" i="46"/>
  <c r="I31" i="46"/>
  <c r="I36" i="46"/>
  <c r="I8" i="46"/>
  <c r="I6" i="46"/>
  <c r="L53" i="46"/>
  <c r="I23" i="48"/>
  <c r="I23" i="27"/>
  <c r="I4" i="46"/>
  <c r="I8" i="43"/>
  <c r="I4" i="43"/>
  <c r="I6" i="43"/>
  <c r="I11" i="43"/>
  <c r="I14" i="43"/>
  <c r="I7" i="43"/>
  <c r="I9" i="43"/>
  <c r="I5" i="43"/>
  <c r="I12" i="43"/>
  <c r="I13" i="43"/>
  <c r="J5" i="38" l="1"/>
  <c r="O7" i="38"/>
  <c r="O4" i="38" s="1"/>
  <c r="O3" i="38" s="1"/>
  <c r="I5"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s>
  <commentList>
    <comment ref="C18" authorId="0" shapeId="0" xr:uid="{00000000-0006-0000-0300-000001000000}">
      <text>
        <r>
          <rPr>
            <b/>
            <sz val="9"/>
            <color indexed="81"/>
            <rFont val="Tahoma"/>
            <family val="2"/>
          </rPr>
          <t>Administrador:</t>
        </r>
        <r>
          <rPr>
            <sz val="9"/>
            <color indexed="81"/>
            <rFont val="Tahoma"/>
            <family val="2"/>
          </rPr>
          <t xml:space="preserve">
Si va tornillo seria backup</t>
        </r>
      </text>
    </comment>
  </commentList>
</comments>
</file>

<file path=xl/sharedStrings.xml><?xml version="1.0" encoding="utf-8"?>
<sst xmlns="http://schemas.openxmlformats.org/spreadsheetml/2006/main" count="831" uniqueCount="377">
  <si>
    <t>Total</t>
  </si>
  <si>
    <t>Rig Specifications Option A</t>
  </si>
  <si>
    <t>Item</t>
  </si>
  <si>
    <t>Feature</t>
  </si>
  <si>
    <t>Requirement</t>
  </si>
  <si>
    <t>Remarks</t>
  </si>
  <si>
    <t>Total Rig Weight</t>
  </si>
  <si>
    <t>Type of Rig</t>
  </si>
  <si>
    <t>Independent Leg Jack up</t>
  </si>
  <si>
    <t>Working Water Depth</t>
  </si>
  <si>
    <t>Spud Can Penetration</t>
  </si>
  <si>
    <t>Pressure Rating BOP Equipment</t>
  </si>
  <si>
    <t>Certification &amp; Classification</t>
  </si>
  <si>
    <t>Mooring System</t>
  </si>
  <si>
    <t>Navigation Equipment</t>
  </si>
  <si>
    <t>Foghorn, navigation and obstruction lights to meet regulatory requirements</t>
  </si>
  <si>
    <t>Rig Instrumentation</t>
  </si>
  <si>
    <t>Wind speed, wind direction, and barometric pressure</t>
  </si>
  <si>
    <t>Rig Variable Load (Rig floor Load is in addition to the Rig Variable load)</t>
  </si>
  <si>
    <t>Heliport Certification</t>
  </si>
  <si>
    <t>• Must comply with CAP437 guidelines from UK CAA or equivalent US standard.</t>
  </si>
  <si>
    <t>Quarters / Offices</t>
  </si>
  <si>
    <t>Heating / Cooling</t>
  </si>
  <si>
    <t>Air-Conditioned Accommodations (cooling and heating, HVAC)</t>
  </si>
  <si>
    <t>Capacity of Quarters</t>
  </si>
  <si>
    <t>Type of Rooms</t>
  </si>
  <si>
    <t>Service Company Office</t>
  </si>
  <si>
    <t>For minimum 6 people / Desks.</t>
  </si>
  <si>
    <t>Conference Room</t>
  </si>
  <si>
    <t>Training Room</t>
  </si>
  <si>
    <t>Separate from conference room</t>
  </si>
  <si>
    <t>Recreation / TV Rooms</t>
  </si>
  <si>
    <t>Gym</t>
  </si>
  <si>
    <t>Min. 2 x treadmills, 1 x stationary bike, free weights and weights machine.</t>
  </si>
  <si>
    <t>Hospital (3 person)</t>
  </si>
  <si>
    <t>Set up to handle min. 3 patients</t>
  </si>
  <si>
    <t>Communication / Computer System</t>
  </si>
  <si>
    <t>Cantilever</t>
  </si>
  <si>
    <t>Conductor Tensioning System</t>
  </si>
  <si>
    <t>• Bulk Mud Surge Tank : 70 cu ft</t>
  </si>
  <si>
    <t>• Mud Processing / Sand Trap : 200 bbls</t>
  </si>
  <si>
    <t>• Brine Storage : 1000 bbls</t>
  </si>
  <si>
    <t>• Base Oil Storage : 1000 bbls</t>
  </si>
  <si>
    <t>• Potable Water : 1500 bbls</t>
  </si>
  <si>
    <t>• Fuel Oil Capacity : 2000 bbls</t>
  </si>
  <si>
    <t>Pits / Mud Mixing</t>
  </si>
  <si>
    <t>Derrick</t>
  </si>
  <si>
    <t>Automatic Vertical Pipe Racking System</t>
  </si>
  <si>
    <t>Derrick Racking Capacity</t>
  </si>
  <si>
    <t>Drawworks</t>
  </si>
  <si>
    <t>Top Drive</t>
  </si>
  <si>
    <t>Rotary Table</t>
  </si>
  <si>
    <t>Deck Mounted Make-up Unit for up to 9.5” DCs</t>
  </si>
  <si>
    <t>Make up / Break down BHA items and drilling stands offline Preferred</t>
  </si>
  <si>
    <t>Make-Up and Racking Tubulars Offline in the derrick</t>
  </si>
  <si>
    <t>Pipe Make-up</t>
  </si>
  <si>
    <t>Air Hoists on Drill Floor</t>
  </si>
  <si>
    <t>Triplex Mud Pumps</t>
  </si>
  <si>
    <t>Additional Pumps</t>
  </si>
  <si>
    <t>Solids control</t>
  </si>
  <si>
    <t>Gumbo Buster</t>
  </si>
  <si>
    <t>Scalpers</t>
  </si>
  <si>
    <t>Scalper Shakers - 1200 gpm capacity</t>
  </si>
  <si>
    <t>Shakers</t>
  </si>
  <si>
    <t>Seawater Supply</t>
  </si>
  <si>
    <t xml:space="preserve">Does rig have sufficient SW supply to provide 1200 gpm in main suction pit.  </t>
  </si>
  <si>
    <t>Mud Cleaner / Desilter</t>
  </si>
  <si>
    <t>Desander</t>
  </si>
  <si>
    <t>Centrifuge Set Up</t>
  </si>
  <si>
    <t>OBM cuttings Collection</t>
  </si>
  <si>
    <t>Mud Vacuum System</t>
  </si>
  <si>
    <t>Yes</t>
  </si>
  <si>
    <t>High Pressure Washer for cleaning mud tanks, equipment &amp; general washing</t>
  </si>
  <si>
    <t>Trip Tank</t>
  </si>
  <si>
    <t>Two Pumps two sided with minimum 80 bbls capacity.</t>
  </si>
  <si>
    <t>Stripping Tank</t>
  </si>
  <si>
    <t>Calibrated for pipe sizes provided.</t>
  </si>
  <si>
    <t>Bulk Silo Indicators</t>
  </si>
  <si>
    <t xml:space="preserve"> </t>
  </si>
  <si>
    <t>Bulk Silo Dust Collectors / Dryers</t>
  </si>
  <si>
    <t>Bulk Cement, Bulk Mud dust collecting system and dryers.</t>
  </si>
  <si>
    <t>Drill String</t>
  </si>
  <si>
    <t>9 ½” Spiral Drill Collars</t>
  </si>
  <si>
    <t>8” Drill Spiral Collars</t>
  </si>
  <si>
    <t>Floats</t>
  </si>
  <si>
    <t>Ported and non ported floats as required by program.  Baker Model GC / GCA Auto Fill</t>
  </si>
  <si>
    <t>4 ¾” Spiral Drill Collars</t>
  </si>
  <si>
    <t>Drill Pipe Pup Joints</t>
  </si>
  <si>
    <t>X-overs</t>
  </si>
  <si>
    <t>Drifts</t>
  </si>
  <si>
    <t>TDS Saver Subs</t>
  </si>
  <si>
    <t>Well Control Equipment</t>
  </si>
  <si>
    <t>Diverter System</t>
  </si>
  <si>
    <t>BOP Test Stump</t>
  </si>
  <si>
    <t>Nutech type offline testing stumps for testing TIW/FOSV/ etc..</t>
  </si>
  <si>
    <t>Testing Choke / Kill manifold</t>
  </si>
  <si>
    <t>Choke Line Valves (H2S trim)</t>
  </si>
  <si>
    <t>Kill Line Valves (H2S trim)</t>
  </si>
  <si>
    <t>Choke &amp; Kill Manifold</t>
  </si>
  <si>
    <t>Additional Well Control Instrumentation</t>
  </si>
  <si>
    <t>Full Opening Safety Valves</t>
  </si>
  <si>
    <t>Inside BOP</t>
  </si>
  <si>
    <t>Upper and Lower IBOP’s for the top drive</t>
  </si>
  <si>
    <t>Drop in Dart sub and Dart</t>
  </si>
  <si>
    <t>BOP Closing Unit (BOP Controls)</t>
  </si>
  <si>
    <t xml:space="preserve">Mud Gas Separator (Poor Boy Degasser) </t>
  </si>
  <si>
    <t>BOP Handling System</t>
  </si>
  <si>
    <t>Air Hoists Under Cantilever</t>
  </si>
  <si>
    <t>One Dedicated Man Rider
Two Auxiliary Hoists</t>
  </si>
  <si>
    <t>Drilling Instrumentation</t>
  </si>
  <si>
    <t>Testing Equipment</t>
  </si>
  <si>
    <t>Water Curtain</t>
  </si>
  <si>
    <t>Well Test Piping</t>
  </si>
  <si>
    <t>Well Test Piping  : Oil, gas, Air &amp; Sea Water
Certified and checked for wall thickness. 10Ksi working pressure. Targeted elbows / Bends.</t>
  </si>
  <si>
    <t>Boom Burners</t>
  </si>
  <si>
    <t xml:space="preserve">King Post and tie off points installed and ready for burner booms.  Inspections up to date. If booms are available state specs. </t>
  </si>
  <si>
    <t>Auxiliary Equipment</t>
  </si>
  <si>
    <t>Rig Cranes</t>
  </si>
  <si>
    <t>Forklift</t>
  </si>
  <si>
    <t>Forklift for Sack Storage Room 5000 lbs SWL</t>
  </si>
  <si>
    <t>Lock up</t>
  </si>
  <si>
    <t>Hazardous Materials Lock up</t>
  </si>
  <si>
    <t>Rig Air</t>
  </si>
  <si>
    <t>Bulk Air</t>
  </si>
  <si>
    <t>Water Maker(s)</t>
  </si>
  <si>
    <t>15,000 gpd  (redundancy required) state type.</t>
  </si>
  <si>
    <t>Bulk Fittings.</t>
  </si>
  <si>
    <t>Sewage Treatment Plant</t>
  </si>
  <si>
    <t>Trash Compactor</t>
  </si>
  <si>
    <t>This should be provided with the rig and within the rig contract.</t>
  </si>
  <si>
    <t>Zero Discharge</t>
  </si>
  <si>
    <t xml:space="preserve">Drill Floor, rotary and draw works fitted with drip pans </t>
  </si>
  <si>
    <t>Flow Meters</t>
  </si>
  <si>
    <t>• Sea Water To Pits
• Base Oil To Storage Tank
• Base Oil To Mud Pits
• Drill Water to Pits
• Fuel to Storage Tanks
• Fuel to Mud Pits</t>
  </si>
  <si>
    <t>Cement Unit Piping</t>
  </si>
  <si>
    <t>Drill floor (cement standpipe, choke manifold / standpipe manifold), BOP Storage Area, etc.</t>
  </si>
  <si>
    <t>Third Party Services</t>
  </si>
  <si>
    <t>Fishing Equipment</t>
  </si>
  <si>
    <t>Welding Sets</t>
  </si>
  <si>
    <t>2 ea electric welding machines</t>
  </si>
  <si>
    <t>Baskets and containers</t>
  </si>
  <si>
    <t>Breather Apparatus</t>
  </si>
  <si>
    <t>Critical Spares List</t>
  </si>
  <si>
    <t>Critical Spares</t>
  </si>
  <si>
    <t>Hydrogen Sulphide equipment (BAs, gas sensors, gas monitors etc)</t>
  </si>
  <si>
    <t>Resumen</t>
  </si>
  <si>
    <t>Mandatory</t>
  </si>
  <si>
    <t>15,000 ft of drill pipe provided by the rig, 10 stands HWDP, 6 stands Drill Collars (stands = triples as minimum)</t>
  </si>
  <si>
    <t>Standpipe</t>
  </si>
  <si>
    <t>Cement Unit</t>
  </si>
  <si>
    <t>Safety Personal Survival</t>
  </si>
  <si>
    <t>Rig Abandonment equipment to be supplied by rig contractor.</t>
  </si>
  <si>
    <t>Score Achieved by THIS RIG</t>
  </si>
  <si>
    <t>Weighting Maximum points</t>
  </si>
  <si>
    <t>Aspecto Evaluado</t>
  </si>
  <si>
    <t>Habitaciones / Oficinas</t>
  </si>
  <si>
    <t xml:space="preserve">Capacidades </t>
  </si>
  <si>
    <t>Control de Sólidos</t>
  </si>
  <si>
    <t>Sarta de perforación</t>
  </si>
  <si>
    <t>Equipo de Control de Pozo</t>
  </si>
  <si>
    <t>Equipo para prueba de pozo</t>
  </si>
  <si>
    <t>Equipo Auxiliar</t>
  </si>
  <si>
    <t>A</t>
  </si>
  <si>
    <t>E</t>
  </si>
  <si>
    <t>B</t>
  </si>
  <si>
    <t>C</t>
  </si>
  <si>
    <t>D</t>
  </si>
  <si>
    <t>F</t>
  </si>
  <si>
    <t>G</t>
  </si>
  <si>
    <t>H</t>
  </si>
  <si>
    <t>Capabilities</t>
  </si>
  <si>
    <t>MAX Score possible</t>
  </si>
  <si>
    <t xml:space="preserve"> Score Achieved by THIS RIG</t>
  </si>
  <si>
    <t>Grade  / Calificacion</t>
  </si>
  <si>
    <t>Rig Contractor &amp;  Name</t>
  </si>
  <si>
    <t>Ideal Score / Puntuacion
Ideal</t>
  </si>
  <si>
    <t>Total rig score</t>
  </si>
  <si>
    <t>Date</t>
  </si>
  <si>
    <t>Aspect Evaluated</t>
  </si>
  <si>
    <t>Weighting (points)</t>
  </si>
  <si>
    <t xml:space="preserve">                                                            All tanks apart from pot water, fuel oil and drill water should be fitted with a circulating system to avoid solids settlement.</t>
  </si>
  <si>
    <t>Number of OPERATOR´s Offices</t>
  </si>
  <si>
    <t>Non Smoking and Smoking areas</t>
  </si>
  <si>
    <t xml:space="preserve"> lT Communications / PA
• Offices Pre-wired for Operators Satellite Phone Comms.
• Helicopter radio beacon in operational condition
• Rig owned self contained satelite communication system
• Marine radio                                                                                                                  </t>
  </si>
  <si>
    <t>No</t>
  </si>
  <si>
    <t>ENTER: Compliant?
 Yes or No</t>
  </si>
  <si>
    <t>• Liquid Mud (Main Pits) : 3800 bbls minimum</t>
  </si>
  <si>
    <t>• Drill Pipe
• Casing (if so, what sizes)
• Test Tubing (3.5” to 4.5”)
• BHA up to 9.5” DC´s
• Rotating Mouse Hole with dedicated Iron Roughneck (preferred not escential).</t>
  </si>
  <si>
    <t>Maximum Well Depth capability</t>
  </si>
  <si>
    <t>condicionales</t>
  </si>
  <si>
    <t xml:space="preserve">Max Points - Score </t>
  </si>
  <si>
    <t>Este valor de "Score" se usa para el cálculo de la evaluación Técnica</t>
  </si>
  <si>
    <t>PASS (Yes/No)?</t>
  </si>
  <si>
    <t>Passed excluyent techical conditions?</t>
  </si>
  <si>
    <t>OFERENTE / EQUIPO</t>
  </si>
  <si>
    <t>FECHA</t>
  </si>
  <si>
    <t>Area</t>
  </si>
  <si>
    <t>Punto Evaluacion</t>
  </si>
  <si>
    <t>Descripción</t>
  </si>
  <si>
    <t>Documento Requerido</t>
  </si>
  <si>
    <t>Como se Evalúa</t>
  </si>
  <si>
    <t>Calificacion</t>
  </si>
  <si>
    <t>TOTAL</t>
  </si>
  <si>
    <t>PASA</t>
  </si>
  <si>
    <t>#</t>
  </si>
  <si>
    <t>Critical Items</t>
  </si>
  <si>
    <t>References</t>
  </si>
  <si>
    <t>Rig is not accepted</t>
  </si>
  <si>
    <t>Requerimientos Básicos</t>
  </si>
  <si>
    <t>Ocultar</t>
  </si>
  <si>
    <t>yes</t>
  </si>
  <si>
    <t>2800 hp, Min Drilling Depth 25,000 ft</t>
  </si>
  <si>
    <t>• ABS / DNV or Other for Mobile Offshore Drilling Units</t>
  </si>
  <si>
    <t>• SOLAS</t>
  </si>
  <si>
    <t>Standards &amp; NDE</t>
  </si>
  <si>
    <t>API 7L categoty IV</t>
  </si>
  <si>
    <t>API 8B Cat IV</t>
  </si>
  <si>
    <t>API 4G Cat III</t>
  </si>
  <si>
    <t>API 7K</t>
  </si>
  <si>
    <t>API STD 64</t>
  </si>
  <si>
    <t>API RP 9B</t>
  </si>
  <si>
    <t>API 54 Cat IV</t>
  </si>
  <si>
    <t>• IMO MODU Code (1989)</t>
  </si>
  <si>
    <t>• MARPOL 1973 – 1978</t>
  </si>
  <si>
    <t>• International Load Line Cert.</t>
  </si>
  <si>
    <t xml:space="preserve">• Agitators in all mud pits. </t>
  </si>
  <si>
    <t>• Mud Guns in all pits.</t>
  </si>
  <si>
    <t>Year delivery</t>
  </si>
  <si>
    <t>Provide details of the system installed.</t>
  </si>
  <si>
    <t>Choke / kill manifold be tested offline while tripping.</t>
  </si>
  <si>
    <t>Weight Indicator, Iron Roughneck Torque, Pump Pressure, Top Drive / Rotary Table RPM / Torque, 
• Line Pull sensor for manual tongs.
• Recording Device for Drilling Parameters, electronic and with web access preferred.
• PVT system for mud pits, mud process pits, trip tank
• Drift Indicator
• Web access, eg RigSense.</t>
  </si>
  <si>
    <t>Sack room</t>
  </si>
  <si>
    <t>Capacity to storage 5000 sx</t>
  </si>
  <si>
    <t>Deck space</t>
  </si>
  <si>
    <t>Cantilever space</t>
  </si>
  <si>
    <t>Cantielever space to storage drilling equipmnet 2100 ft2</t>
  </si>
  <si>
    <t>BOP Tensioner</t>
  </si>
  <si>
    <t>• Secondary tensioning system also required for BOP support.</t>
  </si>
  <si>
    <t>• Lockable master dump valve on all pits.</t>
  </si>
  <si>
    <t>• Two mixing hoppers with at least one shearing hopper.</t>
  </si>
  <si>
    <t>• Deck hopper for addition of material to mud system via one MT / big bags.</t>
  </si>
  <si>
    <t xml:space="preserve">Total score </t>
  </si>
  <si>
    <t>To handle maximum flow rate (1000 GPM with 8.9 ppg Fluid)</t>
  </si>
  <si>
    <t>Basic, Cert &amp; Insp</t>
  </si>
  <si>
    <t>Offices &amp; allocation</t>
  </si>
  <si>
    <t>Capacities</t>
  </si>
  <si>
    <t>Solid Control</t>
  </si>
  <si>
    <t>Drilling String</t>
  </si>
  <si>
    <t>BOP &amp; testing</t>
  </si>
  <si>
    <t>Auxiliares</t>
  </si>
  <si>
    <t>NO PASA</t>
  </si>
  <si>
    <t>• Iron Roughneck: 3-1/2” – 9 ¾”, less than 5 yrs old, in excellent condition.
• Pipe Spinner in good condition.</t>
  </si>
  <si>
    <t xml:space="preserve">Gravel pack pipe line </t>
  </si>
  <si>
    <t>1 dedicated gravel pack pipe line 3” ID 10kpsi for main deck to drill floor</t>
  </si>
  <si>
    <r>
      <t xml:space="preserve">Air Gap </t>
    </r>
    <r>
      <rPr>
        <sz val="10"/>
        <rFont val="Arial"/>
        <family val="2"/>
      </rPr>
      <t>(MSL – Bttm of the Hull) without Load restriction.</t>
    </r>
  </si>
  <si>
    <t>Estimated Sea Bed To Final Leg Penetration is in the range 2 - 3 meters</t>
  </si>
  <si>
    <t>API STD 53 (Last Edition)</t>
  </si>
  <si>
    <t>NOTE:</t>
  </si>
  <si>
    <t>All Well Control Equipment and Diverter System (lines, manifolds, stand pipes,over board valves ,kill and choke coflex hoses, operating BOP function hoses,  fixe line, HCR valve, NRV, Choke manifold , BOP stack with Annular , IBOP valves , FOSV, Gray valve, etc  included) shall have 3 years valid certification from the Spud date.</t>
  </si>
  <si>
    <t>1 x  3 ½ HYC elevator for 3 ½ tubing with 3 ½ hand slip ( cement stinger)</t>
  </si>
  <si>
    <t>Sea chest  Pump</t>
  </si>
  <si>
    <t>1 	Sea chest  Pump available on pit tanks</t>
  </si>
  <si>
    <t>• Independent Base Oil Pump 
• Independent Brine Pump
• Mixing Pumps – Min two each</t>
  </si>
  <si>
    <t>Two decanter centrifuges with variable speed (VFD variable Frecuency drive) with barite recovery arrangement.</t>
  </si>
  <si>
    <t>1200-1600 gpm (4")</t>
  </si>
  <si>
    <t xml:space="preserve">CCB (Cleancut system cutting) </t>
  </si>
  <si>
    <t>Cleancut system cuttings blower. Cutting collection and transportation. Pneumatic Operated. To handle OBM and WBM contaminated cutting. As a backup of the Auger primary system.</t>
  </si>
  <si>
    <t>FOSV for Offline Testing</t>
  </si>
  <si>
    <t xml:space="preserve">• Pressure Sensors (DP&amp;CP)
• At BOP, upstream of chokes and downstream of chokes </t>
  </si>
  <si>
    <t>There should be  a complete back up set of valves and sufficient spares on the rig to redress each valve 3 times.</t>
  </si>
  <si>
    <t>Meets API std 53 (Last edition)</t>
  </si>
  <si>
    <t>Equipped with DST / Flaring water cooling system or panels.  State pertinent spec´s in remarks.</t>
  </si>
  <si>
    <t>Full set of hollow steel drifts for all drilling &amp; Completion strings components. Includes tie off point for slick line Wire-Tail Drifting.</t>
  </si>
  <si>
    <t>All  spare TDS saver subs need it during the contract period. 
1 Backup for ea string.</t>
  </si>
  <si>
    <t>Sides entry Sub and circulating swage</t>
  </si>
  <si>
    <t>• One dedicated man rider winch
• Two Utility/man rider combination with minimum capacity 7.5 Tn.</t>
  </si>
  <si>
    <t>• Personnel transfers baskets, Billy Pug BPC X904-B or greater.  
• Cargo containers for drilling contractor owned equipment.
• All 3rd party equipment to be transported using 3rd party provided CCU / containers / slings, inspected to required standards.
• All CCU, Baskets/HH being utilised for transport of material shall be inspected in accordance with either DNV 2.71 or ENBS 12079
• All frozen food and dry food shall be transported in containers that meet with the standard DNV 2.71 or ENBS 12079. It shall be the responsibility of the Rig Contractor or subcontractor to supply the Transport containers in accordance with this requirement.</t>
  </si>
  <si>
    <t>Contractor shall have all identified all critical spares as outlined by OEM and must be  in inventory and in country. List Should be Provided.</t>
  </si>
  <si>
    <t xml:space="preserve">C </t>
  </si>
  <si>
    <t>Critical "C"/
Plus "Number"</t>
  </si>
  <si>
    <t xml:space="preserve">Gumbo Buster </t>
  </si>
  <si>
    <t>JU</t>
  </si>
  <si>
    <t>Resultados del Anexo III a Certifcacion y Validacion de Especificaciones Tecnicas</t>
  </si>
  <si>
    <t>Presentación completa del Anexo IIIa de Excel completado por el oferente.</t>
  </si>
  <si>
    <t xml:space="preserve">• String x-over to connect drill collars, jar, and bit with 100% back up.
• All cross overs required to make up standard 3rd party BHA items.
• All cross overs required to make up all necessary drilling &amp; Completion string items.
• All cross overs required according to the  Drilling and Completion Programs.            </t>
  </si>
  <si>
    <t>Rig Contractor &amp; Name</t>
  </si>
  <si>
    <t>Delivery after 2010</t>
  </si>
  <si>
    <t>JU Contractor &amp; Name</t>
  </si>
  <si>
    <t>Work boat Mooring System. or Describe system.</t>
  </si>
  <si>
    <t xml:space="preserve">1200-1600 gpm capacity  </t>
  </si>
  <si>
    <t>Bulk Cement, Bulk Mud and Bulk Mud Surge Storage Tank to be fitted with weight indicators and high level indicators. All silos must contain a manhole for inspection purposes.</t>
  </si>
  <si>
    <t>5" Spirall Heavi-weight Drill Pipe</t>
  </si>
  <si>
    <t>3 1/2" Spirall Heavi-weight Drill Pipe</t>
  </si>
  <si>
    <t>Rig Air Compressor System with Air Dryer and water traps installed to assure less than  1% of humidity.</t>
  </si>
  <si>
    <t>Bulk Air Compressor with Water traps to assure less than 1% humidity.</t>
  </si>
  <si>
    <t>The connection between the fluid transfer hose and the supply vessel for
offshore hydrocarbon and brine transfers shall be a self-sealing, dry-break hose
connector. ( length hoses enough considering 32 m Air Gap.)</t>
  </si>
  <si>
    <t>Rig to provide air, potable water, sea water, power and instrumentation cables (with junction boxes) for the following services:
• Mud Logging
• Electric Logging
• MWD / LWD Services
• Cementing Unit
• Centrifuges
• Gravel pack pumping equipment.</t>
  </si>
  <si>
    <t>Contractor shall supply full critical spares as outlined by OEM for all key equipment: Top Drive, Cranes, Engines, Pumps, SCR, Chokes, Iron Roughneck, Shakers, PRS, Drawworks,cement unit &amp; accesories, stand pipe,choke and kill line valves,etc. List should be provided.</t>
  </si>
  <si>
    <t>The rig must be fully equipped to comply with API RP 49 &amp; Mexican Legislation
Reservoir fluid could contain up to 10 ppm H2S and/or up to 20% CO2.</t>
  </si>
  <si>
    <t>Meets API std 53 (Last edition)
A hot mud circulating loop should be available. Min dip tube length 15ft with vent capacity of 20 million SCFT/day.</t>
  </si>
  <si>
    <t>Rig to provide all fishing equipment to fish own Rig Tools.  The following fishing equipment should be provided in good condition, inspected and ready to run in case if required.  The rig equipment will be used for all initial fishing attempts:
• Overshot's, grapples, guides, etc..to catch all sizes of rig supplied all drilling string and BHA items.
• Reverse Circulating Junk Baskets (RCJB) appropriate for 17-1/2" to 6" hole sizes according to D&amp;C programs.
• Fishing Magnets appropriate for all hole sizes.according to D&amp;C programs.
• Flat Bottom junk mill appropriate for all hole sizes according to D&amp;C programs.
• Please note: rig crews should be fully trained and competent in running this equipment.</t>
  </si>
  <si>
    <t>3 ½” Drill Pipe</t>
  </si>
  <si>
    <t>AREA</t>
  </si>
  <si>
    <t>1. Completar Razon Social de la Contratista</t>
  </si>
  <si>
    <t>Firma</t>
  </si>
  <si>
    <t>2. INSTRUCTIVO</t>
  </si>
  <si>
    <t>Fecha</t>
  </si>
  <si>
    <t>1 x Drilling office, 1 x Geo Office, 1 x Company Man</t>
  </si>
  <si>
    <t>49 ½” as minimum.</t>
  </si>
  <si>
    <t>CONTRATISTA\JACKUP\MODELO</t>
  </si>
  <si>
    <t xml:space="preserve">Nombre: Contratista,  Jackup, Modelo </t>
  </si>
  <si>
    <t>Bails,Links</t>
  </si>
  <si>
    <t>5 x 2 man rooms for OPERATOR´S use. This will provide appropriate accommodation for up to 6 female employees if required and 3 Individuals rooms.</t>
  </si>
  <si>
    <t>120 persons (exclusive of hospital) 40 for OPERATOR</t>
  </si>
  <si>
    <t>For minimum 15 people with video conference facilities</t>
  </si>
  <si>
    <t>Jetison Skids System</t>
  </si>
  <si>
    <t>Drill Pipe 5”</t>
  </si>
  <si>
    <t>6 ½” or 6.3/4"  Spiral Drill Collars</t>
  </si>
  <si>
    <t>36 each. R2</t>
  </si>
  <si>
    <t>30 each. R2</t>
  </si>
  <si>
    <t>24 each, minimum of 3" bored for floats. R2</t>
  </si>
  <si>
    <t>40 each, OD and Connections to match with proposal drill pipe.  R2 -Hardbanding Casing Friendly TCS8000. or similary</t>
  </si>
  <si>
    <t>Two each 5, 10, 15 ft for primary drill string  (for all necessary strings  during the contract period.).</t>
  </si>
  <si>
    <t>BOP Equipped with variable rams necessary to cover 3 ½ - 7 5/8" pipe range  ( lower , middle , upper) with minimum 1 set in backup available on board.</t>
  </si>
  <si>
    <t xml:space="preserve">VBR rams </t>
  </si>
  <si>
    <t>3 each 100 – 120 ft booms with a capacity of 50 MT @ a 40 ft radius
• Maximum anticipated load will coiled tubing reel at circa 30MT.</t>
  </si>
  <si>
    <t>3 1/2" HYC Elevator</t>
  </si>
  <si>
    <t xml:space="preserve">Presentacion del Anexo IIIa, donde  se evaluará conforme a la Solicitud requerida. </t>
  </si>
  <si>
    <t>Resultados del Anexo III a Ver Instrucciones Primer Pagina</t>
  </si>
  <si>
    <t>Main Power/Emergency Power</t>
  </si>
  <si>
    <t xml:space="preserve">At least 5 sets Caterpillar diesel engines rated at 1500/ 2,150hp. 
Emergency Power at least (1) Caterpillar diesel engine rated at 1,200hp </t>
  </si>
  <si>
    <t>BLOQUE 31</t>
  </si>
  <si>
    <t>as minimum 12000ft</t>
  </si>
  <si>
    <t>10,000 psi, including 10 kpis choke &amp; kill  manifold and all 10 K psi lines.</t>
  </si>
  <si>
    <t>4,000 Kips</t>
  </si>
  <si>
    <t>• Min. reach aft of stern centerline 60 ft
• Min. reach either side of centerline 15 ft.
• 500 metric Tn of Combined Load Capacity  required at maximum reach and at any transverse Cantiliver position. This shall be sufficient to support 300 Kips CTU or BOP tensioner load, plus full string of pipe at set back (~290kips) and a hook load of 750 Kips.</t>
  </si>
  <si>
    <t>Free deck space and capacity for storage driiling &amp; Completion equipment. 3500 ft2 / free space as minimum (19x15 m Gravel Pack Equipment)</t>
  </si>
  <si>
    <t>1000 Kip Static Hook Load Capacity</t>
  </si>
  <si>
    <t>500 Ton min,  1000HP capable of continuous 35,000 ft-lbs torque @ 110 rpm and a min upper operating speed of 200RPM.   
• TDS 4S equivalent or better.</t>
  </si>
  <si>
    <t>13 -5/8 x 10kpis” BOP (H2S Trim)</t>
  </si>
  <si>
    <t xml:space="preserve"> BOP system would be an 13-5/8” system. The rating required is 10,000 psi working pressure.( With all necessary DSA and long spool adapters to connect wellhead with top side platform).    </t>
  </si>
  <si>
    <t>Two 4 1/16” 10 M psi manual valve Two 4 1/16” 10 M psi hydraulic controlled valve.  3-1/16" 10M valves &amp; lines would be acceptable</t>
  </si>
  <si>
    <r>
      <t xml:space="preserve">One 3 1/16” 10 M psi manual valve, One 4 1/16” 10 M psi hydraulic controlled valve.  </t>
    </r>
    <r>
      <rPr>
        <i/>
        <sz val="10"/>
        <rFont val="Arial"/>
        <family val="2"/>
      </rPr>
      <t>This assumes two choke lines are rigged up.  3-1/16” outlets, choke and Kill line will be acceptable.</t>
    </r>
  </si>
  <si>
    <t>Capacity in excess of 120 people. Must comply with Mexican, IMO and MARPOL 7378 annex 4 regulations</t>
  </si>
  <si>
    <t xml:space="preserve">500 psi min. with spools, over shots for 20” conductor casing, running/test tools, control panels. Minimum ID of outlets is 12”. KFDJ insert type preferred. Note: 20" casing pack off and adapter for conductor casing. </t>
  </si>
  <si>
    <t>25 mtrs</t>
  </si>
  <si>
    <t xml:space="preserve">4 1/16” – 10M psi Choke Manifold with two hydraulic adjustable choke and one manual choke.   3-1/16” 10M  lines will be acceptable. 
A glycol injection pump and injection point upstream of the auto chokes "optional".
Required output is 0.75gpm at 6,000 psi. </t>
  </si>
  <si>
    <t>Five (5) each 10 M psi (with connections that match the primary string of drill pipe)- Crossovers to fit the various tubulars in the drill string. 4 redress kits required on location for each size as part of the critical spares inventory.</t>
  </si>
  <si>
    <t>Two each 10 M psi (with connections that match the primary string of drill pipe)</t>
  </si>
  <si>
    <t>Two (2) 10 M psi Drop in Dart sub and darts appropriate for primary drilling strings -- complete with retrieval equipment.</t>
  </si>
  <si>
    <t>Integral Part of the Rig to handle 13 5/8" 10 M stack(s).</t>
  </si>
  <si>
    <t>Number of slots</t>
  </si>
  <si>
    <t xml:space="preserve">Minimum 3 wells per location </t>
  </si>
  <si>
    <t>Note: All certification, Classification, Standards and NDE/NDI shall have 1.5 years valid from the Spud date.</t>
  </si>
  <si>
    <t>All Well Control Equipment and Diverter System (lines, manifolds, stand pipes, etc  included) shall have 1.5 years valid certification from the Spud date.</t>
  </si>
  <si>
    <t>At least a 600 Kpis combined drilling load capacity at maximum reach and maximum transverse cantilever position. ( According with Combined drilling load Chart (Kips) valid for wind speed 70 Knots &amp; below).</t>
  </si>
  <si>
    <t>6 each, R2</t>
  </si>
  <si>
    <t xml:space="preserve">Jetitson Skids system with capacity for 2 Tn Bunker with averages of 2.84mx1.27mx1.33m or that allows the installation of this Bunker with portable Jetinson Skid. </t>
  </si>
  <si>
    <t>All necessary set of Bails ( as minimus 144",240",180" (500Ton), 132"  (350Ton)</t>
  </si>
  <si>
    <t>10 each, OD and Connections to match with proposal drill pipe.  R2 -Hardbanding Casing Friendly TCS8000.</t>
  </si>
  <si>
    <t>4000 ft as minimum 3-1/2” HT38" 13.3ppf and 15.54 weight adjust S-135 connections or equivalent.  High-torque connections.  R2 -Hardbanding Casing Friendly TCS8000 or similary.</t>
  </si>
  <si>
    <t xml:space="preserve">Rig contractor shall provide, in addition to Solas regulation (according to the number of people on the platform), the following:
 - A minimum of one (1) SCBA (with a capacity of 30 minutes) per person on board (POB) with connection for a breathing air cascade system, plus 50% more of the POB as a back up.
- A minimum of 12 SCBAs (60 minute capacity) for emergency crews (search and rescue) with connection for a breathing air cascade system.
- A minimum of 8 SCBA for escape (15 minute capacity) with connection for breathing air cascade system.
- Breathing air cascade systems with double compressor.
</t>
  </si>
  <si>
    <t xml:space="preserve">• Min 200 kips – With monitoring system in the drillers doghouse and the Toolpushers office and casing Slips 
• Enclosed Texas deck/CTU deck preferred. 
Note: At least 3 slots </t>
  </si>
  <si>
    <t>• Bulk Mud Dry (Bar, Gel, etc) :  5500 cu ft</t>
  </si>
  <si>
    <t>• Drill Water : 5000 bbls</t>
  </si>
  <si>
    <t>• Linear Motion or Balanced Elliptical Shakers (3 each minimum)
• Less than 5 yrs old, well maintained and in good working order.  Full spares available on rig.</t>
  </si>
  <si>
    <t xml:space="preserve">Auger System at least 14" OD ( Screw conveyor) from the Shakers to the cutting box place on the Desk. </t>
  </si>
  <si>
    <t>10000 ft (with hard Banding), Min spec 5”, 19.5 ppf,  S-135 NC50 as minimum, HT connections as preferable.  R2 -Hardbanding Casing Friendly TCS8000 or similary.</t>
  </si>
  <si>
    <t>BOP Test Stump, portable test pump &amp; recorder, Test Tool(s) for testing BOP on test stump for offline testing of BOP. NOTE: Digital recorder on test pump</t>
  </si>
  <si>
    <t xml:space="preserve">Zero discharge capability, water tight bunding / kick plate throughout rig. Note: All the water/oil waste should be dispousal by CONTRACTOR.  </t>
  </si>
  <si>
    <t xml:space="preserve">Minimum 2 each sides entry sub with 5", 3 1/2" pipe connection. Circulating Swage 1502 for all DP string. </t>
  </si>
  <si>
    <t xml:space="preserve">Minimum working water depth 375 ft. (Water Depth:22 mtrs (72 ft) in the area).  </t>
  </si>
  <si>
    <t>2 *4" ID Standpipe for 7500 psi as minimum</t>
  </si>
  <si>
    <t>3 x 1600 HP mud pumps, 7500 psi working pressure. Liner/swabs 5.5”; 6”: 6.5” and 7”. As minimum</t>
  </si>
  <si>
    <t>High pressure pumping unit for pressure tensting, performe cementing operation, well control, etc. Provided with 2 x triplex pumps (HT400 similar or higher)  with individual Engine each and piping for 15 kips.fully certified. 
•	2 triplex pumps with (HT400 or simiar) - with at least 400 HHP each pump.
•	2 mixing centrifugal pumps 6" x 5" (recirculation pump and booster)
•	2 water centrifugal pumps 4" x 3" (water pump &amp; back up)
•	Spare parts for repairing and maintaining the cementing unit and its accesories on board.
•	100% automatic mixing system with 2 non radioactive densometers (1 placed in the mixing system and 1 placed on the suction section near the pump to read the density of every pumped fluid)
•	Cementing software able to transmit information in Real Time (Rate, Pressure, Density &amp; volume)
•	2 each 10 Bbls displacement tanks with agitators as minimum
•	25 Bbls mixing tub MINIMUM (that is a 5 bbls or larger mixing compartment and a 20 Bbls or larger recirculating compartment)
•	80ft3 fully certified Surge tank wiuth at least 3 glass mirrors and if possible (desired) a weighting balance that indicates the weight of cement inside the tank.
•	Cement Unit Model NO older than 2013.
•	15,000 psi working pressure lines to connect the cement unit to the rig floor. Additional lines are required to connect kill line or cement unit to casing or drill pipe in the rig floor.
•	All high pressure lines must be 1502 (2" diameter as minimum &amp; 15,000 psi working pressure) and certified every year according to the COMPANY standard. 
•	2 Cement hose available 1x 7500psi and 1 x 10kpsi - fully certified every year according to COMPANY standard.</t>
  </si>
  <si>
    <t xml:space="preserve">• Bulk Cement : 5100 cu ft  (At least 3 silos with a minimum capacity of 1700 ft3)
• Man entrance for each silo and level measuring system to daily check and report cement volume. 	each silos individually must be capable of being sampled. 
• Air pressure system with water traps or filters.
• Rock catcher and cement sampler required and installed in each silo - individually.		</t>
  </si>
  <si>
    <t>• Slugging Pits : 2 @ 100 bbls each with agitarors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</si>
</sst>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_-* #,##0_-;\-* #,##0_-;_-* &quot;-&quot;??_-;_-@_-"/>
  </numFmts>
  <fonts count="35" x14ac:knownFonts="1">
    <font>
      <sz val="11"/>
      <color theme="1"/>
      <name val="Calibri"/>
      <family val="2"/>
      <scheme val="minor"/>
    </font>
    <font>
      <sz val="10"/>
      <name val="Arial"/>
      <family val="2"/>
    </font>
    <font>
      <sz val="10"/>
      <name val="Arial"/>
      <family val="2"/>
    </font>
    <font>
      <b/>
      <sz val="11"/>
      <name val="Arial"/>
      <family val="2"/>
    </font>
    <font>
      <b/>
      <sz val="10"/>
      <name val="Arial"/>
      <family val="2"/>
    </font>
    <font>
      <u/>
      <sz val="10"/>
      <name val="Arial"/>
      <family val="2"/>
    </font>
    <font>
      <b/>
      <sz val="12"/>
      <color indexed="9"/>
      <name val="Arial"/>
      <family val="2"/>
    </font>
    <font>
      <sz val="8"/>
      <name val="Arial"/>
      <family val="2"/>
    </font>
    <font>
      <i/>
      <sz val="10"/>
      <name val="Arial"/>
      <family val="2"/>
    </font>
    <font>
      <b/>
      <sz val="12"/>
      <name val="Arial"/>
      <family val="2"/>
    </font>
    <font>
      <b/>
      <sz val="14"/>
      <name val="Arial"/>
      <family val="2"/>
    </font>
    <font>
      <sz val="14"/>
      <name val="Arial"/>
      <family val="2"/>
    </font>
    <font>
      <sz val="12"/>
      <name val="Arial"/>
      <family val="2"/>
    </font>
    <font>
      <b/>
      <u/>
      <sz val="10"/>
      <name val="Arial"/>
      <family val="2"/>
    </font>
    <font>
      <sz val="11"/>
      <color theme="1"/>
      <name val="Calibri"/>
      <family val="2"/>
      <scheme val="minor"/>
    </font>
    <font>
      <b/>
      <sz val="14"/>
      <color rgb="FFFFFF00"/>
      <name val="Calibri"/>
      <family val="2"/>
      <scheme val="minor"/>
    </font>
    <font>
      <b/>
      <sz val="12"/>
      <color theme="1"/>
      <name val="Arial"/>
      <family val="2"/>
    </font>
    <font>
      <b/>
      <sz val="12"/>
      <color rgb="FFFFFF00"/>
      <name val="Arial"/>
      <family val="2"/>
    </font>
    <font>
      <sz val="14"/>
      <color theme="1"/>
      <name val="Calibri"/>
      <family val="2"/>
      <scheme val="minor"/>
    </font>
    <font>
      <b/>
      <sz val="10"/>
      <color rgb="FFFF0000"/>
      <name val="Arial"/>
      <family val="2"/>
    </font>
    <font>
      <b/>
      <sz val="10"/>
      <color theme="1"/>
      <name val="Arial"/>
      <family val="2"/>
    </font>
    <font>
      <sz val="9"/>
      <color indexed="81"/>
      <name val="Tahoma"/>
      <family val="2"/>
    </font>
    <font>
      <b/>
      <sz val="9"/>
      <color indexed="81"/>
      <name val="Tahoma"/>
      <family val="2"/>
    </font>
    <font>
      <b/>
      <sz val="10"/>
      <color rgb="FFFFFF00"/>
      <name val="Arial"/>
      <family val="2"/>
    </font>
    <font>
      <sz val="14"/>
      <color theme="1"/>
      <name val="Arial"/>
      <family val="2"/>
    </font>
    <font>
      <b/>
      <sz val="14"/>
      <color theme="1"/>
      <name val="Arial"/>
      <family val="2"/>
    </font>
    <font>
      <sz val="14"/>
      <color theme="0"/>
      <name val="Arial"/>
      <family val="2"/>
    </font>
    <font>
      <b/>
      <sz val="14"/>
      <color rgb="FF000000"/>
      <name val="Arial"/>
      <family val="2"/>
    </font>
    <font>
      <b/>
      <sz val="14"/>
      <color theme="0"/>
      <name val="Arial"/>
      <family val="2"/>
    </font>
    <font>
      <sz val="14"/>
      <color rgb="FF000000"/>
      <name val="Arial"/>
      <family val="2"/>
    </font>
    <font>
      <b/>
      <sz val="11"/>
      <color theme="1"/>
      <name val="Calibri"/>
      <family val="2"/>
      <scheme val="minor"/>
    </font>
    <font>
      <b/>
      <sz val="15"/>
      <color theme="0"/>
      <name val="Calibri"/>
      <family val="2"/>
      <scheme val="minor"/>
    </font>
    <font>
      <sz val="15"/>
      <color theme="1"/>
      <name val="Calibri"/>
      <family val="2"/>
      <scheme val="minor"/>
    </font>
    <font>
      <sz val="10"/>
      <color rgb="FFFF0000"/>
      <name val="Arial"/>
      <family val="2"/>
    </font>
    <font>
      <sz val="10"/>
      <color theme="1"/>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8" tint="-0.499984740745262"/>
        <bgColor indexed="64"/>
      </patternFill>
    </fill>
    <fill>
      <patternFill patternType="solid">
        <fgColor theme="3" tint="0.79998168889431442"/>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164" fontId="14" fillId="0" borderId="0" applyFont="0" applyFill="0" applyBorder="0" applyAlignment="0" applyProtection="0"/>
    <xf numFmtId="164" fontId="1" fillId="0" borderId="0" applyFont="0" applyFill="0" applyBorder="0" applyAlignment="0" applyProtection="0"/>
    <xf numFmtId="0" fontId="1" fillId="0" borderId="0"/>
    <xf numFmtId="9" fontId="14"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2" fillId="2" borderId="0" xfId="3" applyFont="1" applyFill="1"/>
    <xf numFmtId="165" fontId="2" fillId="2" borderId="0" xfId="5" applyNumberFormat="1" applyFont="1" applyFill="1" applyAlignment="1">
      <alignment horizontal="center"/>
    </xf>
    <xf numFmtId="0" fontId="2" fillId="3" borderId="0" xfId="3" applyFont="1" applyFill="1"/>
    <xf numFmtId="0" fontId="2" fillId="3" borderId="0" xfId="3" applyFont="1" applyFill="1" applyAlignment="1"/>
    <xf numFmtId="0" fontId="2" fillId="2" borderId="0" xfId="3" applyFont="1" applyFill="1" applyAlignment="1">
      <alignment horizontal="center" vertical="center"/>
    </xf>
    <xf numFmtId="0" fontId="4" fillId="2" borderId="0" xfId="3" applyFont="1" applyFill="1" applyBorder="1" applyAlignment="1">
      <alignment vertical="center" wrapText="1"/>
    </xf>
    <xf numFmtId="0" fontId="2" fillId="2" borderId="0" xfId="3" applyFont="1" applyFill="1" applyAlignment="1">
      <alignment horizontal="left" vertical="center"/>
    </xf>
    <xf numFmtId="165" fontId="2" fillId="2" borderId="0" xfId="5" applyNumberFormat="1" applyFont="1" applyFill="1" applyAlignment="1">
      <alignment horizontal="center" vertical="center"/>
    </xf>
    <xf numFmtId="0" fontId="2" fillId="3" borderId="0" xfId="3" applyFont="1" applyFill="1" applyAlignment="1">
      <alignment vertical="center"/>
    </xf>
    <xf numFmtId="0" fontId="2" fillId="2" borderId="0" xfId="3" applyFont="1" applyFill="1" applyAlignment="1">
      <alignment horizontal="justify" vertical="center"/>
    </xf>
    <xf numFmtId="0" fontId="4" fillId="3" borderId="0" xfId="3" applyFont="1" applyFill="1" applyAlignment="1">
      <alignment horizontal="justify" vertical="center"/>
    </xf>
    <xf numFmtId="0" fontId="2" fillId="2" borderId="0" xfId="3" applyFont="1" applyFill="1" applyAlignment="1">
      <alignment horizontal="justify"/>
    </xf>
    <xf numFmtId="0" fontId="4" fillId="3" borderId="0" xfId="3" applyFont="1" applyFill="1" applyAlignment="1">
      <alignment horizontal="justify"/>
    </xf>
    <xf numFmtId="0" fontId="2" fillId="2" borderId="0" xfId="3" applyFont="1" applyFill="1" applyAlignment="1">
      <alignment horizontal="justify" vertical="center" wrapText="1"/>
    </xf>
    <xf numFmtId="164" fontId="2" fillId="3" borderId="0" xfId="1" applyFont="1" applyFill="1" applyAlignment="1">
      <alignment vertical="center"/>
    </xf>
    <xf numFmtId="0" fontId="5" fillId="0" borderId="0" xfId="3" applyFont="1" applyFill="1" applyBorder="1" applyAlignment="1">
      <alignment vertical="top" wrapText="1"/>
    </xf>
    <xf numFmtId="0" fontId="2" fillId="0" borderId="0" xfId="3" applyFont="1" applyFill="1" applyBorder="1" applyAlignment="1">
      <alignment vertical="top" wrapText="1"/>
    </xf>
    <xf numFmtId="0" fontId="2" fillId="4" borderId="1" xfId="3" applyFont="1" applyFill="1" applyBorder="1" applyAlignment="1">
      <alignment horizontal="justify" vertical="center"/>
    </xf>
    <xf numFmtId="0" fontId="2" fillId="3" borderId="0" xfId="3" applyFont="1" applyFill="1" applyBorder="1" applyAlignment="1">
      <alignment horizontal="justify" vertical="center"/>
    </xf>
    <xf numFmtId="0" fontId="16" fillId="6" borderId="1" xfId="3" applyFont="1" applyFill="1" applyBorder="1" applyAlignment="1">
      <alignment horizontal="center" vertical="center" wrapText="1"/>
    </xf>
    <xf numFmtId="0" fontId="10" fillId="7" borderId="1" xfId="3" applyFont="1" applyFill="1" applyBorder="1" applyAlignment="1">
      <alignment horizontal="left" vertical="center" wrapText="1"/>
    </xf>
    <xf numFmtId="0" fontId="10" fillId="7" borderId="1" xfId="3" applyFont="1" applyFill="1" applyBorder="1" applyAlignment="1">
      <alignment horizontal="center" vertical="center" wrapText="1"/>
    </xf>
    <xf numFmtId="165" fontId="10" fillId="7" borderId="1" xfId="5" applyNumberFormat="1" applyFont="1" applyFill="1" applyBorder="1" applyAlignment="1">
      <alignment horizontal="center" vertical="center" wrapText="1"/>
    </xf>
    <xf numFmtId="0" fontId="11" fillId="6" borderId="1" xfId="3" applyFont="1" applyFill="1" applyBorder="1" applyAlignment="1">
      <alignment horizontal="center" vertical="center" wrapText="1"/>
    </xf>
    <xf numFmtId="0" fontId="11" fillId="6" borderId="1" xfId="3" applyFont="1" applyFill="1" applyBorder="1" applyAlignment="1">
      <alignment horizontal="left" vertical="center" wrapText="1"/>
    </xf>
    <xf numFmtId="0" fontId="11" fillId="6" borderId="1" xfId="3" applyFont="1" applyFill="1" applyBorder="1" applyAlignment="1">
      <alignment horizontal="justify" vertical="center" wrapText="1"/>
    </xf>
    <xf numFmtId="164" fontId="11" fillId="6" borderId="1" xfId="2" applyFont="1" applyFill="1" applyBorder="1" applyAlignment="1">
      <alignment horizontal="center" vertical="center" wrapText="1"/>
    </xf>
    <xf numFmtId="9" fontId="11" fillId="6" borderId="1" xfId="4" applyFont="1" applyFill="1" applyBorder="1" applyAlignment="1">
      <alignment horizontal="center" vertical="center" wrapText="1"/>
    </xf>
    <xf numFmtId="9" fontId="11" fillId="6" borderId="1" xfId="2" applyNumberFormat="1" applyFont="1" applyFill="1" applyBorder="1" applyAlignment="1">
      <alignment horizontal="center" vertical="center" wrapText="1"/>
    </xf>
    <xf numFmtId="0" fontId="11" fillId="7" borderId="1" xfId="3" applyFont="1" applyFill="1" applyBorder="1" applyAlignment="1">
      <alignment horizontal="center" vertical="center" wrapText="1"/>
    </xf>
    <xf numFmtId="0" fontId="11" fillId="7" borderId="1" xfId="3" applyFont="1" applyFill="1" applyBorder="1" applyAlignment="1">
      <alignment horizontal="left" vertical="center" wrapText="1"/>
    </xf>
    <xf numFmtId="0" fontId="11" fillId="7" borderId="1" xfId="3" applyFont="1" applyFill="1" applyBorder="1" applyAlignment="1">
      <alignment horizontal="justify" vertical="center" wrapText="1"/>
    </xf>
    <xf numFmtId="164" fontId="11" fillId="7" borderId="1" xfId="2" applyFont="1" applyFill="1" applyBorder="1" applyAlignment="1">
      <alignment horizontal="center" vertical="center" wrapText="1"/>
    </xf>
    <xf numFmtId="9" fontId="11" fillId="7" borderId="1" xfId="4" applyFont="1" applyFill="1" applyBorder="1" applyAlignment="1">
      <alignment horizontal="center" vertical="center" wrapText="1"/>
    </xf>
    <xf numFmtId="9" fontId="11" fillId="7" borderId="1" xfId="2" applyNumberFormat="1" applyFont="1" applyFill="1" applyBorder="1" applyAlignment="1">
      <alignment horizontal="center" vertical="center" wrapText="1"/>
    </xf>
    <xf numFmtId="0" fontId="10" fillId="7" borderId="2" xfId="3" applyFont="1" applyFill="1" applyBorder="1" applyAlignment="1">
      <alignment horizontal="center" vertical="center"/>
    </xf>
    <xf numFmtId="0" fontId="10" fillId="3" borderId="0" xfId="3" applyFont="1" applyFill="1" applyAlignment="1">
      <alignment horizontal="right" vertical="center"/>
    </xf>
    <xf numFmtId="165" fontId="16" fillId="6" borderId="1" xfId="5" applyNumberFormat="1" applyFont="1" applyFill="1" applyBorder="1" applyAlignment="1" applyProtection="1">
      <alignment horizontal="center" vertical="center" wrapText="1"/>
    </xf>
    <xf numFmtId="164" fontId="6" fillId="8" borderId="1" xfId="1" applyFont="1" applyFill="1" applyBorder="1" applyAlignment="1" applyProtection="1">
      <alignment horizontal="center" vertical="center" wrapText="1"/>
    </xf>
    <xf numFmtId="164" fontId="17" fillId="8" borderId="1" xfId="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protection locked="0"/>
    </xf>
    <xf numFmtId="10" fontId="2" fillId="3" borderId="1" xfId="3" applyNumberFormat="1" applyFont="1" applyFill="1" applyBorder="1" applyAlignment="1">
      <alignment horizontal="justify" vertical="center"/>
    </xf>
    <xf numFmtId="0" fontId="1" fillId="3" borderId="0" xfId="3" applyFont="1" applyFill="1" applyAlignment="1">
      <alignment vertical="center"/>
    </xf>
    <xf numFmtId="165" fontId="10" fillId="5" borderId="1" xfId="4" applyNumberFormat="1" applyFont="1" applyFill="1" applyBorder="1" applyAlignment="1">
      <alignment horizontal="center" vertical="center"/>
    </xf>
    <xf numFmtId="165" fontId="10" fillId="5" borderId="3" xfId="4" applyNumberFormat="1" applyFont="1" applyFill="1" applyBorder="1" applyAlignment="1">
      <alignment horizontal="center" vertical="center"/>
    </xf>
    <xf numFmtId="0" fontId="1" fillId="3" borderId="0" xfId="3" applyFont="1" applyFill="1"/>
    <xf numFmtId="165" fontId="1" fillId="2" borderId="0" xfId="5" applyNumberFormat="1" applyFont="1" applyFill="1" applyAlignment="1">
      <alignment horizontal="center" vertical="center"/>
    </xf>
    <xf numFmtId="165" fontId="1" fillId="2" borderId="0" xfId="5" applyNumberFormat="1" applyFont="1" applyFill="1" applyAlignment="1">
      <alignment horizontal="right" vertical="center"/>
    </xf>
    <xf numFmtId="0" fontId="2" fillId="3" borderId="1" xfId="3" applyFont="1" applyFill="1" applyBorder="1" applyAlignment="1" applyProtection="1">
      <alignment horizontal="justify" vertical="center" wrapText="1"/>
      <protection locked="0"/>
    </xf>
    <xf numFmtId="0" fontId="1" fillId="3" borderId="1" xfId="3" applyFont="1" applyFill="1" applyBorder="1" applyAlignment="1" applyProtection="1">
      <alignment horizontal="justify" vertical="center" wrapText="1"/>
      <protection locked="0"/>
    </xf>
    <xf numFmtId="0" fontId="7" fillId="3" borderId="1" xfId="3" applyFont="1" applyFill="1" applyBorder="1" applyAlignment="1" applyProtection="1">
      <alignment horizontal="justify" vertical="center" wrapText="1"/>
      <protection locked="0"/>
    </xf>
    <xf numFmtId="0" fontId="9" fillId="6" borderId="1" xfId="4" applyNumberFormat="1" applyFont="1" applyFill="1" applyBorder="1" applyAlignment="1" applyProtection="1">
      <alignment horizontal="center" vertical="center" wrapText="1"/>
    </xf>
    <xf numFmtId="0" fontId="9" fillId="7" borderId="1" xfId="4" applyNumberFormat="1" applyFont="1" applyFill="1" applyBorder="1" applyAlignment="1" applyProtection="1">
      <alignment horizontal="center" vertical="center" wrapText="1"/>
    </xf>
    <xf numFmtId="0" fontId="18" fillId="0" borderId="0" xfId="0" applyFont="1" applyBorder="1" applyAlignment="1" applyProtection="1"/>
    <xf numFmtId="0" fontId="9" fillId="9" borderId="1" xfId="4" applyNumberFormat="1" applyFont="1" applyFill="1" applyBorder="1" applyAlignment="1" applyProtection="1">
      <alignment horizontal="center" vertical="center" wrapText="1"/>
    </xf>
    <xf numFmtId="15" fontId="11" fillId="9" borderId="2" xfId="3" applyNumberFormat="1" applyFont="1" applyFill="1" applyBorder="1" applyAlignment="1" applyProtection="1">
      <alignment vertical="center"/>
    </xf>
    <xf numFmtId="0" fontId="10" fillId="10" borderId="1" xfId="3" applyFont="1" applyFill="1" applyBorder="1" applyAlignment="1">
      <alignment horizontal="center" vertical="center" wrapText="1"/>
    </xf>
    <xf numFmtId="164" fontId="10" fillId="10" borderId="1" xfId="1" applyFont="1" applyFill="1" applyBorder="1" applyAlignment="1">
      <alignment horizontal="center" vertical="center" wrapText="1"/>
    </xf>
    <xf numFmtId="15" fontId="11" fillId="9" borderId="4" xfId="3" applyNumberFormat="1" applyFont="1" applyFill="1" applyBorder="1" applyAlignment="1" applyProtection="1">
      <alignment horizontal="center" vertical="center"/>
    </xf>
    <xf numFmtId="164" fontId="4" fillId="11" borderId="1" xfId="1" applyFont="1" applyFill="1" applyBorder="1" applyAlignment="1" applyProtection="1">
      <alignment horizontal="center" vertical="center" wrapText="1"/>
    </xf>
    <xf numFmtId="0" fontId="3" fillId="11" borderId="1" xfId="4" applyNumberFormat="1" applyFont="1" applyFill="1" applyBorder="1" applyAlignment="1" applyProtection="1">
      <alignment horizontal="center" vertical="center" wrapText="1"/>
    </xf>
    <xf numFmtId="9" fontId="2" fillId="11" borderId="1" xfId="5" applyFont="1" applyFill="1" applyBorder="1" applyAlignment="1" applyProtection="1">
      <alignment horizontal="center" vertical="center" wrapText="1"/>
    </xf>
    <xf numFmtId="164" fontId="1" fillId="11" borderId="1" xfId="1" applyFont="1" applyFill="1" applyBorder="1" applyAlignment="1" applyProtection="1">
      <alignment horizontal="center" vertical="center" wrapText="1"/>
    </xf>
    <xf numFmtId="0" fontId="2" fillId="11" borderId="1" xfId="4" applyNumberFormat="1" applyFont="1" applyFill="1" applyBorder="1" applyAlignment="1" applyProtection="1">
      <alignment vertical="center" wrapText="1"/>
    </xf>
    <xf numFmtId="0" fontId="2" fillId="11" borderId="1" xfId="4" applyNumberFormat="1" applyFont="1" applyFill="1" applyBorder="1" applyAlignment="1" applyProtection="1">
      <alignment horizontal="right" vertical="center" wrapText="1"/>
    </xf>
    <xf numFmtId="0" fontId="19" fillId="6" borderId="5" xfId="3" applyFont="1" applyFill="1" applyBorder="1" applyAlignment="1" applyProtection="1">
      <alignment horizontal="center" vertical="center"/>
    </xf>
    <xf numFmtId="15" fontId="12" fillId="3" borderId="9" xfId="3" applyNumberFormat="1" applyFont="1" applyFill="1" applyBorder="1" applyAlignment="1" applyProtection="1">
      <alignment horizontal="center" vertical="center"/>
      <protection locked="0"/>
    </xf>
    <xf numFmtId="0" fontId="1" fillId="3" borderId="1" xfId="3" applyFill="1" applyBorder="1" applyAlignment="1" applyProtection="1">
      <alignment horizontal="justify" vertical="center" wrapText="1"/>
      <protection locked="0"/>
    </xf>
    <xf numFmtId="0" fontId="1" fillId="3" borderId="1" xfId="3" applyFill="1" applyBorder="1" applyAlignment="1" applyProtection="1">
      <alignment horizontal="justify" vertical="center"/>
      <protection locked="0"/>
    </xf>
    <xf numFmtId="164" fontId="23" fillId="8" borderId="1" xfId="1" applyFont="1" applyFill="1" applyBorder="1" applyAlignment="1" applyProtection="1">
      <alignment horizontal="center" vertical="center" wrapText="1"/>
    </xf>
    <xf numFmtId="15" fontId="12" fillId="14" borderId="9" xfId="3" applyNumberFormat="1" applyFont="1" applyFill="1" applyBorder="1" applyAlignment="1" applyProtection="1">
      <alignment horizontal="left" vertical="center"/>
    </xf>
    <xf numFmtId="0" fontId="18" fillId="0" borderId="0" xfId="0" applyFont="1" applyBorder="1" applyAlignment="1" applyProtection="1">
      <protection locked="0"/>
    </xf>
    <xf numFmtId="0" fontId="11" fillId="14" borderId="2" xfId="3" applyFont="1" applyFill="1" applyBorder="1" applyAlignment="1" applyProtection="1">
      <alignment horizontal="left" vertical="center"/>
    </xf>
    <xf numFmtId="0" fontId="2" fillId="2" borderId="0" xfId="3" applyFont="1" applyFill="1" applyAlignment="1" applyProtection="1">
      <alignment horizontal="justify" vertical="center"/>
    </xf>
    <xf numFmtId="165" fontId="2" fillId="2" borderId="0" xfId="5" applyNumberFormat="1" applyFont="1" applyFill="1" applyAlignment="1" applyProtection="1">
      <alignment horizontal="center" vertical="center"/>
    </xf>
    <xf numFmtId="0" fontId="2" fillId="3" borderId="0" xfId="3" applyFont="1" applyFill="1" applyAlignment="1" applyProtection="1">
      <alignment vertical="center"/>
    </xf>
    <xf numFmtId="164" fontId="2" fillId="3" borderId="0" xfId="1" applyFont="1" applyFill="1" applyAlignment="1" applyProtection="1">
      <alignment vertical="center"/>
    </xf>
    <xf numFmtId="0" fontId="2" fillId="0" borderId="0" xfId="3" applyFont="1" applyFill="1" applyBorder="1" applyAlignment="1" applyProtection="1">
      <alignment vertical="top" wrapText="1"/>
    </xf>
    <xf numFmtId="0" fontId="10" fillId="7" borderId="2" xfId="3" applyFont="1" applyFill="1" applyBorder="1" applyAlignment="1" applyProtection="1">
      <alignment horizontal="center" vertical="center"/>
    </xf>
    <xf numFmtId="14" fontId="11" fillId="14" borderId="2" xfId="3" applyNumberFormat="1" applyFont="1" applyFill="1" applyBorder="1" applyAlignment="1" applyProtection="1">
      <alignment horizontal="left" vertical="center"/>
    </xf>
    <xf numFmtId="0" fontId="16" fillId="6" borderId="1" xfId="3" applyFont="1" applyFill="1" applyBorder="1" applyAlignment="1" applyProtection="1">
      <alignment horizontal="left" vertical="center" wrapText="1"/>
    </xf>
    <xf numFmtId="0" fontId="16" fillId="6" borderId="1" xfId="3" applyFont="1" applyFill="1" applyBorder="1" applyAlignment="1" applyProtection="1">
      <alignment horizontal="justify" vertical="center" wrapText="1"/>
    </xf>
    <xf numFmtId="0" fontId="4" fillId="11" borderId="1" xfId="3" applyFont="1" applyFill="1" applyBorder="1" applyAlignment="1" applyProtection="1">
      <alignment horizontal="center" vertical="center" wrapText="1"/>
    </xf>
    <xf numFmtId="0" fontId="4" fillId="11" borderId="1" xfId="3" applyFont="1" applyFill="1" applyBorder="1" applyAlignment="1" applyProtection="1">
      <alignment horizontal="left" vertical="center" wrapText="1"/>
    </xf>
    <xf numFmtId="0" fontId="1" fillId="11" borderId="1" xfId="3" applyFont="1" applyFill="1" applyBorder="1" applyAlignment="1" applyProtection="1">
      <alignment horizontal="justify" vertical="center" wrapText="1"/>
    </xf>
    <xf numFmtId="0" fontId="2" fillId="3" borderId="0" xfId="3" applyFont="1" applyFill="1" applyBorder="1" applyAlignment="1" applyProtection="1">
      <alignment vertical="center"/>
    </xf>
    <xf numFmtId="0" fontId="2" fillId="3" borderId="0" xfId="3" applyFont="1" applyFill="1" applyBorder="1" applyAlignment="1" applyProtection="1">
      <alignment horizontal="justify"/>
    </xf>
    <xf numFmtId="0" fontId="2" fillId="3" borderId="0" xfId="3" applyFont="1" applyFill="1" applyBorder="1" applyAlignment="1" applyProtection="1">
      <alignment horizontal="justify" vertical="center"/>
    </xf>
    <xf numFmtId="165" fontId="2" fillId="3" borderId="0" xfId="3" applyNumberFormat="1" applyFont="1" applyFill="1" applyBorder="1" applyAlignment="1" applyProtection="1">
      <alignment vertical="center"/>
    </xf>
    <xf numFmtId="0" fontId="2" fillId="3" borderId="1" xfId="3" applyFont="1" applyFill="1" applyBorder="1" applyAlignment="1" applyProtection="1">
      <alignment vertical="center"/>
    </xf>
    <xf numFmtId="0" fontId="2" fillId="3" borderId="1" xfId="3" applyFont="1" applyFill="1" applyBorder="1" applyAlignment="1" applyProtection="1">
      <alignment horizontal="justify"/>
    </xf>
    <xf numFmtId="0" fontId="2" fillId="3" borderId="1" xfId="3" applyFont="1" applyFill="1" applyBorder="1" applyAlignment="1" applyProtection="1">
      <alignment horizontal="justify" vertical="center"/>
    </xf>
    <xf numFmtId="164" fontId="4" fillId="3" borderId="1" xfId="2" applyFont="1" applyFill="1" applyBorder="1" applyAlignment="1" applyProtection="1">
      <alignment vertical="center"/>
    </xf>
    <xf numFmtId="166" fontId="4" fillId="3" borderId="1" xfId="3" applyNumberFormat="1" applyFont="1" applyFill="1" applyBorder="1" applyAlignment="1" applyProtection="1">
      <alignment vertical="center"/>
    </xf>
    <xf numFmtId="164" fontId="4" fillId="3" borderId="1" xfId="1" applyFont="1" applyFill="1" applyBorder="1" applyAlignment="1" applyProtection="1">
      <alignment vertical="center"/>
    </xf>
    <xf numFmtId="9" fontId="1" fillId="3" borderId="0" xfId="4" applyFont="1" applyFill="1" applyAlignment="1" applyProtection="1">
      <alignment vertical="center"/>
    </xf>
    <xf numFmtId="0" fontId="2" fillId="4" borderId="1" xfId="3" applyFont="1" applyFill="1" applyBorder="1" applyAlignment="1" applyProtection="1">
      <alignment vertical="center"/>
    </xf>
    <xf numFmtId="0" fontId="2" fillId="4" borderId="1" xfId="3" applyFont="1" applyFill="1" applyBorder="1" applyAlignment="1" applyProtection="1">
      <alignment horizontal="justify"/>
    </xf>
    <xf numFmtId="0" fontId="2" fillId="4" borderId="1" xfId="3" applyFont="1" applyFill="1" applyBorder="1" applyAlignment="1" applyProtection="1">
      <alignment horizontal="justify" vertical="center"/>
    </xf>
    <xf numFmtId="164" fontId="4" fillId="4" borderId="1" xfId="2" applyFont="1" applyFill="1" applyBorder="1" applyAlignment="1" applyProtection="1">
      <alignment vertical="center"/>
    </xf>
    <xf numFmtId="0" fontId="4" fillId="3" borderId="1" xfId="3" applyFont="1" applyFill="1" applyBorder="1" applyAlignment="1" applyProtection="1">
      <alignment vertical="center"/>
    </xf>
    <xf numFmtId="0" fontId="2" fillId="2" borderId="0" xfId="3" applyFont="1" applyFill="1" applyAlignment="1" applyProtection="1">
      <alignment horizontal="center" vertical="center"/>
    </xf>
    <xf numFmtId="0" fontId="4" fillId="3" borderId="0" xfId="3" applyFont="1" applyFill="1" applyAlignment="1" applyProtection="1">
      <alignment horizontal="justify"/>
    </xf>
    <xf numFmtId="0" fontId="4" fillId="3" borderId="0" xfId="3" applyFont="1" applyFill="1" applyAlignment="1" applyProtection="1">
      <alignment horizontal="justify" vertical="center"/>
    </xf>
    <xf numFmtId="0" fontId="2" fillId="2" borderId="0" xfId="3" applyFont="1" applyFill="1" applyAlignment="1" applyProtection="1">
      <alignment horizontal="justify"/>
    </xf>
    <xf numFmtId="0" fontId="2" fillId="2" borderId="0" xfId="3" applyFont="1" applyFill="1" applyAlignment="1" applyProtection="1">
      <alignment horizontal="left" vertical="center"/>
    </xf>
    <xf numFmtId="0" fontId="0" fillId="3" borderId="0" xfId="0" applyFill="1" applyProtection="1"/>
    <xf numFmtId="0" fontId="0" fillId="3" borderId="0" xfId="0" applyFill="1" applyAlignment="1" applyProtection="1">
      <alignment wrapText="1"/>
    </xf>
    <xf numFmtId="0" fontId="30" fillId="3" borderId="0" xfId="0" applyFont="1" applyFill="1" applyProtection="1"/>
    <xf numFmtId="0" fontId="32" fillId="3" borderId="0" xfId="0" applyFont="1" applyFill="1" applyProtection="1"/>
    <xf numFmtId="49" fontId="0" fillId="3" borderId="0" xfId="0" applyNumberFormat="1" applyFill="1" applyProtection="1"/>
    <xf numFmtId="0" fontId="0" fillId="3" borderId="0" xfId="0" applyFill="1" applyProtection="1">
      <protection locked="0"/>
    </xf>
    <xf numFmtId="0" fontId="0" fillId="3" borderId="21" xfId="0" applyFill="1" applyBorder="1" applyProtection="1">
      <protection locked="0"/>
    </xf>
    <xf numFmtId="0" fontId="13" fillId="3" borderId="0" xfId="3" applyFont="1" applyFill="1" applyProtection="1"/>
    <xf numFmtId="0" fontId="2" fillId="3" borderId="0" xfId="3" applyFont="1" applyFill="1" applyProtection="1"/>
    <xf numFmtId="0" fontId="9" fillId="15" borderId="0" xfId="3" applyFont="1" applyFill="1" applyProtection="1"/>
    <xf numFmtId="0" fontId="9" fillId="15" borderId="0" xfId="3" applyFont="1" applyFill="1" applyAlignment="1" applyProtection="1">
      <alignment horizontal="center" vertical="center"/>
    </xf>
    <xf numFmtId="0" fontId="4" fillId="12" borderId="1" xfId="3" applyFont="1" applyFill="1" applyBorder="1" applyAlignment="1" applyProtection="1">
      <alignment horizontal="center" vertical="center" wrapText="1"/>
    </xf>
    <xf numFmtId="0" fontId="4" fillId="12" borderId="1" xfId="3" applyFont="1" applyFill="1" applyBorder="1" applyAlignment="1" applyProtection="1">
      <alignment horizontal="left" vertical="center" wrapText="1"/>
    </xf>
    <xf numFmtId="0" fontId="1" fillId="2" borderId="0" xfId="3" applyFont="1" applyFill="1" applyAlignment="1" applyProtection="1">
      <alignment horizontal="center" vertical="center"/>
    </xf>
    <xf numFmtId="0" fontId="1" fillId="2" borderId="0" xfId="3" applyFont="1" applyFill="1" applyAlignment="1" applyProtection="1">
      <alignment horizontal="left" vertical="center"/>
    </xf>
    <xf numFmtId="0" fontId="4" fillId="11" borderId="3" xfId="3" applyFont="1" applyFill="1" applyBorder="1" applyAlignment="1" applyProtection="1">
      <alignment horizontal="left" vertical="center" wrapText="1"/>
    </xf>
    <xf numFmtId="0" fontId="2" fillId="11" borderId="1" xfId="3" applyFont="1" applyFill="1" applyBorder="1" applyAlignment="1" applyProtection="1">
      <alignment horizontal="justify" vertical="center" wrapText="1"/>
    </xf>
    <xf numFmtId="0" fontId="12" fillId="3" borderId="0" xfId="3" applyFont="1" applyFill="1" applyProtection="1"/>
    <xf numFmtId="0" fontId="10" fillId="3" borderId="0" xfId="3" applyFont="1" applyFill="1" applyAlignment="1" applyProtection="1">
      <alignment horizontal="right" vertical="center"/>
    </xf>
    <xf numFmtId="0" fontId="9" fillId="3" borderId="0" xfId="3" applyFont="1" applyFill="1" applyAlignment="1" applyProtection="1">
      <alignment horizontal="right" vertical="center"/>
    </xf>
    <xf numFmtId="165" fontId="15" fillId="5" borderId="1" xfId="4" applyNumberFormat="1" applyFont="1" applyFill="1" applyBorder="1" applyAlignment="1" applyProtection="1">
      <alignment horizontal="center" vertical="center"/>
    </xf>
    <xf numFmtId="0" fontId="12" fillId="15" borderId="0" xfId="3" applyFont="1" applyFill="1" applyProtection="1"/>
    <xf numFmtId="0" fontId="2" fillId="2" borderId="0" xfId="3" applyFont="1" applyFill="1" applyProtection="1"/>
    <xf numFmtId="0" fontId="4" fillId="0" borderId="0" xfId="3" applyFont="1" applyFill="1" applyAlignment="1" applyProtection="1">
      <alignment horizontal="center" vertical="center"/>
    </xf>
    <xf numFmtId="0" fontId="4" fillId="4" borderId="0" xfId="3" applyFont="1" applyFill="1" applyAlignment="1" applyProtection="1">
      <alignment horizontal="center" vertical="center"/>
    </xf>
    <xf numFmtId="0" fontId="1" fillId="11" borderId="1" xfId="3" applyFont="1" applyFill="1" applyBorder="1" applyAlignment="1" applyProtection="1">
      <alignment horizontal="left" vertical="center" wrapText="1"/>
    </xf>
    <xf numFmtId="0" fontId="0" fillId="0" borderId="0" xfId="0" applyProtection="1"/>
    <xf numFmtId="0" fontId="24" fillId="0" borderId="0" xfId="0" applyFont="1" applyProtection="1"/>
    <xf numFmtId="0" fontId="11" fillId="0" borderId="0" xfId="0" applyFont="1" applyProtection="1"/>
    <xf numFmtId="0" fontId="11" fillId="0" borderId="0" xfId="0" applyFont="1" applyAlignment="1" applyProtection="1">
      <alignment vertical="center"/>
    </xf>
    <xf numFmtId="0" fontId="24" fillId="0" borderId="0" xfId="0" applyFont="1" applyAlignment="1" applyProtection="1">
      <alignment vertical="center"/>
    </xf>
    <xf numFmtId="0" fontId="24" fillId="0" borderId="0" xfId="0" applyFont="1" applyAlignment="1" applyProtection="1">
      <alignment horizontal="center" vertical="center"/>
    </xf>
    <xf numFmtId="0" fontId="18" fillId="0" borderId="0" xfId="0" applyFont="1" applyProtection="1"/>
    <xf numFmtId="0" fontId="25" fillId="6" borderId="1" xfId="0" applyFont="1" applyFill="1" applyBorder="1" applyAlignment="1" applyProtection="1">
      <alignment horizontal="center"/>
    </xf>
    <xf numFmtId="0" fontId="26" fillId="0" borderId="0" xfId="0" applyFont="1" applyAlignment="1" applyProtection="1">
      <alignment vertical="center"/>
    </xf>
    <xf numFmtId="0" fontId="27" fillId="6" borderId="3" xfId="0" applyFont="1" applyFill="1" applyBorder="1" applyAlignment="1" applyProtection="1">
      <alignment horizontal="center" vertical="center" wrapText="1"/>
    </xf>
    <xf numFmtId="0" fontId="27" fillId="10" borderId="3" xfId="0" applyFont="1" applyFill="1" applyBorder="1" applyAlignment="1" applyProtection="1">
      <alignment horizontal="center" vertical="center" wrapText="1"/>
    </xf>
    <xf numFmtId="0" fontId="24" fillId="0" borderId="0" xfId="0" applyFont="1" applyAlignment="1" applyProtection="1">
      <alignment vertical="center" wrapText="1"/>
    </xf>
    <xf numFmtId="0" fontId="24" fillId="5" borderId="0" xfId="0" applyFont="1" applyFill="1" applyAlignment="1" applyProtection="1">
      <alignment vertical="center" wrapText="1"/>
    </xf>
    <xf numFmtId="0" fontId="28" fillId="0" borderId="0" xfId="0" applyFont="1" applyProtection="1"/>
    <xf numFmtId="0" fontId="11" fillId="0" borderId="0" xfId="0" applyFont="1" applyAlignment="1" applyProtection="1">
      <alignment horizontal="center" vertical="center" wrapText="1"/>
    </xf>
    <xf numFmtId="0" fontId="24" fillId="0" borderId="0" xfId="0" applyFont="1" applyAlignment="1" applyProtection="1">
      <alignment horizontal="center" vertical="center" wrapText="1"/>
    </xf>
    <xf numFmtId="0" fontId="18" fillId="0" borderId="0" xfId="0" applyFont="1" applyAlignment="1" applyProtection="1">
      <alignment vertical="center" wrapText="1"/>
    </xf>
    <xf numFmtId="0" fontId="27" fillId="9" borderId="6" xfId="0" applyFont="1" applyFill="1" applyBorder="1" applyAlignment="1" applyProtection="1">
      <alignment horizontal="center" vertical="center" wrapText="1"/>
    </xf>
    <xf numFmtId="0" fontId="29" fillId="9" borderId="7" xfId="0" applyFont="1" applyFill="1" applyBorder="1" applyAlignment="1" applyProtection="1">
      <alignment vertical="center" wrapText="1"/>
    </xf>
    <xf numFmtId="0" fontId="25" fillId="9" borderId="7" xfId="0" applyFont="1" applyFill="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4" fillId="12" borderId="0" xfId="0" applyFont="1" applyFill="1" applyProtection="1"/>
    <xf numFmtId="0" fontId="4" fillId="11" borderId="1" xfId="3" applyFont="1" applyFill="1" applyBorder="1" applyAlignment="1">
      <alignment horizontal="left" vertical="center" wrapText="1"/>
    </xf>
    <xf numFmtId="0" fontId="1" fillId="11" borderId="1" xfId="3" applyFont="1" applyFill="1" applyBorder="1" applyAlignment="1">
      <alignment horizontal="justify" vertical="center" wrapText="1"/>
    </xf>
    <xf numFmtId="0" fontId="34" fillId="11" borderId="1" xfId="3" applyFont="1" applyFill="1" applyBorder="1" applyAlignment="1" applyProtection="1">
      <alignment horizontal="justify" vertical="center" wrapText="1"/>
    </xf>
    <xf numFmtId="0" fontId="19" fillId="3" borderId="0" xfId="3" applyFont="1" applyFill="1" applyAlignment="1" applyProtection="1">
      <alignment horizontal="justify"/>
    </xf>
    <xf numFmtId="0" fontId="19" fillId="3" borderId="0" xfId="3" applyFont="1" applyFill="1" applyAlignment="1" applyProtection="1">
      <alignment horizontal="justify" vertical="center"/>
    </xf>
    <xf numFmtId="165" fontId="33" fillId="2" borderId="0" xfId="5" applyNumberFormat="1" applyFont="1" applyFill="1" applyAlignment="1" applyProtection="1">
      <alignment horizontal="center" vertical="center"/>
    </xf>
    <xf numFmtId="0" fontId="33" fillId="3" borderId="0" xfId="3" applyFont="1" applyFill="1" applyAlignment="1" applyProtection="1">
      <alignment vertical="center"/>
    </xf>
    <xf numFmtId="164" fontId="33" fillId="3" borderId="0" xfId="1" applyFont="1" applyFill="1" applyAlignment="1" applyProtection="1">
      <alignment vertical="center"/>
    </xf>
    <xf numFmtId="9" fontId="33" fillId="3" borderId="0" xfId="4" applyFont="1" applyFill="1" applyAlignment="1" applyProtection="1">
      <alignment vertical="center"/>
    </xf>
    <xf numFmtId="0" fontId="33" fillId="2" borderId="0" xfId="3" applyFont="1" applyFill="1" applyAlignment="1" applyProtection="1">
      <alignment horizontal="justify"/>
    </xf>
    <xf numFmtId="0" fontId="33" fillId="2" borderId="0" xfId="3" applyFont="1" applyFill="1" applyAlignment="1" applyProtection="1">
      <alignment horizontal="justify" vertical="center"/>
    </xf>
    <xf numFmtId="0" fontId="3" fillId="2" borderId="0" xfId="3" applyFont="1" applyFill="1" applyAlignment="1" applyProtection="1">
      <alignment horizontal="left" vertical="center"/>
    </xf>
    <xf numFmtId="0" fontId="4" fillId="2" borderId="0" xfId="3" applyFont="1" applyFill="1" applyAlignment="1" applyProtection="1">
      <alignment horizontal="left" vertical="center"/>
    </xf>
    <xf numFmtId="0" fontId="1" fillId="3" borderId="1" xfId="3" applyFont="1" applyFill="1" applyBorder="1" applyAlignment="1" applyProtection="1">
      <alignment horizontal="center" vertical="center"/>
    </xf>
    <xf numFmtId="0" fontId="31" fillId="16" borderId="0" xfId="0" applyFont="1" applyFill="1" applyAlignment="1" applyProtection="1">
      <alignment horizontal="left" vertical="center"/>
    </xf>
    <xf numFmtId="0" fontId="0" fillId="3" borderId="22" xfId="0" applyFill="1" applyBorder="1" applyAlignment="1" applyProtection="1">
      <alignment horizontal="center"/>
    </xf>
    <xf numFmtId="0" fontId="30" fillId="3" borderId="23" xfId="0" applyFont="1" applyFill="1" applyBorder="1" applyAlignment="1" applyProtection="1">
      <alignment horizontal="left" vertical="center" wrapText="1"/>
    </xf>
    <xf numFmtId="0" fontId="30" fillId="3" borderId="24" xfId="0" applyFont="1" applyFill="1" applyBorder="1" applyAlignment="1" applyProtection="1">
      <alignment horizontal="left" vertical="center" wrapText="1"/>
    </xf>
    <xf numFmtId="0" fontId="30" fillId="3" borderId="23" xfId="0" applyFont="1" applyFill="1" applyBorder="1" applyAlignment="1" applyProtection="1">
      <alignment horizontal="left" vertical="center"/>
    </xf>
    <xf numFmtId="0" fontId="30" fillId="3" borderId="24" xfId="0" applyFont="1" applyFill="1" applyBorder="1" applyAlignment="1" applyProtection="1">
      <alignment horizontal="left" vertical="center"/>
    </xf>
    <xf numFmtId="14" fontId="0" fillId="17" borderId="23" xfId="0" applyNumberFormat="1" applyFill="1" applyBorder="1" applyAlignment="1" applyProtection="1">
      <alignment horizontal="left" vertical="center" wrapText="1"/>
      <protection locked="0"/>
    </xf>
    <xf numFmtId="14" fontId="0" fillId="17" borderId="25" xfId="0" applyNumberFormat="1" applyFill="1" applyBorder="1" applyAlignment="1" applyProtection="1">
      <alignment horizontal="left" vertical="center" wrapText="1"/>
      <protection locked="0"/>
    </xf>
    <xf numFmtId="14" fontId="0" fillId="17" borderId="24" xfId="0" applyNumberFormat="1" applyFill="1" applyBorder="1" applyAlignment="1" applyProtection="1">
      <alignment horizontal="left" vertical="center" wrapText="1"/>
      <protection locked="0"/>
    </xf>
    <xf numFmtId="0" fontId="30" fillId="3" borderId="25" xfId="0" applyFont="1" applyFill="1" applyBorder="1" applyAlignment="1" applyProtection="1">
      <alignment horizontal="left" vertical="center" wrapText="1"/>
    </xf>
    <xf numFmtId="0" fontId="11" fillId="3" borderId="2" xfId="3" applyFont="1" applyFill="1" applyBorder="1" applyAlignment="1" applyProtection="1">
      <alignment horizontal="center" vertical="center"/>
      <protection locked="0"/>
    </xf>
    <xf numFmtId="0" fontId="11" fillId="3" borderId="9" xfId="3" applyFont="1" applyFill="1" applyBorder="1" applyAlignment="1" applyProtection="1">
      <alignment horizontal="center" vertical="center"/>
      <protection locked="0"/>
    </xf>
    <xf numFmtId="0" fontId="20" fillId="6" borderId="2" xfId="3" applyFont="1" applyFill="1" applyBorder="1" applyAlignment="1" applyProtection="1">
      <alignment horizontal="center" vertical="center"/>
    </xf>
    <xf numFmtId="0" fontId="20" fillId="6" borderId="9" xfId="3" applyFont="1" applyFill="1" applyBorder="1" applyAlignment="1" applyProtection="1">
      <alignment horizontal="center" vertical="center"/>
    </xf>
    <xf numFmtId="0" fontId="15" fillId="13" borderId="10" xfId="0" applyFont="1" applyFill="1" applyBorder="1" applyAlignment="1" applyProtection="1">
      <alignment horizontal="center"/>
    </xf>
    <xf numFmtId="0" fontId="18" fillId="0" borderId="11" xfId="0" applyFont="1" applyBorder="1" applyAlignment="1" applyProtection="1"/>
    <xf numFmtId="0" fontId="10" fillId="6" borderId="0" xfId="3" applyFont="1" applyFill="1" applyBorder="1" applyAlignment="1" applyProtection="1">
      <alignment horizontal="center" vertical="center" wrapText="1"/>
    </xf>
    <xf numFmtId="0" fontId="10" fillId="6" borderId="18" xfId="3" applyFont="1" applyFill="1" applyBorder="1" applyAlignment="1" applyProtection="1">
      <alignment horizontal="center" vertical="center" wrapText="1"/>
    </xf>
    <xf numFmtId="0" fontId="10" fillId="6" borderId="5" xfId="3" applyFont="1" applyFill="1" applyBorder="1" applyAlignment="1" applyProtection="1">
      <alignment horizontal="center" vertical="center" wrapText="1"/>
    </xf>
    <xf numFmtId="0" fontId="4" fillId="11" borderId="3" xfId="3" applyFont="1" applyFill="1" applyBorder="1" applyAlignment="1" applyProtection="1">
      <alignment horizontal="center" vertical="center" wrapText="1"/>
    </xf>
    <xf numFmtId="0" fontId="4" fillId="11" borderId="12" xfId="3" applyFont="1" applyFill="1" applyBorder="1" applyAlignment="1" applyProtection="1">
      <alignment horizontal="center" vertical="center" wrapText="1"/>
    </xf>
    <xf numFmtId="0" fontId="4" fillId="11" borderId="13" xfId="3" applyFont="1" applyFill="1" applyBorder="1" applyAlignment="1" applyProtection="1">
      <alignment horizontal="center" vertical="center" wrapText="1"/>
    </xf>
    <xf numFmtId="0" fontId="4" fillId="2" borderId="0" xfId="3" applyFont="1" applyFill="1" applyAlignment="1" applyProtection="1">
      <alignment horizontal="left" vertical="center" wrapText="1"/>
    </xf>
    <xf numFmtId="0" fontId="25" fillId="6" borderId="14" xfId="0" applyFont="1" applyFill="1" applyBorder="1" applyAlignment="1" applyProtection="1">
      <alignment horizontal="center"/>
    </xf>
    <xf numFmtId="0" fontId="25" fillId="6" borderId="15" xfId="0" applyFont="1" applyFill="1" applyBorder="1" applyAlignment="1" applyProtection="1">
      <alignment horizontal="center"/>
    </xf>
    <xf numFmtId="0" fontId="25" fillId="9" borderId="16" xfId="0" applyFont="1" applyFill="1" applyBorder="1" applyAlignment="1" applyProtection="1">
      <alignment horizontal="center"/>
      <protection locked="0"/>
    </xf>
    <xf numFmtId="0" fontId="25" fillId="9" borderId="17" xfId="0" applyFont="1" applyFill="1" applyBorder="1" applyAlignment="1" applyProtection="1">
      <alignment horizontal="center"/>
      <protection locked="0"/>
    </xf>
    <xf numFmtId="0" fontId="29" fillId="9" borderId="19" xfId="0" applyFont="1" applyFill="1" applyBorder="1" applyAlignment="1" applyProtection="1">
      <alignment horizontal="center" vertical="center" wrapText="1"/>
    </xf>
    <xf numFmtId="0" fontId="29" fillId="9" borderId="20" xfId="0" applyFont="1" applyFill="1" applyBorder="1" applyAlignment="1" applyProtection="1">
      <alignment horizontal="center" vertical="center" wrapText="1"/>
    </xf>
    <xf numFmtId="0" fontId="10" fillId="2" borderId="0" xfId="3" applyFont="1" applyFill="1" applyAlignment="1">
      <alignment horizontal="left" vertical="center" wrapText="1"/>
    </xf>
    <xf numFmtId="0" fontId="10" fillId="7" borderId="2" xfId="3" applyFont="1" applyFill="1" applyBorder="1" applyAlignment="1" applyProtection="1">
      <alignment horizontal="center" vertical="center"/>
    </xf>
    <xf numFmtId="0" fontId="10" fillId="7" borderId="4" xfId="3" applyFont="1" applyFill="1" applyBorder="1" applyAlignment="1" applyProtection="1">
      <alignment horizontal="center" vertical="center"/>
    </xf>
    <xf numFmtId="0" fontId="10" fillId="7" borderId="9" xfId="3" applyFont="1" applyFill="1" applyBorder="1" applyAlignment="1" applyProtection="1">
      <alignment horizontal="center" vertical="center"/>
    </xf>
    <xf numFmtId="0" fontId="10" fillId="10" borderId="2" xfId="0" applyFont="1" applyFill="1" applyBorder="1" applyAlignment="1">
      <alignment horizontal="center" wrapText="1"/>
    </xf>
    <xf numFmtId="0" fontId="10" fillId="10" borderId="9" xfId="0" applyFont="1" applyFill="1" applyBorder="1" applyAlignment="1">
      <alignment horizontal="center" wrapText="1"/>
    </xf>
    <xf numFmtId="0" fontId="11" fillId="9" borderId="0" xfId="3" applyFont="1" applyFill="1" applyBorder="1" applyAlignment="1" applyProtection="1">
      <alignment horizontal="center" vertical="center"/>
    </xf>
  </cellXfs>
  <cellStyles count="6">
    <cellStyle name="Millares" xfId="1" builtinId="3"/>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s>
  <dxfs count="176">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BD4B3"/>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357189</xdr:colOff>
      <xdr:row>17</xdr:row>
      <xdr:rowOff>142875</xdr:rowOff>
    </xdr:from>
    <xdr:to>
      <xdr:col>14</xdr:col>
      <xdr:colOff>68086</xdr:colOff>
      <xdr:row>73</xdr:row>
      <xdr:rowOff>65087</xdr:rowOff>
    </xdr:to>
    <xdr:sp macro="" textlink="">
      <xdr:nvSpPr>
        <xdr:cNvPr id="2" name="TextBox 3">
          <a:extLst>
            <a:ext uri="{FF2B5EF4-FFF2-40B4-BE49-F238E27FC236}">
              <a16:creationId xmlns:a16="http://schemas.microsoft.com/office/drawing/2014/main" id="{C6A3E80B-17C3-4124-850B-A82AB99656C5}"/>
            </a:ext>
          </a:extLst>
        </xdr:cNvPr>
        <xdr:cNvSpPr txBox="1"/>
      </xdr:nvSpPr>
      <xdr:spPr>
        <a:xfrm>
          <a:off x="357189" y="3876675"/>
          <a:ext cx="10701336" cy="10240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AR" sz="1100" b="0">
              <a:latin typeface="Arial" panose="020B0604020202020204" pitchFamily="34" charset="0"/>
              <a:cs typeface="Arial" panose="020B0604020202020204" pitchFamily="34" charset="0"/>
            </a:rPr>
            <a:t>A continuación se detallan las planillas y campos a ser completados por el Contratista. </a:t>
          </a:r>
          <a:endParaRPr lang="es-AR" sz="1100" b="0" baseline="0">
            <a:latin typeface="Arial" panose="020B0604020202020204" pitchFamily="34" charset="0"/>
            <a:cs typeface="Arial" panose="020B0604020202020204" pitchFamily="34" charset="0"/>
          </a:endParaRPr>
        </a:p>
        <a:p>
          <a:pPr algn="l"/>
          <a:endParaRPr lang="es-AR" sz="1100" b="0" baseline="0">
            <a:latin typeface="Arial" panose="020B0604020202020204" pitchFamily="34" charset="0"/>
            <a:cs typeface="Arial" panose="020B0604020202020204" pitchFamily="34" charset="0"/>
          </a:endParaRPr>
        </a:p>
        <a:p>
          <a:pPr algn="l"/>
          <a:r>
            <a:rPr lang="es-AR" sz="1100" b="0" baseline="0">
              <a:latin typeface="Arial" panose="020B0604020202020204" pitchFamily="34" charset="0"/>
              <a:cs typeface="Arial" panose="020B0604020202020204" pitchFamily="34" charset="0"/>
            </a:rPr>
            <a:t>El Anexo III a -  Certificación y Validación de Especificaciones Técnicas se encuentra organizado en las siguientes categorías:</a:t>
          </a:r>
        </a:p>
        <a:p>
          <a:pPr algn="l">
            <a:spcBef>
              <a:spcPts val="300"/>
            </a:spcBef>
            <a:spcAft>
              <a:spcPts val="300"/>
            </a:spcAft>
          </a:pPr>
          <a:endParaRPr lang="es-AR" sz="1100" b="1">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1. Main Caract, Cert t &amp; Insp</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las características principales del JU y requerimientos de Certificaciones e Inspecciones no destructivas.</a:t>
          </a: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2. Offices &amp; Allocations:</a:t>
          </a:r>
          <a:r>
            <a:rPr lang="es-AR" sz="1100" b="0" baseline="0">
              <a:latin typeface="Arial" panose="020B0604020202020204" pitchFamily="34" charset="0"/>
              <a:cs typeface="Arial" panose="020B0604020202020204" pitchFamily="34" charset="0"/>
            </a:rPr>
            <a:t> Contiene Capacidad de personal a bordo, camas, distribución de espacios, oficinas, sistemas de comunicación y computo.</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3. Drilling Equipment &amp; Capacities: </a:t>
          </a:r>
          <a:r>
            <a:rPr lang="es-AR" sz="1100" b="0">
              <a:latin typeface="Arial" panose="020B0604020202020204" pitchFamily="34" charset="0"/>
              <a:cs typeface="Arial" panose="020B0604020202020204" pitchFamily="34" charset="0"/>
            </a:rPr>
            <a:t>Contiene los principales</a:t>
          </a:r>
          <a:r>
            <a:rPr lang="es-AR" sz="1100" b="0" baseline="0">
              <a:latin typeface="Arial" panose="020B0604020202020204" pitchFamily="34" charset="0"/>
              <a:cs typeface="Arial" panose="020B0604020202020204" pitchFamily="34" charset="0"/>
            </a:rPr>
            <a:t> requerimientos del equipo de perforacion  y capacidad de almacenaje requeridos.</a:t>
          </a:r>
        </a:p>
        <a:p>
          <a:pPr lvl="1" algn="l">
            <a:spcBef>
              <a:spcPts val="300"/>
            </a:spcBef>
            <a:spcAft>
              <a:spcPts val="300"/>
            </a:spcAft>
          </a:pPr>
          <a:endParaRPr lang="es-AR" sz="1100" b="0" baseline="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4. Solids</a:t>
          </a:r>
          <a:r>
            <a:rPr lang="es-AR" sz="1100" b="1" baseline="0">
              <a:latin typeface="Arial" panose="020B0604020202020204" pitchFamily="34" charset="0"/>
              <a:cs typeface="Arial" panose="020B0604020202020204" pitchFamily="34" charset="0"/>
            </a:rPr>
            <a:t> Control: </a:t>
          </a:r>
          <a:r>
            <a:rPr lang="es-AR" sz="1100" b="0" baseline="0">
              <a:latin typeface="Arial" panose="020B0604020202020204" pitchFamily="34" charset="0"/>
              <a:cs typeface="Arial" panose="020B0604020202020204" pitchFamily="34" charset="0"/>
            </a:rPr>
            <a:t>Contiene los equipos de control de solidos, sistema de transporte de recortes y desechos para disposición final. </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5. Drillilng Strings &amp; XO: </a:t>
          </a:r>
          <a:r>
            <a:rPr lang="es-AR" sz="1100" b="0">
              <a:latin typeface="Arial" panose="020B0604020202020204" pitchFamily="34" charset="0"/>
              <a:cs typeface="Arial" panose="020B0604020202020204" pitchFamily="34" charset="0"/>
            </a:rPr>
            <a:t>Contiene las sartas de perforacion, DC, HWDP, Pup</a:t>
          </a:r>
          <a:r>
            <a:rPr lang="es-AR" sz="1100" b="0" baseline="0">
              <a:latin typeface="Arial" panose="020B0604020202020204" pitchFamily="34" charset="0"/>
              <a:cs typeface="Arial" panose="020B0604020202020204" pitchFamily="34" charset="0"/>
            </a:rPr>
            <a:t> Joint, Cross over y todos los tubulares requeridos para el proyecto.</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6. BOP &amp; testing: </a:t>
          </a:r>
          <a:r>
            <a:rPr lang="es-AR" sz="1100" b="0">
              <a:latin typeface="Arial" panose="020B0604020202020204" pitchFamily="34" charset="0"/>
              <a:cs typeface="Arial" panose="020B0604020202020204" pitchFamily="34" charset="0"/>
            </a:rPr>
            <a:t>Contiene el equipamiento de Well Control</a:t>
          </a:r>
          <a:r>
            <a:rPr lang="es-AR" sz="1100" b="0" baseline="0">
              <a:latin typeface="Arial" panose="020B0604020202020204" pitchFamily="34" charset="0"/>
              <a:cs typeface="Arial" panose="020B0604020202020204" pitchFamily="34" charset="0"/>
            </a:rPr>
            <a:t> , Diverter  y Testing. </a:t>
          </a:r>
        </a:p>
        <a:p>
          <a:pPr lvl="1" algn="l">
            <a:spcBef>
              <a:spcPts val="300"/>
            </a:spcBef>
            <a:spcAft>
              <a:spcPts val="300"/>
            </a:spcAft>
          </a:pPr>
          <a:endParaRPr lang="es-AR" sz="1100" b="0" baseline="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7.</a:t>
          </a:r>
          <a:r>
            <a:rPr lang="es-AR" sz="1100" b="1" baseline="0">
              <a:latin typeface="Arial" panose="020B0604020202020204" pitchFamily="34" charset="0"/>
              <a:cs typeface="Arial" panose="020B0604020202020204" pitchFamily="34" charset="0"/>
            </a:rPr>
            <a:t> Auxiliares: </a:t>
          </a:r>
          <a:r>
            <a:rPr lang="es-AR" sz="1100" b="0" baseline="0">
              <a:latin typeface="Arial" panose="020B0604020202020204" pitchFamily="34" charset="0"/>
              <a:cs typeface="Arial" panose="020B0604020202020204" pitchFamily="34" charset="0"/>
            </a:rPr>
            <a:t>Contiene el resto de equipamiento requerido como Gruas, herramientas de pesca, cargadores, planta de generación de agua industrial,                                           tratamiento de desechos, equipamiento H2S, etc.</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8. Evaluación_Tecnica_Total:</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el resultado de la evaluación técnica total , el cual se compone de la Calificación ( PASA o NO PASA) y el Puntaje Total.</a:t>
          </a: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r>
            <a:rPr lang="es-AR" sz="1100" b="1" baseline="0">
              <a:solidFill>
                <a:schemeClr val="dk1"/>
              </a:solidFill>
              <a:latin typeface="Arial" panose="020B0604020202020204" pitchFamily="34" charset="0"/>
              <a:ea typeface="+mn-ea"/>
              <a:cs typeface="Arial" panose="020B0604020202020204" pitchFamily="34" charset="0"/>
            </a:rPr>
            <a:t>Consideraciones y carga de las planillas ( de la 1 a la 7):</a:t>
          </a: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Cada planilla se compone de los Ítems a evaluar. En la Columna </a:t>
          </a:r>
          <a:r>
            <a:rPr lang="es-AR" sz="1100" b="1" baseline="0">
              <a:solidFill>
                <a:schemeClr val="dk1"/>
              </a:solidFill>
              <a:latin typeface="Arial" panose="020B0604020202020204" pitchFamily="34" charset="0"/>
              <a:ea typeface="+mn-ea"/>
              <a:cs typeface="Arial" panose="020B0604020202020204" pitchFamily="34" charset="0"/>
            </a:rPr>
            <a:t>E</a:t>
          </a:r>
          <a:r>
            <a:rPr lang="es-AR" sz="1100" b="0" baseline="0">
              <a:solidFill>
                <a:schemeClr val="dk1"/>
              </a:solidFill>
              <a:latin typeface="Arial" panose="020B0604020202020204" pitchFamily="34" charset="0"/>
              <a:ea typeface="+mn-ea"/>
              <a:cs typeface="Arial" panose="020B0604020202020204" pitchFamily="34" charset="0"/>
            </a:rPr>
            <a:t> , bajo el titulo </a:t>
          </a:r>
          <a:r>
            <a:rPr lang="es-AR" sz="1100" b="1" i="1" baseline="0">
              <a:solidFill>
                <a:schemeClr val="dk1"/>
              </a:solidFill>
              <a:latin typeface="Arial" panose="020B0604020202020204" pitchFamily="34" charset="0"/>
              <a:ea typeface="+mn-ea"/>
              <a:cs typeface="Arial" panose="020B0604020202020204" pitchFamily="34" charset="0"/>
            </a:rPr>
            <a:t>( ENTER Compliant? Yes or NO)</a:t>
          </a:r>
          <a:r>
            <a:rPr lang="es-AR" sz="1100" b="0" baseline="0">
              <a:solidFill>
                <a:schemeClr val="dk1"/>
              </a:solidFill>
              <a:latin typeface="Arial" panose="020B0604020202020204" pitchFamily="34" charset="0"/>
              <a:ea typeface="+mn-ea"/>
              <a:cs typeface="Arial" panose="020B0604020202020204" pitchFamily="34" charset="0"/>
            </a:rPr>
            <a:t> debe  seleccionar </a:t>
          </a:r>
          <a:r>
            <a:rPr lang="es-AR" sz="1100" b="1" baseline="0">
              <a:solidFill>
                <a:schemeClr val="dk1"/>
              </a:solidFill>
              <a:latin typeface="Arial" panose="020B0604020202020204" pitchFamily="34" charset="0"/>
              <a:ea typeface="+mn-ea"/>
              <a:cs typeface="Arial" panose="020B0604020202020204" pitchFamily="34" charset="0"/>
            </a:rPr>
            <a:t>YES / N</a:t>
          </a:r>
          <a:r>
            <a:rPr lang="es-AR" sz="1100" b="0" baseline="0">
              <a:solidFill>
                <a:schemeClr val="dk1"/>
              </a:solidFill>
              <a:latin typeface="Arial" panose="020B0604020202020204" pitchFamily="34" charset="0"/>
              <a:ea typeface="+mn-ea"/>
              <a:cs typeface="Arial" panose="020B0604020202020204" pitchFamily="34" charset="0"/>
            </a:rPr>
            <a:t>O de acuerdo a si cumple o no cumple con el requerimiento.</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columna </a:t>
          </a:r>
          <a:r>
            <a:rPr lang="es-AR" sz="1100" b="1" baseline="0">
              <a:solidFill>
                <a:schemeClr val="dk1"/>
              </a:solidFill>
              <a:latin typeface="Arial" panose="020B0604020202020204" pitchFamily="34" charset="0"/>
              <a:ea typeface="+mn-ea"/>
              <a:cs typeface="Arial" panose="020B0604020202020204" pitchFamily="34" charset="0"/>
            </a:rPr>
            <a:t>K, (Critical "C"/Plus "Number" ) </a:t>
          </a:r>
          <a:r>
            <a:rPr lang="es-AR" sz="1100" b="0" baseline="0">
              <a:solidFill>
                <a:schemeClr val="dk1"/>
              </a:solidFill>
              <a:latin typeface="Arial" panose="020B0604020202020204" pitchFamily="34" charset="0"/>
              <a:ea typeface="+mn-ea"/>
              <a:cs typeface="Arial" panose="020B0604020202020204" pitchFamily="34" charset="0"/>
            </a:rPr>
            <a:t>se definen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los elementos Críticos y con </a:t>
          </a:r>
          <a:r>
            <a:rPr lang="es-AR" sz="1100" b="1" baseline="0">
              <a:solidFill>
                <a:schemeClr val="dk1"/>
              </a:solidFill>
              <a:latin typeface="Arial" panose="020B0604020202020204" pitchFamily="34" charset="0"/>
              <a:ea typeface="+mn-ea"/>
              <a:cs typeface="Arial" panose="020B0604020202020204" pitchFamily="34" charset="0"/>
            </a:rPr>
            <a:t>Números</a:t>
          </a:r>
          <a:r>
            <a:rPr lang="es-AR" sz="1100" b="0" baseline="0">
              <a:solidFill>
                <a:schemeClr val="dk1"/>
              </a:solidFill>
              <a:latin typeface="Arial" panose="020B0604020202020204" pitchFamily="34" charset="0"/>
              <a:ea typeface="+mn-ea"/>
              <a:cs typeface="Arial" panose="020B0604020202020204" pitchFamily="34" charset="0"/>
            </a:rPr>
            <a:t> los elementos requeridos que generan un Plus a la evaluación.</a:t>
          </a: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Los elementos Críticos definidos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son mandatorios. La no aceptación de un ítem que sea critico, referido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en la columna K descalifica automáticamente a la Contratista , arrojando la calificación </a:t>
          </a:r>
          <a:r>
            <a:rPr lang="es-AR" sz="1100" b="1" baseline="0">
              <a:solidFill>
                <a:schemeClr val="dk1"/>
              </a:solidFill>
              <a:latin typeface="Arial" panose="020B0604020202020204" pitchFamily="34" charset="0"/>
              <a:ea typeface="+mn-ea"/>
              <a:cs typeface="Arial" panose="020B0604020202020204" pitchFamily="34" charset="0"/>
            </a:rPr>
            <a:t>NO PASA </a:t>
          </a:r>
          <a:r>
            <a:rPr lang="es-AR" sz="1100" b="0" baseline="0">
              <a:solidFill>
                <a:schemeClr val="dk1"/>
              </a:solidFill>
              <a:latin typeface="Arial" panose="020B0604020202020204" pitchFamily="34" charset="0"/>
              <a:ea typeface="+mn-ea"/>
              <a:cs typeface="Arial" panose="020B0604020202020204" pitchFamily="34" charset="0"/>
            </a:rPr>
            <a:t>en la Plantilla 8. Evaluación Técnica.</a:t>
          </a: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Los elementos que figuran con Numero en la columna E , que son requerimientos PLUS forman parte de la evaluación técnica y la sumatoria total se muestra en la plantilla </a:t>
          </a:r>
          <a:r>
            <a:rPr lang="es-AR" sz="1100" b="1">
              <a:solidFill>
                <a:schemeClr val="dk1"/>
              </a:solidFill>
              <a:effectLst/>
              <a:latin typeface="+mn-lt"/>
              <a:ea typeface="+mn-ea"/>
              <a:cs typeface="+mn-cs"/>
            </a:rPr>
            <a:t>8. Evaluación_Tecnica_Total. </a:t>
          </a:r>
          <a:r>
            <a:rPr lang="es-AR" sz="1100" b="1" baseline="0">
              <a:solidFill>
                <a:schemeClr val="dk1"/>
              </a:solidFill>
              <a:effectLst/>
              <a:latin typeface="+mn-lt"/>
              <a:ea typeface="+mn-ea"/>
              <a:cs typeface="+mn-cs"/>
            </a:rPr>
            <a:t> </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plantilla </a:t>
          </a:r>
          <a:r>
            <a:rPr lang="es-AR" sz="1100" b="1" baseline="0">
              <a:solidFill>
                <a:schemeClr val="dk1"/>
              </a:solidFill>
              <a:latin typeface="Arial" panose="020B0604020202020204" pitchFamily="34" charset="0"/>
              <a:ea typeface="+mn-ea"/>
              <a:cs typeface="Arial" panose="020B0604020202020204" pitchFamily="34" charset="0"/>
            </a:rPr>
            <a:t>8. Evaluación_Tecnica_Total </a:t>
          </a:r>
          <a:r>
            <a:rPr lang="es-AR" sz="1100" b="0" baseline="0">
              <a:solidFill>
                <a:schemeClr val="dk1"/>
              </a:solidFill>
              <a:latin typeface="Arial" panose="020B0604020202020204" pitchFamily="34" charset="0"/>
              <a:ea typeface="+mn-ea"/>
              <a:cs typeface="Arial" panose="020B0604020202020204" pitchFamily="34" charset="0"/>
            </a:rPr>
            <a:t>se puede ver el resultado final compuesto de la Calificación y valoración Total.</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Ningún Campo de esta planilla podrá ser modificado o corregido , no será permitido insertar líneas. </a:t>
          </a:r>
        </a:p>
      </xdr:txBody>
    </xdr:sp>
    <xdr:clientData/>
  </xdr:twoCellAnchor>
  <xdr:twoCellAnchor editAs="oneCell">
    <xdr:from>
      <xdr:col>1</xdr:col>
      <xdr:colOff>1402452</xdr:colOff>
      <xdr:row>2</xdr:row>
      <xdr:rowOff>206540</xdr:rowOff>
    </xdr:from>
    <xdr:to>
      <xdr:col>13</xdr:col>
      <xdr:colOff>340109</xdr:colOff>
      <xdr:row>5</xdr:row>
      <xdr:rowOff>69413</xdr:rowOff>
    </xdr:to>
    <xdr:sp macro="" textlink="">
      <xdr:nvSpPr>
        <xdr:cNvPr id="3" name="Rectangle 8">
          <a:extLst>
            <a:ext uri="{FF2B5EF4-FFF2-40B4-BE49-F238E27FC236}">
              <a16:creationId xmlns:a16="http://schemas.microsoft.com/office/drawing/2014/main" id="{505F8FE5-3CD6-44E8-8A05-A76270A907BE}"/>
            </a:ext>
          </a:extLst>
        </xdr:cNvPr>
        <xdr:cNvSpPr/>
      </xdr:nvSpPr>
      <xdr:spPr>
        <a:xfrm>
          <a:off x="1946738" y="560326"/>
          <a:ext cx="8721192" cy="63439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AR" sz="1400" b="1" baseline="0">
            <a:solidFill>
              <a:sysClr val="windowText" lastClr="000000"/>
            </a:solidFill>
          </a:endParaRPr>
        </a:p>
        <a:p>
          <a:pPr algn="ctr"/>
          <a:r>
            <a:rPr lang="es-AR" sz="1400" b="1" baseline="0">
              <a:solidFill>
                <a:sysClr val="windowText" lastClr="000000"/>
              </a:solidFill>
            </a:rPr>
            <a:t>ANEXO III a- Certificación y Validación de Especificaciones Técnicas </a:t>
          </a:r>
          <a:endParaRPr lang="es-AR" sz="1400" b="1">
            <a:solidFill>
              <a:sysClr val="windowText" lastClr="000000"/>
            </a:solidFill>
          </a:endParaRPr>
        </a:p>
      </xdr:txBody>
    </xdr:sp>
    <xdr:clientData/>
  </xdr:twoCellAnchor>
  <xdr:twoCellAnchor editAs="oneCell">
    <xdr:from>
      <xdr:col>0</xdr:col>
      <xdr:colOff>82470</xdr:colOff>
      <xdr:row>0</xdr:row>
      <xdr:rowOff>84619</xdr:rowOff>
    </xdr:from>
    <xdr:to>
      <xdr:col>1</xdr:col>
      <xdr:colOff>1064703</xdr:colOff>
      <xdr:row>4</xdr:row>
      <xdr:rowOff>151393</xdr:rowOff>
    </xdr:to>
    <xdr:pic>
      <xdr:nvPicPr>
        <xdr:cNvPr id="4" name="Picture 9">
          <a:extLst>
            <a:ext uri="{FF2B5EF4-FFF2-40B4-BE49-F238E27FC236}">
              <a16:creationId xmlns:a16="http://schemas.microsoft.com/office/drawing/2014/main" id="{1E860626-1DB5-4691-AAED-946700DA6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70" y="84619"/>
          <a:ext cx="1527628" cy="1025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2738438</xdr:colOff>
      <xdr:row>0</xdr:row>
      <xdr:rowOff>0</xdr:rowOff>
    </xdr:from>
    <xdr:to>
      <xdr:col>11</xdr:col>
      <xdr:colOff>3750470</xdr:colOff>
      <xdr:row>1</xdr:row>
      <xdr:rowOff>121963</xdr:rowOff>
    </xdr:to>
    <xdr:pic>
      <xdr:nvPicPr>
        <xdr:cNvPr id="2" name="Picture 9">
          <a:extLst>
            <a:ext uri="{FF2B5EF4-FFF2-40B4-BE49-F238E27FC236}">
              <a16:creationId xmlns:a16="http://schemas.microsoft.com/office/drawing/2014/main" id="{3F6A78AD-948D-4551-BCFE-E0CA9D063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66157" y="0"/>
          <a:ext cx="1012032" cy="380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3153832</xdr:colOff>
      <xdr:row>0</xdr:row>
      <xdr:rowOff>42333</xdr:rowOff>
    </xdr:from>
    <xdr:to>
      <xdr:col>11</xdr:col>
      <xdr:colOff>4007907</xdr:colOff>
      <xdr:row>1</xdr:row>
      <xdr:rowOff>131997</xdr:rowOff>
    </xdr:to>
    <xdr:pic>
      <xdr:nvPicPr>
        <xdr:cNvPr id="2" name="Picture 9">
          <a:extLst>
            <a:ext uri="{FF2B5EF4-FFF2-40B4-BE49-F238E27FC236}">
              <a16:creationId xmlns:a16="http://schemas.microsoft.com/office/drawing/2014/main" id="{DE073257-FBA8-4CEB-87B2-1F0A22106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69999" y="42333"/>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3083718</xdr:colOff>
      <xdr:row>0</xdr:row>
      <xdr:rowOff>23812</xdr:rowOff>
    </xdr:from>
    <xdr:to>
      <xdr:col>11</xdr:col>
      <xdr:colOff>3940968</xdr:colOff>
      <xdr:row>1</xdr:row>
      <xdr:rowOff>123265</xdr:rowOff>
    </xdr:to>
    <xdr:pic>
      <xdr:nvPicPr>
        <xdr:cNvPr id="2" name="Picture 9">
          <a:extLst>
            <a:ext uri="{FF2B5EF4-FFF2-40B4-BE49-F238E27FC236}">
              <a16:creationId xmlns:a16="http://schemas.microsoft.com/office/drawing/2014/main" id="{969F9032-D763-4F62-8FEC-39787792E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44624" y="23812"/>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1502833</xdr:colOff>
      <xdr:row>0</xdr:row>
      <xdr:rowOff>21167</xdr:rowOff>
    </xdr:from>
    <xdr:to>
      <xdr:col>11</xdr:col>
      <xdr:colOff>2360083</xdr:colOff>
      <xdr:row>1</xdr:row>
      <xdr:rowOff>104481</xdr:rowOff>
    </xdr:to>
    <xdr:pic>
      <xdr:nvPicPr>
        <xdr:cNvPr id="2" name="Picture 9">
          <a:extLst>
            <a:ext uri="{FF2B5EF4-FFF2-40B4-BE49-F238E27FC236}">
              <a16:creationId xmlns:a16="http://schemas.microsoft.com/office/drawing/2014/main" id="{7B153666-9038-4FD7-B21F-4353B7624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15333" y="21167"/>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3217333</xdr:colOff>
      <xdr:row>0</xdr:row>
      <xdr:rowOff>52917</xdr:rowOff>
    </xdr:from>
    <xdr:to>
      <xdr:col>11</xdr:col>
      <xdr:colOff>4074583</xdr:colOff>
      <xdr:row>1</xdr:row>
      <xdr:rowOff>142581</xdr:rowOff>
    </xdr:to>
    <xdr:pic>
      <xdr:nvPicPr>
        <xdr:cNvPr id="2" name="Picture 9">
          <a:extLst>
            <a:ext uri="{FF2B5EF4-FFF2-40B4-BE49-F238E27FC236}">
              <a16:creationId xmlns:a16="http://schemas.microsoft.com/office/drawing/2014/main" id="{591CE099-E854-4692-8AD3-A3EDEB14B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76916" y="52917"/>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3185584</xdr:colOff>
      <xdr:row>0</xdr:row>
      <xdr:rowOff>31750</xdr:rowOff>
    </xdr:from>
    <xdr:to>
      <xdr:col>11</xdr:col>
      <xdr:colOff>4049184</xdr:colOff>
      <xdr:row>1</xdr:row>
      <xdr:rowOff>121414</xdr:rowOff>
    </xdr:to>
    <xdr:pic>
      <xdr:nvPicPr>
        <xdr:cNvPr id="2" name="Picture 9">
          <a:extLst>
            <a:ext uri="{FF2B5EF4-FFF2-40B4-BE49-F238E27FC236}">
              <a16:creationId xmlns:a16="http://schemas.microsoft.com/office/drawing/2014/main" id="{EB91CED8-CD4C-4F8D-9537-4C53E50F6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4584" y="31750"/>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3155157</xdr:colOff>
      <xdr:row>0</xdr:row>
      <xdr:rowOff>11906</xdr:rowOff>
    </xdr:from>
    <xdr:to>
      <xdr:col>11</xdr:col>
      <xdr:colOff>4009232</xdr:colOff>
      <xdr:row>1</xdr:row>
      <xdr:rowOff>105009</xdr:rowOff>
    </xdr:to>
    <xdr:pic>
      <xdr:nvPicPr>
        <xdr:cNvPr id="2" name="Picture 9">
          <a:extLst>
            <a:ext uri="{FF2B5EF4-FFF2-40B4-BE49-F238E27FC236}">
              <a16:creationId xmlns:a16="http://schemas.microsoft.com/office/drawing/2014/main" id="{6F62B001-605A-429D-A245-2367F409E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7970" y="11906"/>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585107</xdr:colOff>
      <xdr:row>0</xdr:row>
      <xdr:rowOff>81643</xdr:rowOff>
    </xdr:from>
    <xdr:to>
      <xdr:col>9</xdr:col>
      <xdr:colOff>938893</xdr:colOff>
      <xdr:row>2</xdr:row>
      <xdr:rowOff>165114</xdr:rowOff>
    </xdr:to>
    <xdr:pic>
      <xdr:nvPicPr>
        <xdr:cNvPr id="2" name="Picture 9">
          <a:extLst>
            <a:ext uri="{FF2B5EF4-FFF2-40B4-BE49-F238E27FC236}">
              <a16:creationId xmlns:a16="http://schemas.microsoft.com/office/drawing/2014/main" id="{926C4004-2E5C-436C-A217-C2AF016CA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2536" y="81643"/>
          <a:ext cx="1524000" cy="573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FE57E-8955-411F-BBC2-3B13C418F2EE}">
  <sheetPr>
    <tabColor rgb="FFFFFF00"/>
    <pageSetUpPr fitToPage="1"/>
  </sheetPr>
  <dimension ref="A1:R76"/>
  <sheetViews>
    <sheetView tabSelected="1" view="pageBreakPreview" zoomScale="80" zoomScaleNormal="80" zoomScaleSheetLayoutView="80" workbookViewId="0">
      <selection activeCell="B8" sqref="B8"/>
    </sheetView>
  </sheetViews>
  <sheetFormatPr baseColWidth="10" defaultColWidth="0" defaultRowHeight="0" customHeight="1" zeroHeight="1" x14ac:dyDescent="0.25"/>
  <cols>
    <col min="1" max="1" width="7.85546875" style="107" customWidth="1"/>
    <col min="2" max="2" width="20.85546875" style="107" customWidth="1"/>
    <col min="3" max="3" width="9.140625" style="107" customWidth="1"/>
    <col min="4" max="4" width="15.42578125" style="107" customWidth="1"/>
    <col min="5" max="10" width="9.140625" style="107" customWidth="1"/>
    <col min="11" max="11" width="16.140625" style="107" customWidth="1"/>
    <col min="12" max="12" width="14.42578125" style="107" customWidth="1"/>
    <col min="13" max="16" width="9.140625" style="107" customWidth="1"/>
    <col min="17" max="18" width="0" style="107" hidden="1" customWidth="1"/>
    <col min="19" max="16384" width="9.140625" style="107" hidden="1"/>
  </cols>
  <sheetData>
    <row r="1" spans="1:18" ht="15" x14ac:dyDescent="0.25">
      <c r="A1" s="107" t="s">
        <v>78</v>
      </c>
    </row>
    <row r="2" spans="1:18" ht="15" x14ac:dyDescent="0.25"/>
    <row r="3" spans="1:18" ht="32.25" customHeight="1" x14ac:dyDescent="0.25"/>
    <row r="4" spans="1:18" ht="15" x14ac:dyDescent="0.25">
      <c r="A4" s="108"/>
      <c r="B4" s="108"/>
      <c r="C4" s="108"/>
      <c r="D4" s="108"/>
      <c r="E4" s="108"/>
      <c r="F4" s="108"/>
      <c r="G4" s="108"/>
      <c r="H4" s="108"/>
      <c r="I4" s="108"/>
      <c r="J4" s="108"/>
      <c r="K4" s="108"/>
      <c r="L4" s="108"/>
      <c r="M4" s="108"/>
      <c r="N4" s="108"/>
      <c r="O4" s="108"/>
      <c r="P4" s="108"/>
      <c r="Q4" s="108"/>
      <c r="R4" s="108"/>
    </row>
    <row r="5" spans="1:18" ht="15" x14ac:dyDescent="0.25"/>
    <row r="6" spans="1:18" ht="15" x14ac:dyDescent="0.25"/>
    <row r="7" spans="1:18" ht="15" x14ac:dyDescent="0.25"/>
    <row r="8" spans="1:18" ht="15" x14ac:dyDescent="0.25"/>
    <row r="9" spans="1:18" ht="15" x14ac:dyDescent="0.25">
      <c r="B9" s="109" t="s">
        <v>303</v>
      </c>
    </row>
    <row r="10" spans="1:18" ht="15" x14ac:dyDescent="0.25">
      <c r="B10" s="109"/>
    </row>
    <row r="11" spans="1:18" ht="24.95" customHeight="1" x14ac:dyDescent="0.25">
      <c r="B11" s="173" t="s">
        <v>306</v>
      </c>
      <c r="C11" s="174"/>
      <c r="D11" s="175"/>
      <c r="E11" s="176"/>
      <c r="F11" s="176"/>
      <c r="G11" s="176"/>
      <c r="H11" s="176"/>
      <c r="I11" s="176"/>
      <c r="J11" s="177"/>
      <c r="K11" s="112"/>
      <c r="L11" s="112"/>
      <c r="M11" s="112"/>
      <c r="N11" s="112"/>
      <c r="O11" s="112"/>
      <c r="P11" s="112"/>
    </row>
    <row r="12" spans="1:18" ht="22.5" customHeight="1" x14ac:dyDescent="0.25">
      <c r="B12" s="173" t="s">
        <v>302</v>
      </c>
      <c r="C12" s="174"/>
      <c r="D12" s="171" t="s">
        <v>331</v>
      </c>
      <c r="E12" s="178"/>
      <c r="F12" s="178"/>
      <c r="G12" s="178"/>
      <c r="H12" s="178"/>
      <c r="I12" s="178"/>
      <c r="J12" s="172"/>
      <c r="K12" s="112"/>
      <c r="L12" s="112"/>
      <c r="M12" s="112"/>
      <c r="N12" s="112"/>
      <c r="O12" s="112"/>
      <c r="P12" s="112"/>
    </row>
    <row r="13" spans="1:18" ht="26.45" customHeight="1" thickBot="1" x14ac:dyDescent="0.3">
      <c r="B13" s="171" t="s">
        <v>309</v>
      </c>
      <c r="C13" s="172"/>
      <c r="D13" s="175" t="s">
        <v>310</v>
      </c>
      <c r="E13" s="176"/>
      <c r="F13" s="176"/>
      <c r="G13" s="176"/>
      <c r="H13" s="176"/>
      <c r="I13" s="176"/>
      <c r="J13" s="177"/>
      <c r="K13" s="112"/>
      <c r="L13" s="113"/>
      <c r="M13" s="113"/>
      <c r="N13" s="113"/>
      <c r="O13" s="113"/>
      <c r="P13" s="112"/>
    </row>
    <row r="14" spans="1:18" ht="15.75" thickTop="1" x14ac:dyDescent="0.25">
      <c r="L14" s="170" t="s">
        <v>304</v>
      </c>
      <c r="M14" s="170"/>
      <c r="N14" s="170"/>
      <c r="O14" s="170"/>
    </row>
    <row r="15" spans="1:18" ht="15" x14ac:dyDescent="0.25"/>
    <row r="16" spans="1:18" s="110" customFormat="1" ht="15" customHeight="1" x14ac:dyDescent="0.3">
      <c r="A16" s="169" t="s">
        <v>305</v>
      </c>
      <c r="B16" s="169"/>
      <c r="C16" s="169"/>
      <c r="D16" s="169"/>
      <c r="E16" s="169"/>
      <c r="F16" s="169"/>
      <c r="G16" s="169"/>
      <c r="H16" s="169"/>
      <c r="I16" s="169"/>
      <c r="J16" s="169"/>
      <c r="K16" s="169"/>
      <c r="L16" s="169"/>
      <c r="M16" s="169"/>
      <c r="N16" s="169"/>
      <c r="O16" s="169"/>
      <c r="P16" s="169"/>
    </row>
    <row r="17" ht="15" x14ac:dyDescent="0.25"/>
    <row r="18" ht="15" x14ac:dyDescent="0.25"/>
    <row r="19" ht="15" x14ac:dyDescent="0.25"/>
    <row r="20" ht="15" x14ac:dyDescent="0.25"/>
    <row r="21" ht="15" x14ac:dyDescent="0.25"/>
    <row r="22" ht="15" x14ac:dyDescent="0.25"/>
    <row r="23" ht="15" x14ac:dyDescent="0.25"/>
    <row r="24" ht="15" x14ac:dyDescent="0.25"/>
    <row r="25" ht="15" x14ac:dyDescent="0.25"/>
    <row r="26" ht="15" x14ac:dyDescent="0.25"/>
    <row r="27" ht="15" x14ac:dyDescent="0.25"/>
    <row r="28" ht="15" x14ac:dyDescent="0.25"/>
    <row r="29" ht="15" x14ac:dyDescent="0.25"/>
    <row r="30" ht="15" x14ac:dyDescent="0.25"/>
    <row r="31" ht="15" x14ac:dyDescent="0.25"/>
    <row r="32"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x14ac:dyDescent="0.25"/>
    <row r="48" ht="15" x14ac:dyDescent="0.25"/>
    <row r="49" ht="15" x14ac:dyDescent="0.25"/>
    <row r="50" ht="15" x14ac:dyDescent="0.25"/>
    <row r="51" ht="15" x14ac:dyDescent="0.25"/>
    <row r="52" ht="15" x14ac:dyDescent="0.25"/>
    <row r="53" ht="15" x14ac:dyDescent="0.25"/>
    <row r="54" ht="15" x14ac:dyDescent="0.25"/>
    <row r="55" ht="15" x14ac:dyDescent="0.25"/>
    <row r="56" ht="15" x14ac:dyDescent="0.25"/>
    <row r="57" ht="15" x14ac:dyDescent="0.25"/>
    <row r="58" ht="15" x14ac:dyDescent="0.25"/>
    <row r="59" ht="15" x14ac:dyDescent="0.25"/>
    <row r="60" ht="15" x14ac:dyDescent="0.25"/>
    <row r="61" ht="15" x14ac:dyDescent="0.25"/>
    <row r="62" ht="15" x14ac:dyDescent="0.25"/>
    <row r="63" ht="15" x14ac:dyDescent="0.25"/>
    <row r="64" ht="15" x14ac:dyDescent="0.25"/>
    <row r="65" spans="14:14" ht="15" x14ac:dyDescent="0.25"/>
    <row r="66" spans="14:14" ht="15" x14ac:dyDescent="0.25"/>
    <row r="67" spans="14:14" ht="15" x14ac:dyDescent="0.25"/>
    <row r="68" spans="14:14" ht="15" x14ac:dyDescent="0.25"/>
    <row r="69" spans="14:14" ht="15" x14ac:dyDescent="0.25"/>
    <row r="70" spans="14:14" ht="15" x14ac:dyDescent="0.25"/>
    <row r="71" spans="14:14" ht="15" x14ac:dyDescent="0.25"/>
    <row r="72" spans="14:14" ht="15" x14ac:dyDescent="0.25">
      <c r="N72" s="111"/>
    </row>
    <row r="73" spans="14:14" ht="15" x14ac:dyDescent="0.25"/>
    <row r="74" spans="14:14" ht="15" x14ac:dyDescent="0.25"/>
    <row r="75" spans="14:14" ht="14.45" customHeight="1" x14ac:dyDescent="0.25"/>
    <row r="76" spans="14:14" ht="14.45" customHeight="1" x14ac:dyDescent="0.25"/>
  </sheetData>
  <sheetProtection algorithmName="SHA-512" hashValue="annkxtpneTAFvI0j3n1JZbpQnUxtfSJ9aarSZGx90PPf496K2ZM+ASXWqHY1OHTH6RTF4vWyr9xhu/cXbvUBlw==" saltValue="4NZakCgcboKJWZkWBC5C/w==" spinCount="100000" sheet="1" objects="1" scenarios="1"/>
  <mergeCells count="8">
    <mergeCell ref="A16:P16"/>
    <mergeCell ref="L14:O14"/>
    <mergeCell ref="B13:C13"/>
    <mergeCell ref="B12:C12"/>
    <mergeCell ref="B11:C11"/>
    <mergeCell ref="D11:J11"/>
    <mergeCell ref="D13:J13"/>
    <mergeCell ref="D12:J12"/>
  </mergeCells>
  <pageMargins left="0.70866141732283472" right="0.70866141732283472" top="0.74803149606299213" bottom="0.74803149606299213" header="0.31496062992125984" footer="0.31496062992125984"/>
  <pageSetup scale="51" orientation="portrait" r:id="rId1"/>
  <headerFooter>
    <oddFooter>&amp;RRev. 0
02-Feb-2016
&amp;P de 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workbookViewId="0">
      <selection activeCell="E6" sqref="E6"/>
    </sheetView>
  </sheetViews>
  <sheetFormatPr baseColWidth="10" defaultColWidth="9.140625" defaultRowHeight="12.75" x14ac:dyDescent="0.2"/>
  <cols>
    <col min="1" max="1" width="1.5703125" style="1" customWidth="1"/>
    <col min="2" max="2" width="6.7109375" style="5" customWidth="1"/>
    <col min="3" max="3" width="38.7109375" style="7" customWidth="1"/>
    <col min="4" max="4" width="38.85546875" style="12" customWidth="1"/>
    <col min="5" max="5" width="14.28515625" style="8" customWidth="1"/>
    <col min="6" max="7" width="15.5703125" style="9" customWidth="1"/>
    <col min="8" max="8" width="19.5703125" style="9" customWidth="1"/>
    <col min="9" max="9" width="16.42578125" style="10" customWidth="1"/>
    <col min="10" max="16384" width="9.140625" style="3"/>
  </cols>
  <sheetData>
    <row r="1" spans="1:9" ht="18" x14ac:dyDescent="0.2">
      <c r="B1" s="198" t="s">
        <v>1</v>
      </c>
      <c r="C1" s="198"/>
      <c r="D1" s="198"/>
      <c r="I1" s="14"/>
    </row>
    <row r="2" spans="1:9" ht="16.5" customHeight="1" x14ac:dyDescent="0.2">
      <c r="B2" s="6"/>
      <c r="C2" s="16"/>
      <c r="D2" s="36" t="s">
        <v>174</v>
      </c>
      <c r="E2" s="204">
        <f>'1. Main Charact, Cert &amp; Insp'!E1</f>
        <v>0</v>
      </c>
      <c r="F2" s="204"/>
      <c r="H2" s="36" t="s">
        <v>177</v>
      </c>
      <c r="I2" s="56">
        <f>'1. Main Charact, Cert &amp; Insp'!J1</f>
        <v>0</v>
      </c>
    </row>
    <row r="3" spans="1:9" ht="5.25" customHeight="1" x14ac:dyDescent="0.2">
      <c r="B3" s="6"/>
      <c r="C3" s="16"/>
      <c r="D3" s="17"/>
      <c r="F3" s="3"/>
      <c r="G3" s="3"/>
      <c r="H3" s="3"/>
      <c r="I3" s="17"/>
    </row>
    <row r="4" spans="1:9" ht="35.25" customHeight="1" x14ac:dyDescent="0.25">
      <c r="B4" s="6"/>
      <c r="C4" s="16"/>
      <c r="D4" s="17"/>
      <c r="E4" s="199" t="s">
        <v>171</v>
      </c>
      <c r="F4" s="200"/>
      <c r="G4" s="201"/>
      <c r="H4" s="202" t="s">
        <v>173</v>
      </c>
      <c r="I4" s="203"/>
    </row>
    <row r="5" spans="1:9" ht="90" x14ac:dyDescent="0.2">
      <c r="B5" s="21" t="s">
        <v>2</v>
      </c>
      <c r="C5" s="22" t="s">
        <v>178</v>
      </c>
      <c r="D5" s="22" t="s">
        <v>154</v>
      </c>
      <c r="E5" s="23" t="s">
        <v>179</v>
      </c>
      <c r="F5" s="23" t="s">
        <v>6</v>
      </c>
      <c r="G5" s="23" t="s">
        <v>175</v>
      </c>
      <c r="H5" s="58" t="s">
        <v>152</v>
      </c>
      <c r="I5" s="57" t="s">
        <v>192</v>
      </c>
    </row>
    <row r="6" spans="1:9" ht="18" x14ac:dyDescent="0.2">
      <c r="B6" s="24" t="s">
        <v>162</v>
      </c>
      <c r="C6" s="25" t="e">
        <f>+'1. Main Charact, Cert &amp; Insp'!#REF!</f>
        <v>#REF!</v>
      </c>
      <c r="D6" s="26" t="s">
        <v>208</v>
      </c>
      <c r="E6" s="27" t="e">
        <f>+'1. Main Charact, Cert &amp; Insp'!#REF!</f>
        <v>#REF!</v>
      </c>
      <c r="F6" s="28" t="e">
        <f>+'1. Main Charact, Cert &amp; Insp'!#REF!</f>
        <v>#REF!</v>
      </c>
      <c r="G6" s="29">
        <f>'1. Main Charact, Cert &amp; Insp'!I30</f>
        <v>0</v>
      </c>
      <c r="H6" s="44" t="e">
        <f>+'1. Main Charact, Cert &amp; Insp'!#REF!</f>
        <v>#REF!</v>
      </c>
      <c r="I6" s="52" t="e">
        <f t="shared" ref="I6:I13" si="0">IF(H6=0,"NO","YES")</f>
        <v>#REF!</v>
      </c>
    </row>
    <row r="7" spans="1:9" ht="18" x14ac:dyDescent="0.2">
      <c r="B7" s="30" t="s">
        <v>164</v>
      </c>
      <c r="C7" s="31" t="s">
        <v>21</v>
      </c>
      <c r="D7" s="32" t="s">
        <v>155</v>
      </c>
      <c r="E7" s="33" t="e">
        <f>+'1. Main Charact, Cert &amp; Insp'!#REF!</f>
        <v>#REF!</v>
      </c>
      <c r="F7" s="34" t="e">
        <f>+'1. Main Charact, Cert &amp; Insp'!#REF!</f>
        <v>#REF!</v>
      </c>
      <c r="G7" s="35">
        <f>'1. Main Charact, Cert &amp; Insp'!I31</f>
        <v>0</v>
      </c>
      <c r="H7" s="44" t="e">
        <f>+'1. Main Charact, Cert &amp; Insp'!#REF!</f>
        <v>#REF!</v>
      </c>
      <c r="I7" s="53" t="e">
        <f t="shared" si="0"/>
        <v>#REF!</v>
      </c>
    </row>
    <row r="8" spans="1:9" ht="18" x14ac:dyDescent="0.2">
      <c r="B8" s="24" t="s">
        <v>165</v>
      </c>
      <c r="C8" s="25" t="s">
        <v>170</v>
      </c>
      <c r="D8" s="26" t="s">
        <v>156</v>
      </c>
      <c r="E8" s="27" t="e">
        <f>+'1. Main Charact, Cert &amp; Insp'!#REF!</f>
        <v>#REF!</v>
      </c>
      <c r="F8" s="28" t="e">
        <f>+'1. Main Charact, Cert &amp; Insp'!#REF!</f>
        <v>#REF!</v>
      </c>
      <c r="G8" s="29">
        <f>'1. Main Charact, Cert &amp; Insp'!I32</f>
        <v>0</v>
      </c>
      <c r="H8" s="44" t="e">
        <f>+'1. Main Charact, Cert &amp; Insp'!#REF!</f>
        <v>#REF!</v>
      </c>
      <c r="I8" s="52" t="e">
        <f t="shared" si="0"/>
        <v>#REF!</v>
      </c>
    </row>
    <row r="9" spans="1:9" ht="18" x14ac:dyDescent="0.2">
      <c r="B9" s="30" t="s">
        <v>166</v>
      </c>
      <c r="C9" s="31" t="s">
        <v>59</v>
      </c>
      <c r="D9" s="32" t="s">
        <v>157</v>
      </c>
      <c r="E9" s="33" t="e">
        <f>+'1. Main Charact, Cert &amp; Insp'!#REF!</f>
        <v>#REF!</v>
      </c>
      <c r="F9" s="34" t="e">
        <f>+'1. Main Charact, Cert &amp; Insp'!#REF!</f>
        <v>#REF!</v>
      </c>
      <c r="G9" s="35">
        <f>'1. Main Charact, Cert &amp; Insp'!I33</f>
        <v>0</v>
      </c>
      <c r="H9" s="44" t="e">
        <f>+'1. Main Charact, Cert &amp; Insp'!#REF!</f>
        <v>#REF!</v>
      </c>
      <c r="I9" s="53" t="e">
        <f t="shared" si="0"/>
        <v>#REF!</v>
      </c>
    </row>
    <row r="10" spans="1:9" ht="20.25" customHeight="1" x14ac:dyDescent="0.2">
      <c r="B10" s="24" t="s">
        <v>163</v>
      </c>
      <c r="C10" s="25" t="s">
        <v>81</v>
      </c>
      <c r="D10" s="26" t="s">
        <v>158</v>
      </c>
      <c r="E10" s="27" t="e">
        <f>+'1. Main Charact, Cert &amp; Insp'!#REF!</f>
        <v>#REF!</v>
      </c>
      <c r="F10" s="28" t="e">
        <f>+'1. Main Charact, Cert &amp; Insp'!#REF!</f>
        <v>#REF!</v>
      </c>
      <c r="G10" s="29">
        <f>'1. Main Charact, Cert &amp; Insp'!I34</f>
        <v>0</v>
      </c>
      <c r="H10" s="44" t="e">
        <f>+'1. Main Charact, Cert &amp; Insp'!#REF!</f>
        <v>#REF!</v>
      </c>
      <c r="I10" s="52" t="e">
        <f t="shared" si="0"/>
        <v>#REF!</v>
      </c>
    </row>
    <row r="11" spans="1:9" ht="18" x14ac:dyDescent="0.2">
      <c r="B11" s="30" t="s">
        <v>167</v>
      </c>
      <c r="C11" s="31" t="s">
        <v>91</v>
      </c>
      <c r="D11" s="32" t="s">
        <v>159</v>
      </c>
      <c r="E11" s="33" t="e">
        <f>+'1. Main Charact, Cert &amp; Insp'!#REF!</f>
        <v>#REF!</v>
      </c>
      <c r="F11" s="34" t="e">
        <f>+'1. Main Charact, Cert &amp; Insp'!#REF!</f>
        <v>#REF!</v>
      </c>
      <c r="G11" s="35">
        <f>'1. Main Charact, Cert &amp; Insp'!I35</f>
        <v>0</v>
      </c>
      <c r="H11" s="44" t="e">
        <f>+'1. Main Charact, Cert &amp; Insp'!#REF!</f>
        <v>#REF!</v>
      </c>
      <c r="I11" s="53" t="e">
        <f t="shared" si="0"/>
        <v>#REF!</v>
      </c>
    </row>
    <row r="12" spans="1:9" ht="18" x14ac:dyDescent="0.2">
      <c r="B12" s="24" t="s">
        <v>168</v>
      </c>
      <c r="C12" s="25" t="s">
        <v>110</v>
      </c>
      <c r="D12" s="26" t="s">
        <v>160</v>
      </c>
      <c r="E12" s="27" t="e">
        <f>+'1. Main Charact, Cert &amp; Insp'!#REF!</f>
        <v>#REF!</v>
      </c>
      <c r="F12" s="28" t="e">
        <f>+'1. Main Charact, Cert &amp; Insp'!#REF!</f>
        <v>#REF!</v>
      </c>
      <c r="G12" s="29">
        <f>'1. Main Charact, Cert &amp; Insp'!I36</f>
        <v>0</v>
      </c>
      <c r="H12" s="44" t="e">
        <f>+'1. Main Charact, Cert &amp; Insp'!#REF!</f>
        <v>#REF!</v>
      </c>
      <c r="I12" s="52" t="e">
        <f t="shared" si="0"/>
        <v>#REF!</v>
      </c>
    </row>
    <row r="13" spans="1:9" ht="18" x14ac:dyDescent="0.2">
      <c r="B13" s="30" t="s">
        <v>169</v>
      </c>
      <c r="C13" s="31" t="s">
        <v>116</v>
      </c>
      <c r="D13" s="32" t="s">
        <v>161</v>
      </c>
      <c r="E13" s="33" t="e">
        <f>+'1. Main Charact, Cert &amp; Insp'!#REF!</f>
        <v>#REF!</v>
      </c>
      <c r="F13" s="34" t="e">
        <f>+'1. Main Charact, Cert &amp; Insp'!#REF!</f>
        <v>#REF!</v>
      </c>
      <c r="G13" s="35">
        <f>'1. Main Charact, Cert &amp; Insp'!I37</f>
        <v>0</v>
      </c>
      <c r="H13" s="45" t="e">
        <f>+'1. Main Charact, Cert &amp; Insp'!#REF!</f>
        <v>#REF!</v>
      </c>
      <c r="I13" s="53" t="e">
        <f t="shared" si="0"/>
        <v>#REF!</v>
      </c>
    </row>
    <row r="14" spans="1:9" x14ac:dyDescent="0.2">
      <c r="A14" s="3"/>
      <c r="B14" s="3"/>
      <c r="C14" s="3"/>
      <c r="D14" s="3"/>
      <c r="E14" s="3"/>
      <c r="F14" s="3"/>
      <c r="G14" s="3"/>
      <c r="H14" s="46"/>
      <c r="I14" s="3"/>
    </row>
    <row r="15" spans="1:9" ht="18" x14ac:dyDescent="0.2">
      <c r="G15" s="37" t="e">
        <f>'1. Main Charact, Cert &amp; Insp'!#REF!</f>
        <v>#REF!</v>
      </c>
      <c r="H15" s="55" t="e">
        <f>'1. Main Charact, Cert &amp; Insp'!#REF!</f>
        <v>#REF!</v>
      </c>
    </row>
    <row r="16" spans="1:9" ht="18" x14ac:dyDescent="0.2">
      <c r="G16" s="37" t="s">
        <v>176</v>
      </c>
      <c r="H16" s="44" t="e">
        <f>'1. Main Charact, Cert &amp; Insp'!#REF!</f>
        <v>#REF!</v>
      </c>
    </row>
    <row r="17" spans="1:9" s="2" customFormat="1" x14ac:dyDescent="0.2">
      <c r="A17" s="1"/>
      <c r="B17" s="5"/>
      <c r="C17" s="7"/>
      <c r="D17" s="13"/>
      <c r="E17" s="8"/>
      <c r="F17" s="9"/>
      <c r="G17" s="9"/>
      <c r="H17" s="8"/>
      <c r="I17" s="11"/>
    </row>
    <row r="18" spans="1:9" x14ac:dyDescent="0.2">
      <c r="E18" s="47"/>
      <c r="G18" s="47"/>
      <c r="H18" s="48" t="s">
        <v>191</v>
      </c>
    </row>
    <row r="19" spans="1:9" x14ac:dyDescent="0.2">
      <c r="H19" s="43"/>
    </row>
  </sheetData>
  <mergeCells count="4">
    <mergeCell ref="B1:D1"/>
    <mergeCell ref="E4:G4"/>
    <mergeCell ref="H4:I4"/>
    <mergeCell ref="E2:F2"/>
  </mergeCells>
  <conditionalFormatting sqref="H6:H13">
    <cfRule type="containsText" dxfId="4" priority="30" stopIfTrue="1" operator="containsText" text="No">
      <formula>NOT(ISERROR(SEARCH("No",H6)))</formula>
    </cfRule>
  </conditionalFormatting>
  <conditionalFormatting sqref="H13">
    <cfRule type="colorScale" priority="29">
      <colorScale>
        <cfvo type="num" val="0"/>
        <cfvo type="percentile" val="50"/>
        <cfvo type="num" val="$G$13"/>
        <color rgb="FFFF0000"/>
        <color rgb="FFFFFF00"/>
        <color rgb="FF006600"/>
      </colorScale>
    </cfRule>
  </conditionalFormatting>
  <conditionalFormatting sqref="H12">
    <cfRule type="colorScale" priority="28">
      <colorScale>
        <cfvo type="num" val="0"/>
        <cfvo type="formula" val="$G$12/2"/>
        <cfvo type="num" val="$G$12"/>
        <color rgb="FFFF0000"/>
        <color rgb="FFFFFF00"/>
        <color rgb="FF006600"/>
      </colorScale>
    </cfRule>
  </conditionalFormatting>
  <conditionalFormatting sqref="H13">
    <cfRule type="colorScale" priority="27">
      <colorScale>
        <cfvo type="num" val="0"/>
        <cfvo type="formula" val="$G$13/2"/>
        <cfvo type="num" val="$G$13"/>
        <color rgb="FFFF0000"/>
        <color rgb="FFFFFF00"/>
        <color rgb="FF006600"/>
      </colorScale>
    </cfRule>
  </conditionalFormatting>
  <conditionalFormatting sqref="H11">
    <cfRule type="colorScale" priority="26">
      <colorScale>
        <cfvo type="num" val="0"/>
        <cfvo type="formula" val="$G$11/2"/>
        <cfvo type="num" val="$G$11"/>
        <color rgb="FFFF0000"/>
        <color rgb="FFFFFF00"/>
        <color rgb="FF006600"/>
      </colorScale>
    </cfRule>
  </conditionalFormatting>
  <conditionalFormatting sqref="H10">
    <cfRule type="colorScale" priority="25">
      <colorScale>
        <cfvo type="num" val="0"/>
        <cfvo type="formula" val="$G$10/2"/>
        <cfvo type="num" val="$G$10"/>
        <color rgb="FFFF0000"/>
        <color rgb="FFFFFF00"/>
        <color rgb="FF006600"/>
      </colorScale>
    </cfRule>
  </conditionalFormatting>
  <conditionalFormatting sqref="H9">
    <cfRule type="colorScale" priority="24">
      <colorScale>
        <cfvo type="num" val="0"/>
        <cfvo type="formula" val="$G$9/2"/>
        <cfvo type="num" val="$G$9"/>
        <color rgb="FFFF0000"/>
        <color rgb="FFFFFF00"/>
        <color rgb="FF006600"/>
      </colorScale>
    </cfRule>
  </conditionalFormatting>
  <conditionalFormatting sqref="H8">
    <cfRule type="colorScale" priority="23">
      <colorScale>
        <cfvo type="num" val="0"/>
        <cfvo type="formula" val="$G$8/2"/>
        <cfvo type="num" val="$G$8"/>
        <color rgb="FFFF0000"/>
        <color rgb="FFFFFF00"/>
        <color rgb="FF006600"/>
      </colorScale>
    </cfRule>
  </conditionalFormatting>
  <conditionalFormatting sqref="H7">
    <cfRule type="colorScale" priority="22">
      <colorScale>
        <cfvo type="num" val="0"/>
        <cfvo type="formula" val="$G$7/2"/>
        <cfvo type="num" val="$G$7"/>
        <color rgb="FFFF0000"/>
        <color rgb="FFFFFF00"/>
        <color rgb="FF006600"/>
      </colorScale>
    </cfRule>
  </conditionalFormatting>
  <conditionalFormatting sqref="H6">
    <cfRule type="colorScale" priority="21">
      <colorScale>
        <cfvo type="num" val="0"/>
        <cfvo type="formula" val="$G$7/2"/>
        <cfvo type="num" val="$G$7"/>
        <color rgb="FFFF0000"/>
        <color rgb="FFFFFF00"/>
        <color rgb="FF006600"/>
      </colorScale>
    </cfRule>
  </conditionalFormatting>
  <conditionalFormatting sqref="H16">
    <cfRule type="containsText" dxfId="3" priority="20" stopIfTrue="1" operator="containsText" text="No">
      <formula>NOT(ISERROR(SEARCH("No",H16)))</formula>
    </cfRule>
  </conditionalFormatting>
  <conditionalFormatting sqref="H16">
    <cfRule type="colorScale" priority="19">
      <colorScale>
        <cfvo type="num" val="0"/>
        <cfvo type="percentile" val="50"/>
        <cfvo type="num" val="$G$13"/>
        <color rgb="FFFF0000"/>
        <color rgb="FFFFFF00"/>
        <color rgb="FF006600"/>
      </colorScale>
    </cfRule>
  </conditionalFormatting>
  <conditionalFormatting sqref="H16">
    <cfRule type="colorScale" priority="18">
      <colorScale>
        <cfvo type="num" val="0"/>
        <cfvo type="formula" val="$G$13/2"/>
        <cfvo type="num" val="$G$13"/>
        <color rgb="FFFF0000"/>
        <color rgb="FFFFFF00"/>
        <color rgb="FF006600"/>
      </colorScale>
    </cfRule>
  </conditionalFormatting>
  <conditionalFormatting sqref="I6:I13">
    <cfRule type="expression" dxfId="2" priority="15" stopIfTrue="1">
      <formula>H6=0</formula>
    </cfRule>
    <cfRule type="dataBar" priority="16">
      <dataBar>
        <cfvo type="min"/>
        <cfvo type="max"/>
        <color rgb="FFFF0000"/>
      </dataBar>
      <extLst>
        <ext xmlns:x14="http://schemas.microsoft.com/office/spreadsheetml/2009/9/main" uri="{B025F937-C7B1-47D3-B67F-A62EFF666E3E}">
          <x14:id>{774CD0BD-0B66-4312-AF46-F3D5DD62B493}</x14:id>
        </ext>
      </extLst>
    </cfRule>
    <cfRule type="colorScale" priority="17">
      <colorScale>
        <cfvo type="min"/>
        <cfvo type="percentile" val="50"/>
        <cfvo type="max"/>
        <color rgb="FF63BE7B"/>
        <color rgb="FFFFEB84"/>
        <color rgb="FFF8696B"/>
      </colorScale>
    </cfRule>
  </conditionalFormatting>
  <conditionalFormatting sqref="H15">
    <cfRule type="expression" dxfId="1" priority="1" stopIfTrue="1">
      <formula>$H$16&gt;0</formula>
    </cfRule>
    <cfRule type="expression" dxfId="0" priority="2" stopIfTrue="1">
      <formula>$H$16=0</formula>
    </cfRule>
    <cfRule type="dataBar" priority="3">
      <dataBar>
        <cfvo type="min"/>
        <cfvo type="max"/>
        <color rgb="FFFF0000"/>
      </dataBar>
      <extLst>
        <ext xmlns:x14="http://schemas.microsoft.com/office/spreadsheetml/2009/9/main" uri="{B025F937-C7B1-47D3-B67F-A62EFF666E3E}">
          <x14:id>{33F57176-D746-40DC-85AB-5D21B931D506}</x14:id>
        </ext>
      </extLst>
    </cfRule>
    <cfRule type="colorScale" priority="4">
      <colorScale>
        <cfvo type="min"/>
        <cfvo type="percentile" val="50"/>
        <cfvo type="max"/>
        <color rgb="FF63BE7B"/>
        <color rgb="FFFFEB84"/>
        <color rgb="FFF8696B"/>
      </colorScale>
    </cfRule>
  </conditionalFormatting>
  <pageMargins left="0.27559055118110237" right="0.15748031496062992" top="0.59055118110236227" bottom="0.39370078740157483" header="0.19685039370078741" footer="0.19685039370078741"/>
  <pageSetup paperSize="9" scale="95"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774CD0BD-0B66-4312-AF46-F3D5DD62B493}">
            <x14:dataBar minLength="0" maxLength="100" negativeBarColorSameAsPositive="1" axisPosition="none">
              <x14:cfvo type="min"/>
              <x14:cfvo type="max"/>
            </x14:dataBar>
          </x14:cfRule>
          <xm:sqref>I6:I13</xm:sqref>
        </x14:conditionalFormatting>
        <x14:conditionalFormatting xmlns:xm="http://schemas.microsoft.com/office/excel/2006/main">
          <x14:cfRule type="dataBar" id="{33F57176-D746-40DC-85AB-5D21B931D506}">
            <x14:dataBar minLength="0" maxLength="100" negativeBarColorSameAsPositive="1" axisPosition="none">
              <x14:cfvo type="min"/>
              <x14:cfvo type="max"/>
            </x14:dataBar>
          </x14:cfRule>
          <xm:sqref>H15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6"/>
  <sheetViews>
    <sheetView showGridLines="0" view="pageBreakPreview" zoomScale="110" zoomScaleNormal="80" zoomScaleSheetLayoutView="110" workbookViewId="0">
      <pane ySplit="3" topLeftCell="A4" activePane="bottomLeft" state="frozenSplit"/>
      <selection pane="bottomLeft" activeCell="D13" sqref="D13"/>
    </sheetView>
  </sheetViews>
  <sheetFormatPr baseColWidth="10" defaultColWidth="9.140625" defaultRowHeight="12.75" x14ac:dyDescent="0.2"/>
  <cols>
    <col min="1" max="1" width="4" style="1" customWidth="1"/>
    <col min="2" max="2" width="9" style="5" customWidth="1"/>
    <col min="3" max="3" width="34" style="7" customWidth="1"/>
    <col min="4" max="4" width="69.85546875" style="12" customWidth="1"/>
    <col min="5" max="5" width="24.5703125" style="10" bestFit="1" customWidth="1"/>
    <col min="6" max="6" width="13.140625" style="8" hidden="1" customWidth="1"/>
    <col min="7" max="7" width="15.5703125" style="9" hidden="1" customWidth="1"/>
    <col min="8" max="8" width="18.28515625" style="15" hidden="1" customWidth="1"/>
    <col min="9" max="9" width="15.5703125" style="15" hidden="1" customWidth="1"/>
    <col min="10" max="10" width="26.85546875" style="9" customWidth="1"/>
    <col min="11" max="11" width="15.28515625" style="9" customWidth="1"/>
    <col min="12" max="12" width="59" style="10" customWidth="1"/>
    <col min="13" max="16384" width="9.140625" style="3"/>
  </cols>
  <sheetData>
    <row r="1" spans="2:12" ht="21" customHeight="1" x14ac:dyDescent="0.3">
      <c r="B1" s="185" t="s">
        <v>287</v>
      </c>
      <c r="C1" s="186"/>
      <c r="D1" s="80" t="str">
        <f>+Instrucciones!D13</f>
        <v xml:space="preserve">Nombre: Contratista,  Jackup, Modelo </v>
      </c>
      <c r="E1" s="179"/>
      <c r="F1" s="180"/>
      <c r="G1" s="76"/>
      <c r="H1" s="76"/>
      <c r="I1" s="79"/>
      <c r="J1" s="67"/>
      <c r="K1" s="72"/>
      <c r="L1" s="3"/>
    </row>
    <row r="2" spans="2:12" ht="16.5" customHeight="1" x14ac:dyDescent="0.3">
      <c r="B2" s="187" t="s">
        <v>177</v>
      </c>
      <c r="C2" s="187"/>
      <c r="D2" s="71"/>
      <c r="E2" s="78"/>
      <c r="F2" s="181" t="s">
        <v>171</v>
      </c>
      <c r="G2" s="182"/>
      <c r="H2" s="66" t="s">
        <v>209</v>
      </c>
      <c r="I2" s="183" t="s">
        <v>173</v>
      </c>
      <c r="J2" s="184"/>
      <c r="K2" s="54"/>
      <c r="L2" s="3"/>
    </row>
    <row r="3" spans="2:12" ht="74.25" customHeight="1" x14ac:dyDescent="0.2">
      <c r="B3" s="81" t="s">
        <v>2</v>
      </c>
      <c r="C3" s="81" t="s">
        <v>3</v>
      </c>
      <c r="D3" s="82" t="s">
        <v>4</v>
      </c>
      <c r="E3" s="39" t="s">
        <v>185</v>
      </c>
      <c r="F3" s="38" t="s">
        <v>153</v>
      </c>
      <c r="G3" s="38" t="s">
        <v>6</v>
      </c>
      <c r="H3" s="39" t="s">
        <v>189</v>
      </c>
      <c r="I3" s="39" t="s">
        <v>190</v>
      </c>
      <c r="J3" s="40" t="s">
        <v>172</v>
      </c>
      <c r="K3" s="70" t="s">
        <v>279</v>
      </c>
      <c r="L3" s="20" t="s">
        <v>5</v>
      </c>
    </row>
    <row r="4" spans="2:12" ht="15" x14ac:dyDescent="0.2">
      <c r="B4" s="83">
        <v>1</v>
      </c>
      <c r="C4" s="84" t="s">
        <v>7</v>
      </c>
      <c r="D4" s="85" t="s">
        <v>8</v>
      </c>
      <c r="E4" s="41" t="s">
        <v>71</v>
      </c>
      <c r="F4" s="64">
        <v>10</v>
      </c>
      <c r="G4" s="62" t="e">
        <f>+F4/#REF!</f>
        <v>#REF!</v>
      </c>
      <c r="H4" s="63">
        <f t="shared" ref="H4" si="0">IF(E4="Yes",F4,0)</f>
        <v>10</v>
      </c>
      <c r="I4" s="60" t="e">
        <f>IF(OR($H$6=0,$H$7=0,$H$8=0,#REF!=0)=FALSE,H4,0)</f>
        <v>#REF!</v>
      </c>
      <c r="J4" s="61" t="str">
        <f>IF(E4="Yes","OK","Dit no Pass")</f>
        <v>OK</v>
      </c>
      <c r="K4" s="61" t="str">
        <f>IF(J4="OK","C"," 0")</f>
        <v>C</v>
      </c>
      <c r="L4" s="49"/>
    </row>
    <row r="5" spans="2:12" ht="15" x14ac:dyDescent="0.2">
      <c r="B5" s="83">
        <f>+B4+1</f>
        <v>2</v>
      </c>
      <c r="C5" s="84" t="s">
        <v>227</v>
      </c>
      <c r="D5" s="85" t="s">
        <v>286</v>
      </c>
      <c r="E5" s="41" t="s">
        <v>71</v>
      </c>
      <c r="F5" s="64">
        <v>10</v>
      </c>
      <c r="G5" s="62" t="e">
        <f>+F5/#REF!</f>
        <v>#REF!</v>
      </c>
      <c r="H5" s="63">
        <f>IF(E5="Yes",F5,0)</f>
        <v>10</v>
      </c>
      <c r="I5" s="60">
        <f t="shared" ref="I5:I28" si="1">IF(OR($H$9=0,$H$10=0,$H$11=0,$H$27=0)=FALSE,H5,0)</f>
        <v>10</v>
      </c>
      <c r="J5" s="61" t="str">
        <f>IF(E5="Yes","OK","Did not pass")</f>
        <v>OK</v>
      </c>
      <c r="K5" s="61" t="s">
        <v>165</v>
      </c>
      <c r="L5" s="50"/>
    </row>
    <row r="6" spans="2:12" ht="15" x14ac:dyDescent="0.2">
      <c r="B6" s="83">
        <f t="shared" ref="B6:B28" si="2">+B5+1</f>
        <v>3</v>
      </c>
      <c r="C6" s="84" t="s">
        <v>9</v>
      </c>
      <c r="D6" s="85" t="s">
        <v>371</v>
      </c>
      <c r="E6" s="41" t="s">
        <v>71</v>
      </c>
      <c r="F6" s="64">
        <v>10</v>
      </c>
      <c r="G6" s="62" t="e">
        <f>+F6/#REF!</f>
        <v>#REF!</v>
      </c>
      <c r="H6" s="63">
        <f t="shared" ref="H6:H28" si="3">IF(E6="Yes",F6,0)</f>
        <v>10</v>
      </c>
      <c r="I6" s="60">
        <f t="shared" si="1"/>
        <v>10</v>
      </c>
      <c r="J6" s="61" t="str">
        <f t="shared" ref="J6:J28" si="4">IF(E6="Yes","OK","Did not pass")</f>
        <v>OK</v>
      </c>
      <c r="K6" s="61" t="s">
        <v>165</v>
      </c>
      <c r="L6" s="50" t="s">
        <v>78</v>
      </c>
    </row>
    <row r="7" spans="2:12" ht="25.5" x14ac:dyDescent="0.2">
      <c r="B7" s="83">
        <f t="shared" si="2"/>
        <v>4</v>
      </c>
      <c r="C7" s="84" t="s">
        <v>254</v>
      </c>
      <c r="D7" s="85" t="s">
        <v>345</v>
      </c>
      <c r="E7" s="41" t="s">
        <v>71</v>
      </c>
      <c r="F7" s="64">
        <v>10</v>
      </c>
      <c r="G7" s="62" t="e">
        <f>+F7/#REF!</f>
        <v>#REF!</v>
      </c>
      <c r="H7" s="63">
        <f t="shared" si="3"/>
        <v>10</v>
      </c>
      <c r="I7" s="60">
        <f t="shared" si="1"/>
        <v>10</v>
      </c>
      <c r="J7" s="61" t="str">
        <f t="shared" si="4"/>
        <v>OK</v>
      </c>
      <c r="K7" s="61" t="s">
        <v>165</v>
      </c>
      <c r="L7" s="49"/>
    </row>
    <row r="8" spans="2:12" ht="15" customHeight="1" x14ac:dyDescent="0.2">
      <c r="B8" s="83">
        <f t="shared" si="2"/>
        <v>5</v>
      </c>
      <c r="C8" s="84" t="s">
        <v>10</v>
      </c>
      <c r="D8" s="85" t="s">
        <v>255</v>
      </c>
      <c r="E8" s="41" t="s">
        <v>71</v>
      </c>
      <c r="F8" s="64">
        <v>10</v>
      </c>
      <c r="G8" s="62" t="e">
        <f>+F8/#REF!</f>
        <v>#REF!</v>
      </c>
      <c r="H8" s="63">
        <f t="shared" si="3"/>
        <v>10</v>
      </c>
      <c r="I8" s="60">
        <f t="shared" si="1"/>
        <v>10</v>
      </c>
      <c r="J8" s="61" t="str">
        <f t="shared" si="4"/>
        <v>OK</v>
      </c>
      <c r="K8" s="61" t="s">
        <v>165</v>
      </c>
      <c r="L8" s="49"/>
    </row>
    <row r="9" spans="2:12" ht="15" x14ac:dyDescent="0.2">
      <c r="B9" s="83">
        <f t="shared" si="2"/>
        <v>6</v>
      </c>
      <c r="C9" s="84" t="s">
        <v>188</v>
      </c>
      <c r="D9" s="85" t="s">
        <v>332</v>
      </c>
      <c r="E9" s="41" t="s">
        <v>71</v>
      </c>
      <c r="F9" s="64">
        <v>10</v>
      </c>
      <c r="G9" s="62" t="e">
        <f>+F9/#REF!</f>
        <v>#REF!</v>
      </c>
      <c r="H9" s="63">
        <f t="shared" si="3"/>
        <v>10</v>
      </c>
      <c r="I9" s="60">
        <f t="shared" si="1"/>
        <v>10</v>
      </c>
      <c r="J9" s="61" t="str">
        <f t="shared" si="4"/>
        <v>OK</v>
      </c>
      <c r="K9" s="61" t="s">
        <v>165</v>
      </c>
      <c r="L9" s="49"/>
    </row>
    <row r="10" spans="2:12" ht="33" customHeight="1" x14ac:dyDescent="0.2">
      <c r="B10" s="83">
        <f t="shared" si="2"/>
        <v>7</v>
      </c>
      <c r="C10" s="84" t="s">
        <v>11</v>
      </c>
      <c r="D10" s="85" t="s">
        <v>333</v>
      </c>
      <c r="E10" s="41" t="s">
        <v>71</v>
      </c>
      <c r="F10" s="64">
        <v>10</v>
      </c>
      <c r="G10" s="62" t="e">
        <f>+F10/#REF!</f>
        <v>#REF!</v>
      </c>
      <c r="H10" s="63">
        <f t="shared" si="3"/>
        <v>10</v>
      </c>
      <c r="I10" s="60">
        <f t="shared" si="1"/>
        <v>10</v>
      </c>
      <c r="J10" s="61" t="str">
        <f t="shared" si="4"/>
        <v>OK</v>
      </c>
      <c r="K10" s="61" t="s">
        <v>165</v>
      </c>
      <c r="L10" s="50"/>
    </row>
    <row r="11" spans="2:12" ht="15" x14ac:dyDescent="0.2">
      <c r="B11" s="83">
        <f t="shared" si="2"/>
        <v>8</v>
      </c>
      <c r="C11" s="84" t="s">
        <v>12</v>
      </c>
      <c r="D11" s="85" t="s">
        <v>212</v>
      </c>
      <c r="E11" s="41" t="s">
        <v>71</v>
      </c>
      <c r="F11" s="64">
        <v>10</v>
      </c>
      <c r="G11" s="62" t="e">
        <f>+F11/#REF!</f>
        <v>#REF!</v>
      </c>
      <c r="H11" s="63">
        <f t="shared" si="3"/>
        <v>10</v>
      </c>
      <c r="I11" s="60">
        <f t="shared" si="1"/>
        <v>10</v>
      </c>
      <c r="J11" s="61" t="str">
        <f t="shared" si="4"/>
        <v>OK</v>
      </c>
      <c r="K11" s="61" t="s">
        <v>165</v>
      </c>
      <c r="L11" s="49"/>
    </row>
    <row r="12" spans="2:12" ht="15" x14ac:dyDescent="0.2">
      <c r="B12" s="83">
        <f t="shared" si="2"/>
        <v>9</v>
      </c>
      <c r="C12" s="84" t="s">
        <v>12</v>
      </c>
      <c r="D12" s="85" t="s">
        <v>222</v>
      </c>
      <c r="E12" s="41" t="s">
        <v>71</v>
      </c>
      <c r="F12" s="64">
        <v>10</v>
      </c>
      <c r="G12" s="62" t="e">
        <f>+F12/#REF!</f>
        <v>#REF!</v>
      </c>
      <c r="H12" s="63">
        <f t="shared" si="3"/>
        <v>10</v>
      </c>
      <c r="I12" s="60">
        <f t="shared" si="1"/>
        <v>10</v>
      </c>
      <c r="J12" s="61" t="str">
        <f t="shared" si="4"/>
        <v>OK</v>
      </c>
      <c r="K12" s="61" t="s">
        <v>165</v>
      </c>
      <c r="L12" s="49"/>
    </row>
    <row r="13" spans="2:12" ht="15" x14ac:dyDescent="0.2">
      <c r="B13" s="83">
        <f t="shared" si="2"/>
        <v>10</v>
      </c>
      <c r="C13" s="84" t="s">
        <v>12</v>
      </c>
      <c r="D13" s="85" t="s">
        <v>223</v>
      </c>
      <c r="E13" s="41" t="s">
        <v>71</v>
      </c>
      <c r="F13" s="64">
        <v>10</v>
      </c>
      <c r="G13" s="62" t="e">
        <f>+F13/#REF!</f>
        <v>#REF!</v>
      </c>
      <c r="H13" s="63">
        <f t="shared" si="3"/>
        <v>10</v>
      </c>
      <c r="I13" s="60">
        <f t="shared" si="1"/>
        <v>10</v>
      </c>
      <c r="J13" s="61" t="str">
        <f t="shared" si="4"/>
        <v>OK</v>
      </c>
      <c r="K13" s="61" t="s">
        <v>165</v>
      </c>
      <c r="L13" s="49"/>
    </row>
    <row r="14" spans="2:12" ht="15" x14ac:dyDescent="0.2">
      <c r="B14" s="83">
        <f t="shared" si="2"/>
        <v>11</v>
      </c>
      <c r="C14" s="84" t="s">
        <v>12</v>
      </c>
      <c r="D14" s="85" t="s">
        <v>224</v>
      </c>
      <c r="E14" s="41" t="s">
        <v>71</v>
      </c>
      <c r="F14" s="65">
        <v>10</v>
      </c>
      <c r="G14" s="62" t="e">
        <f>+F14/#REF!</f>
        <v>#REF!</v>
      </c>
      <c r="H14" s="63">
        <f t="shared" si="3"/>
        <v>10</v>
      </c>
      <c r="I14" s="60">
        <f t="shared" si="1"/>
        <v>10</v>
      </c>
      <c r="J14" s="61" t="str">
        <f t="shared" si="4"/>
        <v>OK</v>
      </c>
      <c r="K14" s="61" t="s">
        <v>165</v>
      </c>
      <c r="L14" s="49"/>
    </row>
    <row r="15" spans="2:12" ht="15" x14ac:dyDescent="0.2">
      <c r="B15" s="83">
        <f t="shared" si="2"/>
        <v>12</v>
      </c>
      <c r="C15" s="84" t="s">
        <v>12</v>
      </c>
      <c r="D15" s="85" t="s">
        <v>213</v>
      </c>
      <c r="E15" s="41" t="s">
        <v>71</v>
      </c>
      <c r="F15" s="64">
        <v>10</v>
      </c>
      <c r="G15" s="62" t="e">
        <f>+F15/#REF!</f>
        <v>#REF!</v>
      </c>
      <c r="H15" s="63">
        <f t="shared" si="3"/>
        <v>10</v>
      </c>
      <c r="I15" s="60">
        <f t="shared" si="1"/>
        <v>10</v>
      </c>
      <c r="J15" s="61" t="str">
        <f t="shared" si="4"/>
        <v>OK</v>
      </c>
      <c r="K15" s="61" t="s">
        <v>165</v>
      </c>
      <c r="L15" s="49"/>
    </row>
    <row r="16" spans="2:12" ht="15" x14ac:dyDescent="0.2">
      <c r="B16" s="83">
        <f t="shared" si="2"/>
        <v>13</v>
      </c>
      <c r="C16" s="84" t="s">
        <v>214</v>
      </c>
      <c r="D16" s="85" t="s">
        <v>215</v>
      </c>
      <c r="E16" s="41" t="s">
        <v>71</v>
      </c>
      <c r="F16" s="64">
        <v>10</v>
      </c>
      <c r="G16" s="62" t="e">
        <f>+F16/#REF!</f>
        <v>#REF!</v>
      </c>
      <c r="H16" s="63">
        <f t="shared" si="3"/>
        <v>10</v>
      </c>
      <c r="I16" s="60">
        <f t="shared" si="1"/>
        <v>10</v>
      </c>
      <c r="J16" s="61" t="str">
        <f t="shared" si="4"/>
        <v>OK</v>
      </c>
      <c r="K16" s="61" t="s">
        <v>165</v>
      </c>
      <c r="L16" s="49"/>
    </row>
    <row r="17" spans="2:12" ht="15" x14ac:dyDescent="0.2">
      <c r="B17" s="83">
        <f t="shared" si="2"/>
        <v>14</v>
      </c>
      <c r="C17" s="84" t="s">
        <v>214</v>
      </c>
      <c r="D17" s="85" t="s">
        <v>216</v>
      </c>
      <c r="E17" s="41" t="s">
        <v>71</v>
      </c>
      <c r="F17" s="65">
        <v>10</v>
      </c>
      <c r="G17" s="62" t="e">
        <f>+F17/#REF!</f>
        <v>#REF!</v>
      </c>
      <c r="H17" s="63">
        <f t="shared" si="3"/>
        <v>10</v>
      </c>
      <c r="I17" s="60">
        <f t="shared" si="1"/>
        <v>10</v>
      </c>
      <c r="J17" s="61" t="str">
        <f t="shared" si="4"/>
        <v>OK</v>
      </c>
      <c r="K17" s="61" t="s">
        <v>165</v>
      </c>
      <c r="L17" s="49"/>
    </row>
    <row r="18" spans="2:12" ht="15" x14ac:dyDescent="0.2">
      <c r="B18" s="83">
        <f t="shared" si="2"/>
        <v>15</v>
      </c>
      <c r="C18" s="84" t="s">
        <v>214</v>
      </c>
      <c r="D18" s="85" t="s">
        <v>221</v>
      </c>
      <c r="E18" s="41" t="s">
        <v>71</v>
      </c>
      <c r="F18" s="64">
        <v>10</v>
      </c>
      <c r="G18" s="62" t="e">
        <f>+F18/#REF!</f>
        <v>#REF!</v>
      </c>
      <c r="H18" s="63">
        <f t="shared" si="3"/>
        <v>10</v>
      </c>
      <c r="I18" s="60">
        <f t="shared" si="1"/>
        <v>10</v>
      </c>
      <c r="J18" s="61" t="str">
        <f t="shared" si="4"/>
        <v>OK</v>
      </c>
      <c r="K18" s="61" t="s">
        <v>165</v>
      </c>
      <c r="L18" s="49"/>
    </row>
    <row r="19" spans="2:12" ht="15" x14ac:dyDescent="0.2">
      <c r="B19" s="83">
        <f t="shared" si="2"/>
        <v>16</v>
      </c>
      <c r="C19" s="84" t="s">
        <v>214</v>
      </c>
      <c r="D19" s="85" t="s">
        <v>217</v>
      </c>
      <c r="E19" s="41" t="s">
        <v>71</v>
      </c>
      <c r="F19" s="64">
        <v>10</v>
      </c>
      <c r="G19" s="62" t="e">
        <f>+F19/#REF!</f>
        <v>#REF!</v>
      </c>
      <c r="H19" s="63">
        <f t="shared" si="3"/>
        <v>10</v>
      </c>
      <c r="I19" s="60">
        <f t="shared" si="1"/>
        <v>10</v>
      </c>
      <c r="J19" s="61" t="str">
        <f t="shared" si="4"/>
        <v>OK</v>
      </c>
      <c r="K19" s="61" t="s">
        <v>165</v>
      </c>
      <c r="L19" s="49"/>
    </row>
    <row r="20" spans="2:12" ht="15" x14ac:dyDescent="0.2">
      <c r="B20" s="83">
        <f t="shared" si="2"/>
        <v>17</v>
      </c>
      <c r="C20" s="84" t="s">
        <v>214</v>
      </c>
      <c r="D20" s="85" t="s">
        <v>218</v>
      </c>
      <c r="E20" s="41" t="s">
        <v>71</v>
      </c>
      <c r="F20" s="65">
        <v>10</v>
      </c>
      <c r="G20" s="62" t="e">
        <f>+F20/#REF!</f>
        <v>#REF!</v>
      </c>
      <c r="H20" s="63">
        <f t="shared" si="3"/>
        <v>10</v>
      </c>
      <c r="I20" s="60">
        <f t="shared" si="1"/>
        <v>10</v>
      </c>
      <c r="J20" s="61" t="str">
        <f t="shared" si="4"/>
        <v>OK</v>
      </c>
      <c r="K20" s="61" t="s">
        <v>165</v>
      </c>
      <c r="L20" s="49"/>
    </row>
    <row r="21" spans="2:12" ht="15" x14ac:dyDescent="0.2">
      <c r="B21" s="83">
        <f t="shared" si="2"/>
        <v>18</v>
      </c>
      <c r="C21" s="84" t="s">
        <v>214</v>
      </c>
      <c r="D21" s="85" t="s">
        <v>256</v>
      </c>
      <c r="E21" s="41" t="s">
        <v>71</v>
      </c>
      <c r="F21" s="64">
        <v>10</v>
      </c>
      <c r="G21" s="62" t="e">
        <f>+F21/#REF!</f>
        <v>#REF!</v>
      </c>
      <c r="H21" s="63">
        <f t="shared" si="3"/>
        <v>10</v>
      </c>
      <c r="I21" s="60">
        <f t="shared" si="1"/>
        <v>10</v>
      </c>
      <c r="J21" s="61" t="str">
        <f t="shared" si="4"/>
        <v>OK</v>
      </c>
      <c r="K21" s="61" t="s">
        <v>165</v>
      </c>
      <c r="L21" s="49"/>
    </row>
    <row r="22" spans="2:12" ht="15" x14ac:dyDescent="0.2">
      <c r="B22" s="83">
        <f t="shared" si="2"/>
        <v>19</v>
      </c>
      <c r="C22" s="84" t="s">
        <v>214</v>
      </c>
      <c r="D22" s="85" t="s">
        <v>219</v>
      </c>
      <c r="E22" s="41" t="s">
        <v>71</v>
      </c>
      <c r="F22" s="64">
        <v>10</v>
      </c>
      <c r="G22" s="62" t="e">
        <f>+F22/#REF!</f>
        <v>#REF!</v>
      </c>
      <c r="H22" s="63">
        <f t="shared" si="3"/>
        <v>10</v>
      </c>
      <c r="I22" s="60">
        <f t="shared" si="1"/>
        <v>10</v>
      </c>
      <c r="J22" s="61" t="str">
        <f t="shared" si="4"/>
        <v>OK</v>
      </c>
      <c r="K22" s="61" t="s">
        <v>165</v>
      </c>
      <c r="L22" s="49"/>
    </row>
    <row r="23" spans="2:12" ht="15" x14ac:dyDescent="0.2">
      <c r="B23" s="83">
        <f t="shared" si="2"/>
        <v>20</v>
      </c>
      <c r="C23" s="84" t="s">
        <v>214</v>
      </c>
      <c r="D23" s="85" t="s">
        <v>220</v>
      </c>
      <c r="E23" s="41" t="s">
        <v>71</v>
      </c>
      <c r="F23" s="65">
        <v>10</v>
      </c>
      <c r="G23" s="62" t="e">
        <f>+F23/#REF!</f>
        <v>#REF!</v>
      </c>
      <c r="H23" s="63">
        <f t="shared" si="3"/>
        <v>10</v>
      </c>
      <c r="I23" s="60">
        <f t="shared" si="1"/>
        <v>10</v>
      </c>
      <c r="J23" s="61" t="str">
        <f t="shared" si="4"/>
        <v>OK</v>
      </c>
      <c r="K23" s="61" t="s">
        <v>165</v>
      </c>
      <c r="L23" s="49"/>
    </row>
    <row r="24" spans="2:12" ht="15" x14ac:dyDescent="0.2">
      <c r="B24" s="83">
        <f t="shared" si="2"/>
        <v>21</v>
      </c>
      <c r="C24" s="84" t="s">
        <v>13</v>
      </c>
      <c r="D24" s="85" t="s">
        <v>288</v>
      </c>
      <c r="E24" s="41" t="s">
        <v>71</v>
      </c>
      <c r="F24" s="64">
        <v>10</v>
      </c>
      <c r="G24" s="62" t="e">
        <f>+F24/#REF!</f>
        <v>#REF!</v>
      </c>
      <c r="H24" s="63">
        <f t="shared" si="3"/>
        <v>10</v>
      </c>
      <c r="I24" s="60">
        <f t="shared" si="1"/>
        <v>10</v>
      </c>
      <c r="J24" s="61" t="str">
        <f t="shared" si="4"/>
        <v>OK</v>
      </c>
      <c r="K24" s="61" t="s">
        <v>165</v>
      </c>
      <c r="L24" s="50"/>
    </row>
    <row r="25" spans="2:12" ht="15" x14ac:dyDescent="0.2">
      <c r="B25" s="83">
        <f t="shared" si="2"/>
        <v>22</v>
      </c>
      <c r="C25" s="84" t="s">
        <v>14</v>
      </c>
      <c r="D25" s="85" t="s">
        <v>15</v>
      </c>
      <c r="E25" s="41" t="s">
        <v>71</v>
      </c>
      <c r="F25" s="65">
        <v>10</v>
      </c>
      <c r="G25" s="62" t="e">
        <f>+F25/#REF!</f>
        <v>#REF!</v>
      </c>
      <c r="H25" s="63">
        <f t="shared" si="3"/>
        <v>10</v>
      </c>
      <c r="I25" s="60">
        <f t="shared" si="1"/>
        <v>10</v>
      </c>
      <c r="J25" s="61" t="str">
        <f t="shared" si="4"/>
        <v>OK</v>
      </c>
      <c r="K25" s="61" t="s">
        <v>165</v>
      </c>
      <c r="L25" s="49"/>
    </row>
    <row r="26" spans="2:12" ht="15" x14ac:dyDescent="0.2">
      <c r="B26" s="83">
        <f t="shared" si="2"/>
        <v>23</v>
      </c>
      <c r="C26" s="84" t="s">
        <v>16</v>
      </c>
      <c r="D26" s="85" t="s">
        <v>17</v>
      </c>
      <c r="E26" s="41" t="s">
        <v>71</v>
      </c>
      <c r="F26" s="64">
        <v>10</v>
      </c>
      <c r="G26" s="62" t="e">
        <f>+F26/#REF!</f>
        <v>#REF!</v>
      </c>
      <c r="H26" s="63">
        <f t="shared" si="3"/>
        <v>10</v>
      </c>
      <c r="I26" s="60">
        <f t="shared" si="1"/>
        <v>10</v>
      </c>
      <c r="J26" s="61" t="str">
        <f t="shared" si="4"/>
        <v>OK</v>
      </c>
      <c r="K26" s="61" t="s">
        <v>165</v>
      </c>
      <c r="L26" s="49"/>
    </row>
    <row r="27" spans="2:12" ht="38.450000000000003" customHeight="1" x14ac:dyDescent="0.2">
      <c r="B27" s="83">
        <f t="shared" si="2"/>
        <v>24</v>
      </c>
      <c r="C27" s="84" t="s">
        <v>18</v>
      </c>
      <c r="D27" s="85" t="s">
        <v>334</v>
      </c>
      <c r="E27" s="41" t="s">
        <v>71</v>
      </c>
      <c r="F27" s="65">
        <v>10</v>
      </c>
      <c r="G27" s="62" t="e">
        <f>+F27/#REF!</f>
        <v>#REF!</v>
      </c>
      <c r="H27" s="63">
        <f t="shared" si="3"/>
        <v>10</v>
      </c>
      <c r="I27" s="60">
        <f t="shared" si="1"/>
        <v>10</v>
      </c>
      <c r="J27" s="61" t="str">
        <f t="shared" si="4"/>
        <v>OK</v>
      </c>
      <c r="K27" s="61" t="s">
        <v>165</v>
      </c>
      <c r="L27" s="50"/>
    </row>
    <row r="28" spans="2:12" ht="15" x14ac:dyDescent="0.2">
      <c r="B28" s="83">
        <f t="shared" si="2"/>
        <v>25</v>
      </c>
      <c r="C28" s="84" t="s">
        <v>19</v>
      </c>
      <c r="D28" s="85" t="s">
        <v>20</v>
      </c>
      <c r="E28" s="41" t="s">
        <v>71</v>
      </c>
      <c r="F28" s="64">
        <v>10</v>
      </c>
      <c r="G28" s="62" t="e">
        <f>+F28/#REF!</f>
        <v>#REF!</v>
      </c>
      <c r="H28" s="63">
        <f t="shared" si="3"/>
        <v>10</v>
      </c>
      <c r="I28" s="60">
        <f t="shared" si="1"/>
        <v>10</v>
      </c>
      <c r="J28" s="61" t="str">
        <f t="shared" si="4"/>
        <v>OK</v>
      </c>
      <c r="K28" s="61" t="s">
        <v>165</v>
      </c>
      <c r="L28" s="51"/>
    </row>
    <row r="29" spans="2:12" ht="30" customHeight="1" x14ac:dyDescent="0.2">
      <c r="B29" s="83">
        <f t="shared" ref="B29:B37" si="5">+B28+1</f>
        <v>26</v>
      </c>
      <c r="C29" s="84" t="s">
        <v>351</v>
      </c>
      <c r="D29" s="85" t="s">
        <v>352</v>
      </c>
      <c r="E29" s="41" t="s">
        <v>71</v>
      </c>
      <c r="F29" s="64">
        <v>10</v>
      </c>
      <c r="G29" s="62" t="e">
        <f>+F29/#REF!</f>
        <v>#REF!</v>
      </c>
      <c r="H29" s="63">
        <f t="shared" ref="H29" si="6">IF(E29="Yes",F29,0)</f>
        <v>10</v>
      </c>
      <c r="I29" s="60">
        <f t="shared" ref="I29" si="7">IF(OR($H$9=0,$H$10=0,$H$11=0,$H$27=0)=FALSE,H29,0)</f>
        <v>10</v>
      </c>
      <c r="J29" s="61" t="str">
        <f t="shared" ref="J29" si="8">IF(E29="Yes","OK","Did not pass")</f>
        <v>OK</v>
      </c>
      <c r="K29" s="61" t="s">
        <v>165</v>
      </c>
      <c r="L29" s="19"/>
    </row>
    <row r="30" spans="2:12" ht="15" hidden="1" x14ac:dyDescent="0.2">
      <c r="B30" s="83">
        <f t="shared" si="5"/>
        <v>27</v>
      </c>
      <c r="C30" s="90"/>
      <c r="D30" s="91"/>
      <c r="E30" s="41" t="s">
        <v>71</v>
      </c>
      <c r="F30" s="93"/>
      <c r="G30" s="94"/>
      <c r="H30" s="95"/>
      <c r="I30" s="95"/>
      <c r="J30" s="96"/>
      <c r="K30" s="61"/>
      <c r="L30" s="42"/>
    </row>
    <row r="31" spans="2:12" ht="15" hidden="1" x14ac:dyDescent="0.2">
      <c r="B31" s="83">
        <f t="shared" si="5"/>
        <v>28</v>
      </c>
      <c r="C31" s="90"/>
      <c r="D31" s="91"/>
      <c r="E31" s="41" t="s">
        <v>71</v>
      </c>
      <c r="F31" s="93"/>
      <c r="G31" s="94"/>
      <c r="H31" s="95"/>
      <c r="I31" s="95"/>
      <c r="J31" s="96"/>
      <c r="K31" s="61"/>
      <c r="L31" s="42"/>
    </row>
    <row r="32" spans="2:12" ht="15" hidden="1" x14ac:dyDescent="0.2">
      <c r="B32" s="83">
        <f t="shared" si="5"/>
        <v>29</v>
      </c>
      <c r="C32" s="90"/>
      <c r="D32" s="91"/>
      <c r="E32" s="41" t="s">
        <v>71</v>
      </c>
      <c r="F32" s="93"/>
      <c r="G32" s="94"/>
      <c r="H32" s="95"/>
      <c r="I32" s="95"/>
      <c r="J32" s="96"/>
      <c r="K32" s="61"/>
      <c r="L32" s="42"/>
    </row>
    <row r="33" spans="1:12" ht="15" hidden="1" x14ac:dyDescent="0.2">
      <c r="B33" s="83">
        <f t="shared" si="5"/>
        <v>30</v>
      </c>
      <c r="C33" s="90"/>
      <c r="D33" s="91"/>
      <c r="E33" s="41" t="s">
        <v>71</v>
      </c>
      <c r="F33" s="93"/>
      <c r="G33" s="94"/>
      <c r="H33" s="95"/>
      <c r="I33" s="95"/>
      <c r="J33" s="96"/>
      <c r="K33" s="61"/>
      <c r="L33" s="42"/>
    </row>
    <row r="34" spans="1:12" ht="15" hidden="1" x14ac:dyDescent="0.2">
      <c r="B34" s="83">
        <f t="shared" si="5"/>
        <v>31</v>
      </c>
      <c r="C34" s="90"/>
      <c r="D34" s="91"/>
      <c r="E34" s="41" t="s">
        <v>71</v>
      </c>
      <c r="F34" s="93"/>
      <c r="G34" s="94"/>
      <c r="H34" s="95"/>
      <c r="I34" s="95"/>
      <c r="J34" s="96"/>
      <c r="K34" s="61"/>
      <c r="L34" s="42"/>
    </row>
    <row r="35" spans="1:12" ht="15" hidden="1" x14ac:dyDescent="0.2">
      <c r="B35" s="83">
        <f t="shared" si="5"/>
        <v>32</v>
      </c>
      <c r="C35" s="90"/>
      <c r="D35" s="91"/>
      <c r="E35" s="41" t="s">
        <v>71</v>
      </c>
      <c r="F35" s="93"/>
      <c r="G35" s="94"/>
      <c r="H35" s="95"/>
      <c r="I35" s="95"/>
      <c r="J35" s="96"/>
      <c r="K35" s="61"/>
      <c r="L35" s="42"/>
    </row>
    <row r="36" spans="1:12" ht="15" hidden="1" x14ac:dyDescent="0.2">
      <c r="B36" s="83">
        <f t="shared" si="5"/>
        <v>33</v>
      </c>
      <c r="C36" s="90"/>
      <c r="D36" s="91"/>
      <c r="E36" s="168" t="s">
        <v>71</v>
      </c>
      <c r="F36" s="93"/>
      <c r="G36" s="94"/>
      <c r="H36" s="95"/>
      <c r="I36" s="95"/>
      <c r="J36" s="96"/>
      <c r="K36" s="61"/>
      <c r="L36" s="42"/>
    </row>
    <row r="37" spans="1:12" ht="15" hidden="1" x14ac:dyDescent="0.2">
      <c r="B37" s="83">
        <f t="shared" si="5"/>
        <v>34</v>
      </c>
      <c r="C37" s="90"/>
      <c r="D37" s="91"/>
      <c r="E37" s="168" t="s">
        <v>184</v>
      </c>
      <c r="F37" s="93"/>
      <c r="G37" s="94"/>
      <c r="H37" s="95"/>
      <c r="I37" s="95"/>
      <c r="J37" s="96"/>
      <c r="K37" s="61"/>
      <c r="L37" s="42"/>
    </row>
    <row r="38" spans="1:12" s="2" customFormat="1" ht="15.75" customHeight="1" x14ac:dyDescent="0.25">
      <c r="A38" s="1"/>
      <c r="B38" s="83">
        <f>+B29+1</f>
        <v>27</v>
      </c>
      <c r="C38" s="116" t="s">
        <v>0</v>
      </c>
      <c r="D38" s="116"/>
      <c r="E38" s="116"/>
      <c r="F38" s="100">
        <f>SUBTOTAL(9,F30:F37)</f>
        <v>0</v>
      </c>
      <c r="G38" s="101">
        <f>SUM(G30:G37)</f>
        <v>0</v>
      </c>
      <c r="H38" s="95">
        <f>SUM(H30:H37)</f>
        <v>0</v>
      </c>
      <c r="I38" s="95">
        <f>SUM(I30:I37)</f>
        <v>0</v>
      </c>
      <c r="J38" s="96"/>
      <c r="K38" s="61" t="s">
        <v>165</v>
      </c>
      <c r="L38" s="19"/>
    </row>
    <row r="39" spans="1:12" ht="15" x14ac:dyDescent="0.2">
      <c r="B39" s="102"/>
      <c r="C39" s="166" t="s">
        <v>353</v>
      </c>
      <c r="D39" s="158"/>
      <c r="E39" s="159"/>
      <c r="F39" s="160"/>
      <c r="G39" s="161"/>
      <c r="H39" s="162"/>
      <c r="I39" s="162"/>
      <c r="J39" s="163"/>
      <c r="K39" s="96"/>
      <c r="L39" s="11"/>
    </row>
    <row r="40" spans="1:12" x14ac:dyDescent="0.2">
      <c r="B40" s="102"/>
      <c r="C40" s="167" t="s">
        <v>354</v>
      </c>
      <c r="D40" s="164"/>
      <c r="E40" s="165"/>
      <c r="F40" s="160"/>
      <c r="G40" s="161"/>
      <c r="H40" s="162"/>
      <c r="I40" s="162"/>
      <c r="J40" s="161"/>
      <c r="K40" s="76"/>
    </row>
    <row r="41" spans="1:12" x14ac:dyDescent="0.2">
      <c r="B41" s="102"/>
      <c r="C41" s="106"/>
      <c r="D41" s="105"/>
      <c r="E41" s="74"/>
      <c r="F41" s="75"/>
      <c r="G41" s="76"/>
      <c r="H41" s="77"/>
      <c r="I41" s="77"/>
      <c r="J41" s="76"/>
      <c r="K41" s="76"/>
    </row>
    <row r="42" spans="1:12" x14ac:dyDescent="0.2">
      <c r="B42" s="102"/>
      <c r="C42" s="106"/>
      <c r="D42" s="105"/>
      <c r="E42" s="74"/>
      <c r="F42" s="75"/>
      <c r="G42" s="76"/>
      <c r="H42" s="77"/>
      <c r="I42" s="77"/>
      <c r="J42" s="76"/>
      <c r="K42" s="76"/>
    </row>
    <row r="43" spans="1:12" x14ac:dyDescent="0.2">
      <c r="B43" s="102"/>
      <c r="C43" s="106"/>
      <c r="D43" s="105"/>
      <c r="E43" s="74"/>
      <c r="F43" s="75"/>
      <c r="G43" s="76"/>
      <c r="H43" s="77"/>
      <c r="I43" s="77"/>
      <c r="J43" s="76"/>
      <c r="K43" s="76"/>
    </row>
    <row r="44" spans="1:12" x14ac:dyDescent="0.2">
      <c r="B44" s="102"/>
      <c r="C44" s="106"/>
      <c r="D44" s="105"/>
      <c r="E44" s="74"/>
      <c r="F44" s="75"/>
      <c r="G44" s="76"/>
      <c r="H44" s="77"/>
      <c r="I44" s="77"/>
      <c r="J44" s="76"/>
      <c r="K44" s="76"/>
    </row>
    <row r="45" spans="1:12" x14ac:dyDescent="0.2">
      <c r="B45" s="102"/>
      <c r="C45" s="106"/>
      <c r="D45" s="105"/>
      <c r="E45" s="74"/>
      <c r="F45" s="75"/>
      <c r="G45" s="76"/>
      <c r="H45" s="77"/>
      <c r="I45" s="77"/>
      <c r="J45" s="76"/>
      <c r="K45" s="76"/>
    </row>
    <row r="46" spans="1:12" x14ac:dyDescent="0.2">
      <c r="B46" s="102"/>
      <c r="C46" s="106"/>
      <c r="D46" s="105"/>
      <c r="E46" s="74"/>
      <c r="F46" s="75"/>
      <c r="G46" s="76"/>
      <c r="H46" s="77"/>
      <c r="I46" s="77"/>
      <c r="J46" s="76"/>
      <c r="K46" s="76"/>
    </row>
    <row r="47" spans="1:12" x14ac:dyDescent="0.2">
      <c r="B47" s="102"/>
      <c r="C47" s="106"/>
      <c r="D47" s="105"/>
      <c r="E47" s="74"/>
      <c r="F47" s="75"/>
      <c r="G47" s="76"/>
      <c r="H47" s="77"/>
      <c r="I47" s="77"/>
      <c r="J47" s="76"/>
      <c r="K47" s="76"/>
    </row>
    <row r="48" spans="1:12" x14ac:dyDescent="0.2">
      <c r="B48" s="102"/>
      <c r="C48" s="106"/>
      <c r="D48" s="105"/>
      <c r="E48" s="74"/>
      <c r="F48" s="75"/>
      <c r="G48" s="76"/>
      <c r="H48" s="77"/>
      <c r="I48" s="77"/>
      <c r="J48" s="76"/>
      <c r="K48" s="76"/>
    </row>
    <row r="49" spans="2:11" x14ac:dyDescent="0.2">
      <c r="B49" s="102"/>
      <c r="C49" s="106"/>
      <c r="D49" s="105"/>
      <c r="E49" s="74"/>
      <c r="F49" s="75"/>
      <c r="G49" s="76"/>
      <c r="H49" s="77"/>
      <c r="I49" s="77"/>
      <c r="J49" s="76"/>
      <c r="K49" s="76"/>
    </row>
    <row r="50" spans="2:11" x14ac:dyDescent="0.2">
      <c r="B50" s="102"/>
      <c r="C50" s="106"/>
      <c r="D50" s="105"/>
      <c r="E50" s="74"/>
      <c r="F50" s="75"/>
      <c r="G50" s="76"/>
      <c r="H50" s="77"/>
      <c r="I50" s="77"/>
      <c r="J50" s="76"/>
      <c r="K50" s="76"/>
    </row>
    <row r="51" spans="2:11" x14ac:dyDescent="0.2">
      <c r="B51" s="102"/>
      <c r="C51" s="106"/>
      <c r="D51" s="105"/>
      <c r="E51" s="74"/>
      <c r="F51" s="75"/>
      <c r="G51" s="76"/>
      <c r="H51" s="77"/>
      <c r="I51" s="77"/>
      <c r="J51" s="76"/>
      <c r="K51" s="76"/>
    </row>
    <row r="52" spans="2:11" x14ac:dyDescent="0.2">
      <c r="B52" s="102"/>
      <c r="C52" s="106"/>
      <c r="D52" s="105"/>
      <c r="E52" s="74"/>
      <c r="F52" s="75"/>
      <c r="G52" s="76"/>
      <c r="H52" s="77"/>
      <c r="I52" s="77"/>
      <c r="J52" s="76"/>
      <c r="K52" s="76"/>
    </row>
    <row r="53" spans="2:11" x14ac:dyDescent="0.2">
      <c r="B53" s="102"/>
      <c r="C53" s="106"/>
      <c r="D53" s="105"/>
      <c r="E53" s="74"/>
      <c r="F53" s="75"/>
      <c r="G53" s="76"/>
      <c r="H53" s="77"/>
      <c r="I53" s="77"/>
      <c r="J53" s="76"/>
      <c r="K53" s="76"/>
    </row>
    <row r="54" spans="2:11" x14ac:dyDescent="0.2">
      <c r="B54" s="102"/>
      <c r="C54" s="106"/>
      <c r="D54" s="105"/>
      <c r="E54" s="74"/>
      <c r="F54" s="75"/>
      <c r="G54" s="76"/>
      <c r="H54" s="77"/>
      <c r="I54" s="77"/>
      <c r="J54" s="76"/>
      <c r="K54" s="76"/>
    </row>
    <row r="55" spans="2:11" x14ac:dyDescent="0.2">
      <c r="B55" s="102"/>
      <c r="C55" s="106"/>
      <c r="D55" s="105"/>
      <c r="E55" s="74"/>
      <c r="F55" s="75"/>
      <c r="G55" s="76"/>
      <c r="H55" s="77"/>
      <c r="I55" s="77"/>
      <c r="J55" s="76"/>
      <c r="K55" s="76"/>
    </row>
    <row r="56" spans="2:11" x14ac:dyDescent="0.2">
      <c r="B56" s="102"/>
      <c r="C56" s="106"/>
      <c r="D56" s="105"/>
      <c r="E56" s="74"/>
      <c r="F56" s="75"/>
      <c r="G56" s="76"/>
      <c r="H56" s="77"/>
      <c r="I56" s="77"/>
      <c r="J56" s="76"/>
      <c r="K56" s="76"/>
    </row>
    <row r="57" spans="2:11" x14ac:dyDescent="0.2">
      <c r="B57" s="102"/>
      <c r="C57" s="106"/>
      <c r="D57" s="105"/>
      <c r="E57" s="74"/>
      <c r="F57" s="75"/>
      <c r="G57" s="76"/>
      <c r="H57" s="77"/>
      <c r="I57" s="77"/>
      <c r="J57" s="76"/>
      <c r="K57" s="76"/>
    </row>
    <row r="58" spans="2:11" x14ac:dyDescent="0.2">
      <c r="B58" s="102"/>
      <c r="C58" s="106"/>
      <c r="D58" s="105"/>
      <c r="E58" s="74"/>
      <c r="F58" s="75"/>
      <c r="G58" s="76"/>
      <c r="H58" s="77"/>
      <c r="I58" s="77"/>
      <c r="J58" s="76"/>
      <c r="K58" s="76"/>
    </row>
    <row r="59" spans="2:11" x14ac:dyDescent="0.2">
      <c r="B59" s="102"/>
      <c r="C59" s="106"/>
      <c r="D59" s="105"/>
      <c r="E59" s="74"/>
      <c r="F59" s="75"/>
      <c r="G59" s="76"/>
      <c r="H59" s="77"/>
      <c r="I59" s="77"/>
      <c r="J59" s="76"/>
      <c r="K59" s="76"/>
    </row>
    <row r="60" spans="2:11" x14ac:dyDescent="0.2">
      <c r="B60" s="102"/>
      <c r="C60" s="106"/>
      <c r="D60" s="105"/>
      <c r="E60" s="74"/>
      <c r="F60" s="75"/>
      <c r="G60" s="76"/>
      <c r="H60" s="77"/>
      <c r="I60" s="77"/>
      <c r="J60" s="76"/>
      <c r="K60" s="76"/>
    </row>
    <row r="61" spans="2:11" x14ac:dyDescent="0.2">
      <c r="B61" s="102"/>
      <c r="C61" s="106"/>
      <c r="D61" s="105"/>
      <c r="E61" s="74"/>
      <c r="F61" s="75"/>
      <c r="G61" s="76"/>
      <c r="H61" s="77"/>
      <c r="I61" s="77"/>
      <c r="J61" s="76"/>
      <c r="K61" s="76"/>
    </row>
    <row r="62" spans="2:11" x14ac:dyDescent="0.2">
      <c r="B62" s="102"/>
      <c r="C62" s="106"/>
      <c r="D62" s="105"/>
      <c r="E62" s="74"/>
      <c r="F62" s="75"/>
      <c r="G62" s="76"/>
      <c r="H62" s="77"/>
      <c r="I62" s="77"/>
      <c r="J62" s="76"/>
      <c r="K62" s="76"/>
    </row>
    <row r="63" spans="2:11" x14ac:dyDescent="0.2">
      <c r="B63" s="102"/>
      <c r="C63" s="106"/>
      <c r="D63" s="105"/>
      <c r="E63" s="74"/>
      <c r="F63" s="75"/>
      <c r="G63" s="76"/>
      <c r="H63" s="77"/>
      <c r="I63" s="77"/>
      <c r="J63" s="76"/>
      <c r="K63" s="76"/>
    </row>
    <row r="64" spans="2:11" x14ac:dyDescent="0.2">
      <c r="B64" s="102"/>
      <c r="C64" s="106"/>
      <c r="D64" s="105"/>
      <c r="E64" s="74"/>
      <c r="F64" s="75"/>
      <c r="G64" s="76"/>
      <c r="H64" s="77"/>
      <c r="I64" s="77"/>
      <c r="J64" s="76"/>
      <c r="K64" s="76"/>
    </row>
    <row r="65" spans="2:11" x14ac:dyDescent="0.2">
      <c r="B65" s="102"/>
      <c r="C65" s="106"/>
      <c r="D65" s="105"/>
      <c r="E65" s="74"/>
      <c r="F65" s="75"/>
      <c r="G65" s="76"/>
      <c r="H65" s="77"/>
      <c r="I65" s="77"/>
      <c r="J65" s="76"/>
      <c r="K65" s="76"/>
    </row>
    <row r="66" spans="2:11" x14ac:dyDescent="0.2">
      <c r="B66" s="102"/>
      <c r="C66" s="106"/>
      <c r="D66" s="105"/>
      <c r="E66" s="74"/>
      <c r="F66" s="75"/>
      <c r="G66" s="76"/>
      <c r="H66" s="77"/>
      <c r="I66" s="77"/>
      <c r="J66" s="76"/>
      <c r="K66" s="76"/>
    </row>
    <row r="67" spans="2:11" x14ac:dyDescent="0.2">
      <c r="B67" s="102"/>
      <c r="C67" s="106"/>
      <c r="D67" s="105"/>
      <c r="E67" s="74"/>
      <c r="F67" s="75"/>
      <c r="G67" s="76"/>
      <c r="H67" s="77"/>
      <c r="I67" s="77"/>
      <c r="J67" s="76"/>
      <c r="K67" s="76"/>
    </row>
    <row r="68" spans="2:11" x14ac:dyDescent="0.2">
      <c r="B68" s="102"/>
      <c r="C68" s="106"/>
      <c r="D68" s="105"/>
      <c r="E68" s="74"/>
      <c r="F68" s="75"/>
      <c r="G68" s="76"/>
      <c r="H68" s="77"/>
      <c r="I68" s="77"/>
      <c r="J68" s="76"/>
      <c r="K68" s="76"/>
    </row>
    <row r="69" spans="2:11" x14ac:dyDescent="0.2">
      <c r="B69" s="102"/>
      <c r="C69" s="106"/>
      <c r="D69" s="105"/>
      <c r="E69" s="74"/>
      <c r="F69" s="75"/>
      <c r="G69" s="76"/>
      <c r="H69" s="77"/>
      <c r="I69" s="77"/>
      <c r="J69" s="76"/>
      <c r="K69" s="76"/>
    </row>
    <row r="70" spans="2:11" x14ac:dyDescent="0.2">
      <c r="B70" s="102"/>
      <c r="C70" s="106"/>
      <c r="D70" s="105"/>
      <c r="E70" s="74"/>
      <c r="F70" s="75"/>
      <c r="G70" s="76"/>
      <c r="H70" s="77"/>
      <c r="I70" s="77"/>
      <c r="J70" s="76"/>
      <c r="K70" s="76"/>
    </row>
    <row r="71" spans="2:11" x14ac:dyDescent="0.2">
      <c r="B71" s="102"/>
      <c r="C71" s="106"/>
      <c r="D71" s="105"/>
      <c r="E71" s="74"/>
      <c r="F71" s="75"/>
      <c r="G71" s="76"/>
      <c r="H71" s="77"/>
      <c r="I71" s="77"/>
      <c r="J71" s="76"/>
      <c r="K71" s="76"/>
    </row>
    <row r="72" spans="2:11" x14ac:dyDescent="0.2">
      <c r="B72" s="102"/>
      <c r="C72" s="106"/>
      <c r="D72" s="105"/>
      <c r="E72" s="74"/>
      <c r="F72" s="75"/>
      <c r="G72" s="76"/>
      <c r="H72" s="77"/>
      <c r="I72" s="77"/>
      <c r="J72" s="76"/>
      <c r="K72" s="76"/>
    </row>
    <row r="73" spans="2:11" x14ac:dyDescent="0.2">
      <c r="B73" s="102"/>
      <c r="C73" s="106"/>
      <c r="D73" s="105"/>
      <c r="E73" s="74"/>
      <c r="F73" s="75"/>
      <c r="G73" s="76"/>
      <c r="H73" s="77"/>
      <c r="I73" s="77"/>
      <c r="J73" s="76"/>
      <c r="K73" s="76"/>
    </row>
    <row r="74" spans="2:11" x14ac:dyDescent="0.2">
      <c r="B74" s="102"/>
      <c r="C74" s="106"/>
      <c r="D74" s="105"/>
      <c r="E74" s="74"/>
      <c r="F74" s="75"/>
      <c r="G74" s="76"/>
      <c r="H74" s="77"/>
      <c r="I74" s="77"/>
      <c r="J74" s="76"/>
      <c r="K74" s="76"/>
    </row>
    <row r="75" spans="2:11" x14ac:dyDescent="0.2">
      <c r="B75" s="102"/>
      <c r="C75" s="106"/>
      <c r="D75" s="105"/>
      <c r="E75" s="74"/>
      <c r="F75" s="75"/>
      <c r="G75" s="76"/>
      <c r="H75" s="77"/>
      <c r="I75" s="77"/>
      <c r="J75" s="76"/>
      <c r="K75" s="76"/>
    </row>
    <row r="76" spans="2:11" x14ac:dyDescent="0.2">
      <c r="B76" s="102"/>
      <c r="C76" s="106"/>
      <c r="D76" s="105"/>
      <c r="E76" s="74"/>
      <c r="F76" s="75"/>
      <c r="G76" s="76"/>
      <c r="H76" s="77"/>
      <c r="I76" s="77"/>
      <c r="J76" s="76"/>
      <c r="K76" s="76"/>
    </row>
    <row r="77" spans="2:11" x14ac:dyDescent="0.2">
      <c r="B77" s="102"/>
      <c r="C77" s="106"/>
      <c r="D77" s="105"/>
      <c r="E77" s="74"/>
      <c r="F77" s="75"/>
      <c r="G77" s="76"/>
      <c r="H77" s="77"/>
      <c r="I77" s="77"/>
      <c r="J77" s="76"/>
      <c r="K77" s="76"/>
    </row>
    <row r="78" spans="2:11" x14ac:dyDescent="0.2">
      <c r="B78" s="102"/>
      <c r="C78" s="106"/>
      <c r="D78" s="105"/>
      <c r="E78" s="74"/>
      <c r="F78" s="75"/>
      <c r="G78" s="76"/>
      <c r="H78" s="77"/>
      <c r="I78" s="77"/>
      <c r="J78" s="76"/>
      <c r="K78" s="76"/>
    </row>
    <row r="79" spans="2:11" x14ac:dyDescent="0.2">
      <c r="B79" s="102"/>
      <c r="C79" s="106"/>
      <c r="D79" s="105"/>
      <c r="E79" s="74"/>
      <c r="F79" s="75"/>
      <c r="G79" s="76"/>
      <c r="H79" s="77"/>
      <c r="I79" s="77"/>
      <c r="J79" s="76"/>
      <c r="K79" s="76"/>
    </row>
    <row r="80" spans="2:11" x14ac:dyDescent="0.2">
      <c r="B80" s="102"/>
      <c r="C80" s="106"/>
      <c r="D80" s="105"/>
      <c r="E80" s="74"/>
      <c r="F80" s="75"/>
      <c r="G80" s="76"/>
      <c r="H80" s="77"/>
      <c r="I80" s="77"/>
      <c r="J80" s="76"/>
      <c r="K80" s="76"/>
    </row>
    <row r="81" spans="2:11" x14ac:dyDescent="0.2">
      <c r="B81" s="102"/>
      <c r="C81" s="106"/>
      <c r="D81" s="105"/>
      <c r="E81" s="74"/>
      <c r="F81" s="75"/>
      <c r="G81" s="76"/>
      <c r="H81" s="77"/>
      <c r="I81" s="77"/>
      <c r="J81" s="76"/>
      <c r="K81" s="76"/>
    </row>
    <row r="82" spans="2:11" x14ac:dyDescent="0.2">
      <c r="B82" s="102"/>
      <c r="C82" s="106"/>
      <c r="D82" s="105"/>
      <c r="E82" s="74"/>
      <c r="F82" s="75"/>
      <c r="G82" s="76"/>
      <c r="H82" s="77"/>
      <c r="I82" s="77"/>
      <c r="J82" s="76"/>
      <c r="K82" s="76"/>
    </row>
    <row r="83" spans="2:11" x14ac:dyDescent="0.2">
      <c r="B83" s="102"/>
      <c r="C83" s="106"/>
      <c r="D83" s="105"/>
      <c r="E83" s="74"/>
      <c r="F83" s="75"/>
      <c r="G83" s="76"/>
      <c r="H83" s="77"/>
      <c r="I83" s="77"/>
      <c r="J83" s="76"/>
      <c r="K83" s="76"/>
    </row>
    <row r="84" spans="2:11" x14ac:dyDescent="0.2">
      <c r="B84" s="102"/>
      <c r="C84" s="106"/>
      <c r="D84" s="105"/>
      <c r="E84" s="74"/>
      <c r="F84" s="75"/>
      <c r="G84" s="76"/>
      <c r="H84" s="77"/>
      <c r="I84" s="77"/>
      <c r="J84" s="76"/>
      <c r="K84" s="76"/>
    </row>
    <row r="85" spans="2:11" x14ac:dyDescent="0.2">
      <c r="B85" s="102"/>
      <c r="C85" s="106"/>
      <c r="D85" s="105"/>
      <c r="E85" s="74"/>
      <c r="F85" s="75"/>
      <c r="G85" s="76"/>
      <c r="H85" s="77"/>
      <c r="I85" s="77"/>
      <c r="J85" s="76"/>
      <c r="K85" s="76"/>
    </row>
    <row r="86" spans="2:11" x14ac:dyDescent="0.2">
      <c r="B86" s="102"/>
      <c r="C86" s="106"/>
      <c r="D86" s="105"/>
      <c r="E86" s="74"/>
      <c r="F86" s="75"/>
      <c r="G86" s="76"/>
      <c r="H86" s="77"/>
      <c r="I86" s="77"/>
      <c r="J86" s="76"/>
      <c r="K86" s="76"/>
    </row>
    <row r="87" spans="2:11" x14ac:dyDescent="0.2">
      <c r="B87" s="102"/>
      <c r="C87" s="106"/>
      <c r="D87" s="105"/>
      <c r="E87" s="74"/>
      <c r="F87" s="75"/>
      <c r="G87" s="76"/>
      <c r="H87" s="77"/>
      <c r="I87" s="77"/>
      <c r="J87" s="76"/>
      <c r="K87" s="76"/>
    </row>
    <row r="88" spans="2:11" x14ac:dyDescent="0.2">
      <c r="B88" s="102"/>
      <c r="C88" s="106"/>
      <c r="D88" s="105"/>
      <c r="E88" s="74"/>
      <c r="F88" s="75"/>
      <c r="G88" s="76"/>
      <c r="H88" s="77"/>
      <c r="I88" s="77"/>
      <c r="J88" s="76"/>
      <c r="K88" s="76"/>
    </row>
    <row r="89" spans="2:11" x14ac:dyDescent="0.2">
      <c r="B89" s="102"/>
      <c r="C89" s="106"/>
      <c r="D89" s="105"/>
      <c r="E89" s="74"/>
      <c r="F89" s="75"/>
      <c r="G89" s="76"/>
      <c r="H89" s="77"/>
      <c r="I89" s="77"/>
      <c r="J89" s="76"/>
      <c r="K89" s="76"/>
    </row>
    <row r="90" spans="2:11" x14ac:dyDescent="0.2">
      <c r="B90" s="102"/>
      <c r="C90" s="106"/>
      <c r="D90" s="105"/>
      <c r="E90" s="74"/>
      <c r="F90" s="75"/>
      <c r="G90" s="76"/>
      <c r="H90" s="77"/>
      <c r="I90" s="77"/>
      <c r="J90" s="76"/>
      <c r="K90" s="76"/>
    </row>
    <row r="91" spans="2:11" x14ac:dyDescent="0.2">
      <c r="B91" s="102"/>
      <c r="C91" s="106"/>
      <c r="D91" s="105"/>
      <c r="E91" s="74"/>
      <c r="F91" s="75"/>
      <c r="G91" s="76"/>
      <c r="H91" s="77"/>
      <c r="I91" s="77"/>
      <c r="J91" s="76"/>
      <c r="K91" s="76"/>
    </row>
    <row r="92" spans="2:11" x14ac:dyDescent="0.2">
      <c r="B92" s="102"/>
      <c r="C92" s="106"/>
      <c r="D92" s="105"/>
      <c r="E92" s="74"/>
      <c r="F92" s="75"/>
      <c r="G92" s="76"/>
      <c r="H92" s="77"/>
      <c r="I92" s="77"/>
      <c r="J92" s="76"/>
      <c r="K92" s="76"/>
    </row>
    <row r="93" spans="2:11" x14ac:dyDescent="0.2">
      <c r="B93" s="102"/>
      <c r="C93" s="106"/>
      <c r="D93" s="105"/>
      <c r="E93" s="74"/>
      <c r="F93" s="75"/>
      <c r="G93" s="76"/>
      <c r="H93" s="77"/>
      <c r="I93" s="77"/>
      <c r="J93" s="76"/>
      <c r="K93" s="76"/>
    </row>
    <row r="94" spans="2:11" x14ac:dyDescent="0.2">
      <c r="B94" s="102"/>
      <c r="C94" s="106"/>
      <c r="D94" s="105"/>
      <c r="E94" s="74"/>
      <c r="F94" s="75"/>
      <c r="G94" s="76"/>
      <c r="H94" s="77"/>
      <c r="I94" s="77"/>
      <c r="J94" s="76"/>
      <c r="K94" s="76"/>
    </row>
    <row r="95" spans="2:11" x14ac:dyDescent="0.2">
      <c r="B95" s="102"/>
      <c r="C95" s="106"/>
      <c r="D95" s="105"/>
      <c r="E95" s="74"/>
      <c r="F95" s="75"/>
      <c r="G95" s="76"/>
      <c r="H95" s="77"/>
      <c r="I95" s="77"/>
      <c r="J95" s="76"/>
      <c r="K95" s="76"/>
    </row>
    <row r="96" spans="2:11" x14ac:dyDescent="0.2">
      <c r="B96" s="102"/>
      <c r="C96" s="106"/>
      <c r="D96" s="105"/>
      <c r="E96" s="74"/>
      <c r="F96" s="75"/>
      <c r="G96" s="76"/>
      <c r="H96" s="77"/>
      <c r="I96" s="77"/>
      <c r="J96" s="76"/>
      <c r="K96" s="76"/>
    </row>
    <row r="97" spans="2:11" x14ac:dyDescent="0.2">
      <c r="B97" s="102"/>
      <c r="C97" s="106"/>
      <c r="D97" s="105"/>
      <c r="E97" s="74"/>
      <c r="F97" s="75"/>
      <c r="G97" s="76"/>
      <c r="H97" s="77"/>
      <c r="I97" s="77"/>
      <c r="J97" s="76"/>
      <c r="K97" s="76"/>
    </row>
    <row r="98" spans="2:11" x14ac:dyDescent="0.2">
      <c r="B98" s="102"/>
      <c r="C98" s="106"/>
      <c r="D98" s="105"/>
      <c r="E98" s="74"/>
      <c r="F98" s="75"/>
      <c r="G98" s="76"/>
      <c r="H98" s="77"/>
      <c r="I98" s="77"/>
      <c r="J98" s="76"/>
      <c r="K98" s="76"/>
    </row>
    <row r="99" spans="2:11" x14ac:dyDescent="0.2">
      <c r="B99" s="102"/>
      <c r="C99" s="106"/>
      <c r="D99" s="105"/>
      <c r="E99" s="74"/>
      <c r="F99" s="75"/>
      <c r="G99" s="76"/>
      <c r="H99" s="77"/>
      <c r="I99" s="77"/>
      <c r="J99" s="76"/>
      <c r="K99" s="76"/>
    </row>
    <row r="100" spans="2:11" x14ac:dyDescent="0.2">
      <c r="B100" s="102"/>
      <c r="C100" s="106"/>
      <c r="D100" s="105"/>
      <c r="E100" s="74"/>
      <c r="F100" s="75"/>
      <c r="G100" s="76"/>
      <c r="H100" s="77"/>
      <c r="I100" s="77"/>
      <c r="J100" s="76"/>
      <c r="K100" s="76"/>
    </row>
    <row r="101" spans="2:11" x14ac:dyDescent="0.2">
      <c r="B101" s="102"/>
      <c r="C101" s="106"/>
      <c r="D101" s="105"/>
      <c r="E101" s="74"/>
      <c r="F101" s="75"/>
      <c r="G101" s="76"/>
      <c r="H101" s="77"/>
      <c r="I101" s="77"/>
      <c r="J101" s="76"/>
      <c r="K101" s="76"/>
    </row>
    <row r="102" spans="2:11" x14ac:dyDescent="0.2">
      <c r="B102" s="102"/>
      <c r="C102" s="106"/>
      <c r="D102" s="105"/>
      <c r="E102" s="74"/>
      <c r="F102" s="75"/>
      <c r="G102" s="76"/>
      <c r="H102" s="77"/>
      <c r="I102" s="77"/>
      <c r="J102" s="76"/>
      <c r="K102" s="76"/>
    </row>
    <row r="103" spans="2:11" x14ac:dyDescent="0.2">
      <c r="B103" s="102"/>
      <c r="C103" s="106"/>
      <c r="D103" s="105"/>
      <c r="E103" s="74"/>
      <c r="F103" s="75"/>
      <c r="G103" s="76"/>
      <c r="H103" s="77"/>
      <c r="I103" s="77"/>
      <c r="J103" s="76"/>
      <c r="K103" s="76"/>
    </row>
    <row r="104" spans="2:11" x14ac:dyDescent="0.2">
      <c r="B104" s="102"/>
      <c r="C104" s="106"/>
      <c r="D104" s="105"/>
      <c r="E104" s="74"/>
      <c r="F104" s="75"/>
      <c r="G104" s="76"/>
      <c r="H104" s="77"/>
      <c r="I104" s="77"/>
      <c r="J104" s="76"/>
      <c r="K104" s="76"/>
    </row>
    <row r="105" spans="2:11" x14ac:dyDescent="0.2">
      <c r="B105" s="102"/>
      <c r="C105" s="106"/>
      <c r="D105" s="105"/>
      <c r="E105" s="74"/>
      <c r="F105" s="75"/>
      <c r="G105" s="76"/>
      <c r="H105" s="77"/>
      <c r="I105" s="77"/>
      <c r="J105" s="76"/>
      <c r="K105" s="76"/>
    </row>
    <row r="106" spans="2:11" x14ac:dyDescent="0.2">
      <c r="B106" s="102"/>
      <c r="C106" s="106"/>
      <c r="D106" s="105"/>
      <c r="E106" s="74"/>
      <c r="F106" s="75"/>
      <c r="G106" s="76"/>
      <c r="H106" s="77"/>
      <c r="I106" s="77"/>
      <c r="J106" s="76"/>
      <c r="K106" s="76"/>
    </row>
    <row r="107" spans="2:11" x14ac:dyDescent="0.2">
      <c r="B107" s="102"/>
      <c r="C107" s="106"/>
      <c r="D107" s="105"/>
      <c r="E107" s="74"/>
      <c r="F107" s="75"/>
      <c r="G107" s="76"/>
      <c r="H107" s="77"/>
      <c r="I107" s="77"/>
      <c r="J107" s="76"/>
      <c r="K107" s="76"/>
    </row>
    <row r="108" spans="2:11" x14ac:dyDescent="0.2">
      <c r="B108" s="102"/>
      <c r="C108" s="106"/>
      <c r="D108" s="105"/>
      <c r="E108" s="74"/>
      <c r="F108" s="75"/>
      <c r="G108" s="76"/>
      <c r="H108" s="77"/>
      <c r="I108" s="77"/>
      <c r="J108" s="76"/>
      <c r="K108" s="76"/>
    </row>
    <row r="109" spans="2:11" x14ac:dyDescent="0.2">
      <c r="B109" s="102"/>
      <c r="C109" s="106"/>
      <c r="D109" s="105"/>
      <c r="E109" s="74"/>
      <c r="F109" s="75"/>
      <c r="G109" s="76"/>
      <c r="H109" s="77"/>
      <c r="I109" s="77"/>
      <c r="J109" s="76"/>
      <c r="K109" s="76"/>
    </row>
    <row r="110" spans="2:11" x14ac:dyDescent="0.2">
      <c r="B110" s="102"/>
      <c r="C110" s="106"/>
      <c r="D110" s="105"/>
      <c r="E110" s="74"/>
      <c r="F110" s="75"/>
      <c r="G110" s="76"/>
      <c r="H110" s="77"/>
      <c r="I110" s="77"/>
      <c r="J110" s="76"/>
      <c r="K110" s="76"/>
    </row>
    <row r="111" spans="2:11" x14ac:dyDescent="0.2">
      <c r="B111" s="102"/>
      <c r="C111" s="106"/>
      <c r="D111" s="105"/>
      <c r="E111" s="74"/>
      <c r="F111" s="75"/>
      <c r="G111" s="76"/>
      <c r="H111" s="77"/>
      <c r="I111" s="77"/>
      <c r="J111" s="76"/>
      <c r="K111" s="76"/>
    </row>
    <row r="112" spans="2:11" x14ac:dyDescent="0.2">
      <c r="B112" s="102"/>
      <c r="C112" s="106"/>
      <c r="D112" s="105"/>
      <c r="E112" s="74"/>
      <c r="F112" s="75"/>
      <c r="G112" s="76"/>
      <c r="H112" s="77"/>
      <c r="I112" s="77"/>
      <c r="J112" s="76"/>
      <c r="K112" s="76"/>
    </row>
    <row r="113" spans="2:11" x14ac:dyDescent="0.2">
      <c r="B113" s="102"/>
      <c r="C113" s="106"/>
      <c r="D113" s="105"/>
      <c r="E113" s="74"/>
      <c r="F113" s="75"/>
      <c r="G113" s="76"/>
      <c r="H113" s="77"/>
      <c r="I113" s="77"/>
      <c r="J113" s="76"/>
      <c r="K113" s="76"/>
    </row>
    <row r="114" spans="2:11" x14ac:dyDescent="0.2">
      <c r="B114" s="102"/>
      <c r="C114" s="106"/>
      <c r="D114" s="105"/>
      <c r="E114" s="74"/>
      <c r="F114" s="75"/>
      <c r="G114" s="76"/>
      <c r="H114" s="77"/>
      <c r="I114" s="77"/>
      <c r="J114" s="76"/>
      <c r="K114" s="76"/>
    </row>
    <row r="115" spans="2:11" x14ac:dyDescent="0.2">
      <c r="B115" s="102"/>
      <c r="C115" s="106"/>
      <c r="D115" s="105"/>
      <c r="E115" s="74"/>
      <c r="F115" s="75"/>
      <c r="G115" s="76"/>
      <c r="H115" s="77"/>
      <c r="I115" s="77"/>
      <c r="J115" s="76"/>
      <c r="K115" s="76"/>
    </row>
    <row r="116" spans="2:11" x14ac:dyDescent="0.2">
      <c r="B116" s="102"/>
      <c r="C116" s="106"/>
      <c r="D116" s="105"/>
      <c r="E116" s="74"/>
      <c r="F116" s="75"/>
      <c r="G116" s="76"/>
      <c r="H116" s="77"/>
      <c r="I116" s="77"/>
      <c r="J116" s="76"/>
      <c r="K116" s="76"/>
    </row>
  </sheetData>
  <sheetProtection algorithmName="SHA-512" hashValue="8TiU4n1YtwKrkaxYs5A2eJcwJ9KB7OTqvJfVBZEB8X7DwO0bKCUVA9fKN5ehvTG8+DR6j6SNUPVLnwMmxdHm8w==" saltValue="e/wyki1+18G10mzt8cTj3w==" spinCount="100000" sheet="1" objects="1" scenarios="1"/>
  <protectedRanges>
    <protectedRange sqref="L4:L28" name="Rango1"/>
    <protectedRange sqref="E4:E35" name="Rango1_3"/>
  </protectedRanges>
  <mergeCells count="5">
    <mergeCell ref="E1:F1"/>
    <mergeCell ref="F2:G2"/>
    <mergeCell ref="I2:J2"/>
    <mergeCell ref="B1:C1"/>
    <mergeCell ref="B2:C2"/>
  </mergeCells>
  <conditionalFormatting sqref="K9:K28 K30:K38">
    <cfRule type="expression" dxfId="175" priority="134" stopIfTrue="1">
      <formula>F9="No"</formula>
    </cfRule>
    <cfRule type="dataBar" priority="135">
      <dataBar>
        <cfvo type="min"/>
        <cfvo type="max"/>
        <color rgb="FFFF0000"/>
      </dataBar>
      <extLst>
        <ext xmlns:x14="http://schemas.microsoft.com/office/spreadsheetml/2009/9/main" uri="{B025F937-C7B1-47D3-B67F-A62EFF666E3E}">
          <x14:id>{EBD048E3-85FC-49F8-AE5A-A30EE5E45F4B}</x14:id>
        </ext>
      </extLst>
    </cfRule>
    <cfRule type="colorScale" priority="136">
      <colorScale>
        <cfvo type="min"/>
        <cfvo type="percentile" val="50"/>
        <cfvo type="max"/>
        <color rgb="FF63BE7B"/>
        <color rgb="FFFFEB84"/>
        <color rgb="FFF8696B"/>
      </colorScale>
    </cfRule>
  </conditionalFormatting>
  <conditionalFormatting sqref="J12:J14">
    <cfRule type="expression" dxfId="174" priority="46" stopIfTrue="1">
      <formula>E12="No"</formula>
    </cfRule>
    <cfRule type="dataBar" priority="47">
      <dataBar>
        <cfvo type="min"/>
        <cfvo type="max"/>
        <color rgb="FFFF0000"/>
      </dataBar>
      <extLst>
        <ext xmlns:x14="http://schemas.microsoft.com/office/spreadsheetml/2009/9/main" uri="{B025F937-C7B1-47D3-B67F-A62EFF666E3E}">
          <x14:id>{FEBA810F-B744-4462-88A9-F11F072905E5}</x14:id>
        </ext>
      </extLst>
    </cfRule>
    <cfRule type="colorScale" priority="48">
      <colorScale>
        <cfvo type="min"/>
        <cfvo type="percentile" val="50"/>
        <cfvo type="max"/>
        <color rgb="FF63BE7B"/>
        <color rgb="FFFFEB84"/>
        <color rgb="FFF8696B"/>
      </colorScale>
    </cfRule>
  </conditionalFormatting>
  <conditionalFormatting sqref="J15:J17">
    <cfRule type="expression" dxfId="173" priority="43" stopIfTrue="1">
      <formula>E15="No"</formula>
    </cfRule>
    <cfRule type="dataBar" priority="44">
      <dataBar>
        <cfvo type="min"/>
        <cfvo type="max"/>
        <color rgb="FFFF0000"/>
      </dataBar>
      <extLst>
        <ext xmlns:x14="http://schemas.microsoft.com/office/spreadsheetml/2009/9/main" uri="{B025F937-C7B1-47D3-B67F-A62EFF666E3E}">
          <x14:id>{EB7F10DC-E2D6-41A1-A2B1-10C4E0599E3B}</x14:id>
        </ext>
      </extLst>
    </cfRule>
    <cfRule type="colorScale" priority="45">
      <colorScale>
        <cfvo type="min"/>
        <cfvo type="percentile" val="50"/>
        <cfvo type="max"/>
        <color rgb="FF63BE7B"/>
        <color rgb="FFFFEB84"/>
        <color rgb="FFF8696B"/>
      </colorScale>
    </cfRule>
  </conditionalFormatting>
  <conditionalFormatting sqref="J18:J20">
    <cfRule type="expression" dxfId="172" priority="40" stopIfTrue="1">
      <formula>E18="No"</formula>
    </cfRule>
    <cfRule type="dataBar" priority="41">
      <dataBar>
        <cfvo type="min"/>
        <cfvo type="max"/>
        <color rgb="FFFF0000"/>
      </dataBar>
      <extLst>
        <ext xmlns:x14="http://schemas.microsoft.com/office/spreadsheetml/2009/9/main" uri="{B025F937-C7B1-47D3-B67F-A62EFF666E3E}">
          <x14:id>{0F9FD3FA-3C51-4452-83AA-29BAE4556130}</x14:id>
        </ext>
      </extLst>
    </cfRule>
    <cfRule type="colorScale" priority="42">
      <colorScale>
        <cfvo type="min"/>
        <cfvo type="percentile" val="50"/>
        <cfvo type="max"/>
        <color rgb="FF63BE7B"/>
        <color rgb="FFFFEB84"/>
        <color rgb="FFF8696B"/>
      </colorScale>
    </cfRule>
  </conditionalFormatting>
  <conditionalFormatting sqref="J21:J23">
    <cfRule type="expression" dxfId="171" priority="37" stopIfTrue="1">
      <formula>E21="No"</formula>
    </cfRule>
    <cfRule type="dataBar" priority="38">
      <dataBar>
        <cfvo type="min"/>
        <cfvo type="max"/>
        <color rgb="FFFF0000"/>
      </dataBar>
      <extLst>
        <ext xmlns:x14="http://schemas.microsoft.com/office/spreadsheetml/2009/9/main" uri="{B025F937-C7B1-47D3-B67F-A62EFF666E3E}">
          <x14:id>{4BC6F89A-183A-40DB-B8AF-8D69C21E3D78}</x14:id>
        </ext>
      </extLst>
    </cfRule>
    <cfRule type="colorScale" priority="39">
      <colorScale>
        <cfvo type="min"/>
        <cfvo type="percentile" val="50"/>
        <cfvo type="max"/>
        <color rgb="FF63BE7B"/>
        <color rgb="FFFFEB84"/>
        <color rgb="FFF8696B"/>
      </colorScale>
    </cfRule>
  </conditionalFormatting>
  <conditionalFormatting sqref="J24:J28">
    <cfRule type="expression" dxfId="170" priority="34" stopIfTrue="1">
      <formula>E24="No"</formula>
    </cfRule>
    <cfRule type="dataBar" priority="35">
      <dataBar>
        <cfvo type="min"/>
        <cfvo type="max"/>
        <color rgb="FFFF0000"/>
      </dataBar>
      <extLst>
        <ext xmlns:x14="http://schemas.microsoft.com/office/spreadsheetml/2009/9/main" uri="{B025F937-C7B1-47D3-B67F-A62EFF666E3E}">
          <x14:id>{6201C282-175C-459F-8ACC-80275319A611}</x14:id>
        </ext>
      </extLst>
    </cfRule>
    <cfRule type="colorScale" priority="36">
      <colorScale>
        <cfvo type="min"/>
        <cfvo type="percentile" val="50"/>
        <cfvo type="max"/>
        <color rgb="FF63BE7B"/>
        <color rgb="FFFFEB84"/>
        <color rgb="FFF8696B"/>
      </colorScale>
    </cfRule>
  </conditionalFormatting>
  <conditionalFormatting sqref="K5:K8">
    <cfRule type="expression" dxfId="169" priority="31" stopIfTrue="1">
      <formula>F5="No"</formula>
    </cfRule>
    <cfRule type="dataBar" priority="32">
      <dataBar>
        <cfvo type="min"/>
        <cfvo type="max"/>
        <color rgb="FFFF0000"/>
      </dataBar>
      <extLst>
        <ext xmlns:x14="http://schemas.microsoft.com/office/spreadsheetml/2009/9/main" uri="{B025F937-C7B1-47D3-B67F-A62EFF666E3E}">
          <x14:id>{73949566-5376-4B77-8A67-7DA726C360BC}</x14:id>
        </ext>
      </extLst>
    </cfRule>
    <cfRule type="colorScale" priority="33">
      <colorScale>
        <cfvo type="min"/>
        <cfvo type="percentile" val="50"/>
        <cfvo type="max"/>
        <color rgb="FF63BE7B"/>
        <color rgb="FFFFEB84"/>
        <color rgb="FFF8696B"/>
      </colorScale>
    </cfRule>
  </conditionalFormatting>
  <conditionalFormatting sqref="J5">
    <cfRule type="expression" dxfId="168" priority="28" stopIfTrue="1">
      <formula>E5="No"</formula>
    </cfRule>
    <cfRule type="dataBar" priority="29">
      <dataBar>
        <cfvo type="min"/>
        <cfvo type="max"/>
        <color rgb="FFFF0000"/>
      </dataBar>
      <extLst>
        <ext xmlns:x14="http://schemas.microsoft.com/office/spreadsheetml/2009/9/main" uri="{B025F937-C7B1-47D3-B67F-A62EFF666E3E}">
          <x14:id>{7E248E67-CE61-48A9-BA1D-FF6A458DC788}</x14:id>
        </ext>
      </extLst>
    </cfRule>
    <cfRule type="colorScale" priority="30">
      <colorScale>
        <cfvo type="min"/>
        <cfvo type="percentile" val="50"/>
        <cfvo type="max"/>
        <color rgb="FF63BE7B"/>
        <color rgb="FFFFEB84"/>
        <color rgb="FFF8696B"/>
      </colorScale>
    </cfRule>
  </conditionalFormatting>
  <conditionalFormatting sqref="K29">
    <cfRule type="expression" dxfId="167" priority="25" stopIfTrue="1">
      <formula>F29="No"</formula>
    </cfRule>
    <cfRule type="dataBar" priority="26">
      <dataBar>
        <cfvo type="min"/>
        <cfvo type="max"/>
        <color rgb="FFFF0000"/>
      </dataBar>
      <extLst>
        <ext xmlns:x14="http://schemas.microsoft.com/office/spreadsheetml/2009/9/main" uri="{B025F937-C7B1-47D3-B67F-A62EFF666E3E}">
          <x14:id>{EC9E43CF-2F6F-4BA2-9C64-D56C0E7F4722}</x14:id>
        </ext>
      </extLst>
    </cfRule>
    <cfRule type="colorScale" priority="27">
      <colorScale>
        <cfvo type="min"/>
        <cfvo type="percentile" val="50"/>
        <cfvo type="max"/>
        <color rgb="FF63BE7B"/>
        <color rgb="FFFFEB84"/>
        <color rgb="FFF8696B"/>
      </colorScale>
    </cfRule>
  </conditionalFormatting>
  <conditionalFormatting sqref="J29">
    <cfRule type="expression" dxfId="166" priority="22" stopIfTrue="1">
      <formula>E29="No"</formula>
    </cfRule>
    <cfRule type="dataBar" priority="23">
      <dataBar>
        <cfvo type="min"/>
        <cfvo type="max"/>
        <color rgb="FFFF0000"/>
      </dataBar>
      <extLst>
        <ext xmlns:x14="http://schemas.microsoft.com/office/spreadsheetml/2009/9/main" uri="{B025F937-C7B1-47D3-B67F-A62EFF666E3E}">
          <x14:id>{18975CD9-1832-4A6E-AA65-5F85BC923532}</x14:id>
        </ext>
      </extLst>
    </cfRule>
    <cfRule type="colorScale" priority="24">
      <colorScale>
        <cfvo type="min"/>
        <cfvo type="percentile" val="50"/>
        <cfvo type="max"/>
        <color rgb="FF63BE7B"/>
        <color rgb="FFFFEB84"/>
        <color rgb="FFF8696B"/>
      </colorScale>
    </cfRule>
  </conditionalFormatting>
  <conditionalFormatting sqref="J6:J11">
    <cfRule type="expression" dxfId="165" priority="19" stopIfTrue="1">
      <formula>E6="No"</formula>
    </cfRule>
    <cfRule type="dataBar" priority="20">
      <dataBar>
        <cfvo type="min"/>
        <cfvo type="max"/>
        <color rgb="FFFF0000"/>
      </dataBar>
      <extLst>
        <ext xmlns:x14="http://schemas.microsoft.com/office/spreadsheetml/2009/9/main" uri="{B025F937-C7B1-47D3-B67F-A62EFF666E3E}">
          <x14:id>{D0FEFDD1-2135-491A-9412-A1E7477709B5}</x14:id>
        </ext>
      </extLst>
    </cfRule>
    <cfRule type="colorScale" priority="21">
      <colorScale>
        <cfvo type="min"/>
        <cfvo type="percentile" val="50"/>
        <cfvo type="max"/>
        <color rgb="FF63BE7B"/>
        <color rgb="FFFFEB84"/>
        <color rgb="FFF8696B"/>
      </colorScale>
    </cfRule>
  </conditionalFormatting>
  <conditionalFormatting sqref="J4:K4">
    <cfRule type="expression" dxfId="164" priority="1" stopIfTrue="1">
      <formula>E4="No"</formula>
    </cfRule>
    <cfRule type="dataBar" priority="2">
      <dataBar>
        <cfvo type="min"/>
        <cfvo type="max"/>
        <color rgb="FFFF0000"/>
      </dataBar>
      <extLst>
        <ext xmlns:x14="http://schemas.microsoft.com/office/spreadsheetml/2009/9/main" uri="{B025F937-C7B1-47D3-B67F-A62EFF666E3E}">
          <x14:id>{7D5F5DCD-2EC4-4BEB-9910-2381DB46CA83}</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35" xr:uid="{55185A38-0420-4E7E-8B1C-166290F81AE3}">
      <formula1>$E$36:$E$37</formula1>
    </dataValidation>
  </dataValidations>
  <pageMargins left="0.27559055118110237" right="0.15748031496062992" top="0.59055118110236227" bottom="0.39370078740157483" header="0.19685039370078741" footer="0.19685039370078741"/>
  <pageSetup scale="56"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EBD048E3-85FC-49F8-AE5A-A30EE5E45F4B}">
            <x14:dataBar minLength="0" maxLength="100" negativeBarColorSameAsPositive="1" axisPosition="none">
              <x14:cfvo type="min"/>
              <x14:cfvo type="max"/>
            </x14:dataBar>
          </x14:cfRule>
          <xm:sqref>K9:K28 K30:K38</xm:sqref>
        </x14:conditionalFormatting>
        <x14:conditionalFormatting xmlns:xm="http://schemas.microsoft.com/office/excel/2006/main">
          <x14:cfRule type="dataBar" id="{FEBA810F-B744-4462-88A9-F11F072905E5}">
            <x14:dataBar minLength="0" maxLength="100" negativeBarColorSameAsPositive="1" axisPosition="none">
              <x14:cfvo type="min"/>
              <x14:cfvo type="max"/>
            </x14:dataBar>
          </x14:cfRule>
          <xm:sqref>J12:J14</xm:sqref>
        </x14:conditionalFormatting>
        <x14:conditionalFormatting xmlns:xm="http://schemas.microsoft.com/office/excel/2006/main">
          <x14:cfRule type="dataBar" id="{EB7F10DC-E2D6-41A1-A2B1-10C4E0599E3B}">
            <x14:dataBar minLength="0" maxLength="100" negativeBarColorSameAsPositive="1" axisPosition="none">
              <x14:cfvo type="min"/>
              <x14:cfvo type="max"/>
            </x14:dataBar>
          </x14:cfRule>
          <xm:sqref>J15:J17</xm:sqref>
        </x14:conditionalFormatting>
        <x14:conditionalFormatting xmlns:xm="http://schemas.microsoft.com/office/excel/2006/main">
          <x14:cfRule type="dataBar" id="{0F9FD3FA-3C51-4452-83AA-29BAE4556130}">
            <x14:dataBar minLength="0" maxLength="100" negativeBarColorSameAsPositive="1" axisPosition="none">
              <x14:cfvo type="min"/>
              <x14:cfvo type="max"/>
            </x14:dataBar>
          </x14:cfRule>
          <xm:sqref>J18:J20</xm:sqref>
        </x14:conditionalFormatting>
        <x14:conditionalFormatting xmlns:xm="http://schemas.microsoft.com/office/excel/2006/main">
          <x14:cfRule type="dataBar" id="{4BC6F89A-183A-40DB-B8AF-8D69C21E3D78}">
            <x14:dataBar minLength="0" maxLength="100" negativeBarColorSameAsPositive="1" axisPosition="none">
              <x14:cfvo type="min"/>
              <x14:cfvo type="max"/>
            </x14:dataBar>
          </x14:cfRule>
          <xm:sqref>J21:J23</xm:sqref>
        </x14:conditionalFormatting>
        <x14:conditionalFormatting xmlns:xm="http://schemas.microsoft.com/office/excel/2006/main">
          <x14:cfRule type="dataBar" id="{6201C282-175C-459F-8ACC-80275319A611}">
            <x14:dataBar minLength="0" maxLength="100" negativeBarColorSameAsPositive="1" axisPosition="none">
              <x14:cfvo type="min"/>
              <x14:cfvo type="max"/>
            </x14:dataBar>
          </x14:cfRule>
          <xm:sqref>J24:J28</xm:sqref>
        </x14:conditionalFormatting>
        <x14:conditionalFormatting xmlns:xm="http://schemas.microsoft.com/office/excel/2006/main">
          <x14:cfRule type="dataBar" id="{73949566-5376-4B77-8A67-7DA726C360BC}">
            <x14:dataBar minLength="0" maxLength="100" negativeBarColorSameAsPositive="1" axisPosition="none">
              <x14:cfvo type="min"/>
              <x14:cfvo type="max"/>
            </x14:dataBar>
          </x14:cfRule>
          <xm:sqref>K5:K8</xm:sqref>
        </x14:conditionalFormatting>
        <x14:conditionalFormatting xmlns:xm="http://schemas.microsoft.com/office/excel/2006/main">
          <x14:cfRule type="dataBar" id="{7E248E67-CE61-48A9-BA1D-FF6A458DC788}">
            <x14:dataBar minLength="0" maxLength="100" negativeBarColorSameAsPositive="1" axisPosition="none">
              <x14:cfvo type="min"/>
              <x14:cfvo type="max"/>
            </x14:dataBar>
          </x14:cfRule>
          <xm:sqref>J5</xm:sqref>
        </x14:conditionalFormatting>
        <x14:conditionalFormatting xmlns:xm="http://schemas.microsoft.com/office/excel/2006/main">
          <x14:cfRule type="dataBar" id="{EC9E43CF-2F6F-4BA2-9C64-D56C0E7F4722}">
            <x14:dataBar minLength="0" maxLength="100" negativeBarColorSameAsPositive="1" axisPosition="none">
              <x14:cfvo type="min"/>
              <x14:cfvo type="max"/>
            </x14:dataBar>
          </x14:cfRule>
          <xm:sqref>K29</xm:sqref>
        </x14:conditionalFormatting>
        <x14:conditionalFormatting xmlns:xm="http://schemas.microsoft.com/office/excel/2006/main">
          <x14:cfRule type="dataBar" id="{18975CD9-1832-4A6E-AA65-5F85BC923532}">
            <x14:dataBar minLength="0" maxLength="100" negativeBarColorSameAsPositive="1" axisPosition="none">
              <x14:cfvo type="min"/>
              <x14:cfvo type="max"/>
            </x14:dataBar>
          </x14:cfRule>
          <xm:sqref>J29</xm:sqref>
        </x14:conditionalFormatting>
        <x14:conditionalFormatting xmlns:xm="http://schemas.microsoft.com/office/excel/2006/main">
          <x14:cfRule type="dataBar" id="{D0FEFDD1-2135-491A-9412-A1E7477709B5}">
            <x14:dataBar minLength="0" maxLength="100" negativeBarColorSameAsPositive="1" axisPosition="none">
              <x14:cfvo type="min"/>
              <x14:cfvo type="max"/>
            </x14:dataBar>
          </x14:cfRule>
          <xm:sqref>J6:J11</xm:sqref>
        </x14:conditionalFormatting>
        <x14:conditionalFormatting xmlns:xm="http://schemas.microsoft.com/office/excel/2006/main">
          <x14:cfRule type="dataBar" id="{7D5F5DCD-2EC4-4BEB-9910-2381DB46CA83}">
            <x14:dataBar minLength="0" maxLength="100" negativeBarColorSameAsPositive="1" axisPosition="none">
              <x14:cfvo type="min"/>
              <x14:cfvo type="max"/>
            </x14:dataBar>
          </x14:cfRule>
          <xm:sqref>J4:K4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5"/>
  <sheetViews>
    <sheetView view="pageBreakPreview" zoomScaleNormal="90" zoomScaleSheetLayoutView="100" workbookViewId="0">
      <pane ySplit="3" topLeftCell="A4" activePane="bottomLeft" state="frozenSplit"/>
      <selection pane="bottomLeft" activeCell="D11" sqref="D11"/>
    </sheetView>
  </sheetViews>
  <sheetFormatPr baseColWidth="10" defaultColWidth="9.140625" defaultRowHeight="12.75" x14ac:dyDescent="0.2"/>
  <cols>
    <col min="1" max="1" width="4" style="1" customWidth="1"/>
    <col min="2" max="2" width="9" style="5" customWidth="1"/>
    <col min="3" max="3" width="31.7109375" style="7" customWidth="1"/>
    <col min="4" max="4" width="68.85546875" style="12" customWidth="1"/>
    <col min="5" max="5" width="14.42578125" style="10" bestFit="1" customWidth="1"/>
    <col min="6" max="6" width="15.42578125" style="8" hidden="1" customWidth="1"/>
    <col min="7" max="7" width="15.5703125" style="9" hidden="1" customWidth="1"/>
    <col min="8" max="9" width="15.5703125" style="15" hidden="1" customWidth="1"/>
    <col min="10" max="10" width="21.85546875" style="9" customWidth="1"/>
    <col min="11" max="11" width="12.28515625" style="9" customWidth="1"/>
    <col min="12" max="12" width="62.28515625" style="10" customWidth="1"/>
    <col min="13" max="16384" width="9.140625" style="3"/>
  </cols>
  <sheetData>
    <row r="1" spans="1:12" ht="18" x14ac:dyDescent="0.2">
      <c r="B1" s="185" t="s">
        <v>285</v>
      </c>
      <c r="C1" s="186"/>
      <c r="D1" s="73" t="str">
        <f>+'1. Main Charact, Cert &amp; Insp'!$D$1</f>
        <v xml:space="preserve">Nombre: Contratista,  Jackup, Modelo </v>
      </c>
      <c r="E1" s="74"/>
      <c r="F1" s="75"/>
      <c r="G1" s="76"/>
      <c r="H1" s="77"/>
      <c r="I1" s="77"/>
      <c r="J1" s="76"/>
      <c r="K1" s="76"/>
    </row>
    <row r="2" spans="1:12" ht="16.5" customHeight="1" x14ac:dyDescent="0.3">
      <c r="B2" s="187" t="s">
        <v>177</v>
      </c>
      <c r="C2" s="187"/>
      <c r="D2" s="71">
        <f>+'1. Main Charact, Cert &amp; Insp'!D2</f>
        <v>0</v>
      </c>
      <c r="E2" s="78"/>
      <c r="F2" s="181" t="s">
        <v>171</v>
      </c>
      <c r="G2" s="182"/>
      <c r="H2" s="66" t="s">
        <v>209</v>
      </c>
      <c r="I2" s="183" t="s">
        <v>173</v>
      </c>
      <c r="J2" s="184"/>
      <c r="K2" s="54"/>
      <c r="L2" s="3"/>
    </row>
    <row r="3" spans="1:12" ht="74.25" customHeight="1" x14ac:dyDescent="0.2">
      <c r="B3" s="81" t="s">
        <v>2</v>
      </c>
      <c r="C3" s="81" t="s">
        <v>3</v>
      </c>
      <c r="D3" s="82" t="s">
        <v>4</v>
      </c>
      <c r="E3" s="39" t="s">
        <v>185</v>
      </c>
      <c r="F3" s="38" t="s">
        <v>153</v>
      </c>
      <c r="G3" s="38" t="s">
        <v>6</v>
      </c>
      <c r="H3" s="39" t="s">
        <v>189</v>
      </c>
      <c r="I3" s="39" t="s">
        <v>190</v>
      </c>
      <c r="J3" s="40" t="s">
        <v>172</v>
      </c>
      <c r="K3" s="70" t="s">
        <v>279</v>
      </c>
      <c r="L3" s="20" t="s">
        <v>5</v>
      </c>
    </row>
    <row r="4" spans="1:12" ht="15" x14ac:dyDescent="0.2">
      <c r="B4" s="83">
        <v>28</v>
      </c>
      <c r="C4" s="84" t="s">
        <v>22</v>
      </c>
      <c r="D4" s="85" t="s">
        <v>23</v>
      </c>
      <c r="E4" s="41" t="s">
        <v>71</v>
      </c>
      <c r="F4" s="64">
        <v>10</v>
      </c>
      <c r="G4" s="62" t="e">
        <f>+F4/#REF!</f>
        <v>#REF!</v>
      </c>
      <c r="H4" s="63">
        <f t="shared" ref="H4:H14" si="0">IF(E4="Yes",F4,0)</f>
        <v>10</v>
      </c>
      <c r="I4" s="60" t="e">
        <f>IF(OR($H$6=0,$H$7=0,$H$8=0,#REF!=0)=FALSE,H4,0)</f>
        <v>#REF!</v>
      </c>
      <c r="J4" s="61" t="str">
        <f t="shared" ref="J4:J14" si="1">IF(E4="Yes","OK"," Pass")</f>
        <v>OK</v>
      </c>
      <c r="K4" s="61" t="str">
        <f>IF(J4="OK","1"," 0")</f>
        <v>1</v>
      </c>
      <c r="L4" s="49"/>
    </row>
    <row r="5" spans="1:12" ht="15" x14ac:dyDescent="0.2">
      <c r="B5" s="83">
        <f>+B4+1</f>
        <v>29</v>
      </c>
      <c r="C5" s="84" t="s">
        <v>24</v>
      </c>
      <c r="D5" s="85" t="s">
        <v>313</v>
      </c>
      <c r="E5" s="41" t="s">
        <v>71</v>
      </c>
      <c r="F5" s="64">
        <v>10</v>
      </c>
      <c r="G5" s="62" t="e">
        <f>+F5/#REF!</f>
        <v>#REF!</v>
      </c>
      <c r="H5" s="63">
        <f t="shared" si="0"/>
        <v>10</v>
      </c>
      <c r="I5" s="60" t="e">
        <f>IF(OR($H$6=0,$H$7=0,$H$8=0,#REF!=0)=FALSE,H5,0)</f>
        <v>#REF!</v>
      </c>
      <c r="J5" s="61" t="str">
        <f>IF(E5="Yes","OK","Did not pass")</f>
        <v>OK</v>
      </c>
      <c r="K5" s="61" t="s">
        <v>165</v>
      </c>
      <c r="L5" s="49" t="s">
        <v>78</v>
      </c>
    </row>
    <row r="6" spans="1:12" ht="48" customHeight="1" x14ac:dyDescent="0.2">
      <c r="B6" s="83">
        <f t="shared" ref="B6:B14" si="2">+B5+1</f>
        <v>30</v>
      </c>
      <c r="C6" s="84" t="s">
        <v>25</v>
      </c>
      <c r="D6" s="85" t="s">
        <v>312</v>
      </c>
      <c r="E6" s="41" t="s">
        <v>71</v>
      </c>
      <c r="F6" s="64">
        <v>10</v>
      </c>
      <c r="G6" s="62" t="e">
        <f>+F6/#REF!</f>
        <v>#REF!</v>
      </c>
      <c r="H6" s="63">
        <f t="shared" si="0"/>
        <v>10</v>
      </c>
      <c r="I6" s="60" t="e">
        <f>IF(OR($H$6=0,$H$7=0,$H$8=0,#REF!=0)=FALSE,H6,0)</f>
        <v>#REF!</v>
      </c>
      <c r="J6" s="61" t="str">
        <f t="shared" si="1"/>
        <v>OK</v>
      </c>
      <c r="K6" s="61" t="str">
        <f t="shared" ref="K6:K14" si="3">IF(J6="OK","1"," 0")</f>
        <v>1</v>
      </c>
      <c r="L6" s="50"/>
    </row>
    <row r="7" spans="1:12" ht="27.75" customHeight="1" x14ac:dyDescent="0.2">
      <c r="B7" s="83">
        <f t="shared" si="2"/>
        <v>31</v>
      </c>
      <c r="C7" s="84" t="s">
        <v>181</v>
      </c>
      <c r="D7" s="85" t="s">
        <v>307</v>
      </c>
      <c r="E7" s="41" t="s">
        <v>71</v>
      </c>
      <c r="F7" s="64">
        <v>10</v>
      </c>
      <c r="G7" s="62" t="e">
        <f>+F7/#REF!</f>
        <v>#REF!</v>
      </c>
      <c r="H7" s="63">
        <f t="shared" si="0"/>
        <v>10</v>
      </c>
      <c r="I7" s="60" t="e">
        <f>IF(OR($H$6=0,$H$7=0,$H$8=0,#REF!=0)=FALSE,H7,0)</f>
        <v>#REF!</v>
      </c>
      <c r="J7" s="61" t="str">
        <f t="shared" si="1"/>
        <v>OK</v>
      </c>
      <c r="K7" s="61" t="str">
        <f t="shared" si="3"/>
        <v>1</v>
      </c>
      <c r="L7" s="49"/>
    </row>
    <row r="8" spans="1:12" ht="15" x14ac:dyDescent="0.2">
      <c r="B8" s="83">
        <f t="shared" si="2"/>
        <v>32</v>
      </c>
      <c r="C8" s="84" t="s">
        <v>26</v>
      </c>
      <c r="D8" s="85" t="s">
        <v>27</v>
      </c>
      <c r="E8" s="41" t="s">
        <v>71</v>
      </c>
      <c r="F8" s="64">
        <v>10</v>
      </c>
      <c r="G8" s="62" t="e">
        <f>+F8/#REF!</f>
        <v>#REF!</v>
      </c>
      <c r="H8" s="63">
        <f t="shared" si="0"/>
        <v>10</v>
      </c>
      <c r="I8" s="60" t="e">
        <f>IF(OR($H$6=0,$H$7=0,$H$8=0,#REF!=0)=FALSE,H8,0)</f>
        <v>#REF!</v>
      </c>
      <c r="J8" s="61" t="str">
        <f t="shared" si="1"/>
        <v>OK</v>
      </c>
      <c r="K8" s="61" t="str">
        <f t="shared" si="3"/>
        <v>1</v>
      </c>
      <c r="L8" s="49"/>
    </row>
    <row r="9" spans="1:12" ht="15" x14ac:dyDescent="0.2">
      <c r="B9" s="83">
        <f t="shared" si="2"/>
        <v>33</v>
      </c>
      <c r="C9" s="84" t="s">
        <v>28</v>
      </c>
      <c r="D9" s="85" t="s">
        <v>314</v>
      </c>
      <c r="E9" s="41" t="s">
        <v>71</v>
      </c>
      <c r="F9" s="64">
        <v>10</v>
      </c>
      <c r="G9" s="62" t="e">
        <f>+F9/#REF!</f>
        <v>#REF!</v>
      </c>
      <c r="H9" s="63">
        <f t="shared" si="0"/>
        <v>10</v>
      </c>
      <c r="I9" s="60" t="e">
        <f>IF(OR($H$6=0,$H$7=0,$H$8=0,#REF!=0)=FALSE,H9,0)</f>
        <v>#REF!</v>
      </c>
      <c r="J9" s="61" t="str">
        <f t="shared" si="1"/>
        <v>OK</v>
      </c>
      <c r="K9" s="61" t="str">
        <f t="shared" si="3"/>
        <v>1</v>
      </c>
      <c r="L9" s="49"/>
    </row>
    <row r="10" spans="1:12" ht="15" x14ac:dyDescent="0.2">
      <c r="B10" s="83">
        <f t="shared" si="2"/>
        <v>34</v>
      </c>
      <c r="C10" s="84" t="s">
        <v>29</v>
      </c>
      <c r="D10" s="85" t="s">
        <v>30</v>
      </c>
      <c r="E10" s="41" t="s">
        <v>71</v>
      </c>
      <c r="F10" s="64">
        <v>10</v>
      </c>
      <c r="G10" s="62" t="e">
        <f>+F10/#REF!</f>
        <v>#REF!</v>
      </c>
      <c r="H10" s="63">
        <f t="shared" si="0"/>
        <v>10</v>
      </c>
      <c r="I10" s="60" t="e">
        <f>IF(OR($H$6=0,$H$7=0,$H$8=0,#REF!=0)=FALSE,H10,0)</f>
        <v>#REF!</v>
      </c>
      <c r="J10" s="61" t="str">
        <f t="shared" si="1"/>
        <v>OK</v>
      </c>
      <c r="K10" s="61" t="str">
        <f t="shared" si="3"/>
        <v>1</v>
      </c>
      <c r="L10" s="49"/>
    </row>
    <row r="11" spans="1:12" ht="15" x14ac:dyDescent="0.2">
      <c r="B11" s="83">
        <f t="shared" si="2"/>
        <v>35</v>
      </c>
      <c r="C11" s="84" t="s">
        <v>31</v>
      </c>
      <c r="D11" s="85" t="s">
        <v>182</v>
      </c>
      <c r="E11" s="41" t="s">
        <v>210</v>
      </c>
      <c r="F11" s="64">
        <v>10</v>
      </c>
      <c r="G11" s="62" t="e">
        <f>+F11/#REF!</f>
        <v>#REF!</v>
      </c>
      <c r="H11" s="63">
        <f t="shared" si="0"/>
        <v>10</v>
      </c>
      <c r="I11" s="60" t="e">
        <f>IF(OR($H$6=0,$H$7=0,$H$8=0,#REF!=0)=FALSE,H11,0)</f>
        <v>#REF!</v>
      </c>
      <c r="J11" s="61" t="str">
        <f t="shared" si="1"/>
        <v>OK</v>
      </c>
      <c r="K11" s="61" t="str">
        <f t="shared" si="3"/>
        <v>1</v>
      </c>
      <c r="L11" s="50"/>
    </row>
    <row r="12" spans="1:12" ht="15" x14ac:dyDescent="0.2">
      <c r="B12" s="83">
        <f t="shared" si="2"/>
        <v>36</v>
      </c>
      <c r="C12" s="84" t="s">
        <v>32</v>
      </c>
      <c r="D12" s="85" t="s">
        <v>33</v>
      </c>
      <c r="E12" s="41" t="s">
        <v>71</v>
      </c>
      <c r="F12" s="64">
        <v>10</v>
      </c>
      <c r="G12" s="62" t="e">
        <f>+F12/#REF!</f>
        <v>#REF!</v>
      </c>
      <c r="H12" s="63">
        <f t="shared" si="0"/>
        <v>10</v>
      </c>
      <c r="I12" s="60" t="e">
        <f>IF(OR($H$6=0,$H$7=0,$H$8=0,#REF!=0)=FALSE,H12,0)</f>
        <v>#REF!</v>
      </c>
      <c r="J12" s="61" t="str">
        <f t="shared" si="1"/>
        <v>OK</v>
      </c>
      <c r="K12" s="61" t="str">
        <f t="shared" si="3"/>
        <v>1</v>
      </c>
      <c r="L12" s="50"/>
    </row>
    <row r="13" spans="1:12" ht="15" x14ac:dyDescent="0.2">
      <c r="B13" s="83">
        <f t="shared" si="2"/>
        <v>37</v>
      </c>
      <c r="C13" s="84" t="s">
        <v>34</v>
      </c>
      <c r="D13" s="85" t="s">
        <v>35</v>
      </c>
      <c r="E13" s="41" t="s">
        <v>71</v>
      </c>
      <c r="F13" s="64">
        <v>10</v>
      </c>
      <c r="G13" s="62" t="e">
        <f>+F13/#REF!</f>
        <v>#REF!</v>
      </c>
      <c r="H13" s="63">
        <f t="shared" si="0"/>
        <v>10</v>
      </c>
      <c r="I13" s="60" t="e">
        <f>IF(OR($H$6=0,$H$7=0,$H$8=0,#REF!=0)=FALSE,H13,0)</f>
        <v>#REF!</v>
      </c>
      <c r="J13" s="61" t="str">
        <f t="shared" si="1"/>
        <v>OK</v>
      </c>
      <c r="K13" s="61" t="str">
        <f t="shared" si="3"/>
        <v>1</v>
      </c>
      <c r="L13" s="49"/>
    </row>
    <row r="14" spans="1:12" ht="67.5" customHeight="1" x14ac:dyDescent="0.2">
      <c r="B14" s="83">
        <f t="shared" si="2"/>
        <v>38</v>
      </c>
      <c r="C14" s="84" t="s">
        <v>36</v>
      </c>
      <c r="D14" s="85" t="s">
        <v>183</v>
      </c>
      <c r="E14" s="41" t="s">
        <v>71</v>
      </c>
      <c r="F14" s="64">
        <v>10</v>
      </c>
      <c r="G14" s="62" t="e">
        <f>+F14/#REF!</f>
        <v>#REF!</v>
      </c>
      <c r="H14" s="63">
        <f t="shared" si="0"/>
        <v>10</v>
      </c>
      <c r="I14" s="60" t="e">
        <f>IF(OR($H$6=0,$H$7=0,$H$8=0,#REF!=0)=FALSE,H14,0)</f>
        <v>#REF!</v>
      </c>
      <c r="J14" s="61" t="str">
        <f t="shared" si="1"/>
        <v>OK</v>
      </c>
      <c r="K14" s="61" t="str">
        <f t="shared" si="3"/>
        <v>1</v>
      </c>
      <c r="L14" s="49"/>
    </row>
    <row r="15" spans="1:12" ht="15.75" x14ac:dyDescent="0.25">
      <c r="A15" s="3"/>
      <c r="B15" s="114"/>
      <c r="C15" s="115"/>
      <c r="D15" s="116" t="s">
        <v>241</v>
      </c>
      <c r="E15" s="115"/>
      <c r="F15" s="115"/>
      <c r="G15" s="115"/>
      <c r="H15" s="115"/>
      <c r="I15" s="115"/>
      <c r="J15" s="115"/>
      <c r="K15" s="117">
        <f>+K4+K6+K7+K8+K9+K10+K11+K12+K13+K14</f>
        <v>10</v>
      </c>
      <c r="L15" s="3"/>
    </row>
    <row r="16" spans="1:12" ht="27.75" hidden="1" customHeight="1" x14ac:dyDescent="0.2">
      <c r="A16" s="3"/>
      <c r="B16" s="83" t="s">
        <v>204</v>
      </c>
      <c r="C16" s="84" t="s">
        <v>205</v>
      </c>
      <c r="D16" s="115"/>
      <c r="E16" s="115"/>
      <c r="F16" s="115"/>
      <c r="G16" s="115"/>
      <c r="H16" s="115"/>
      <c r="I16" s="115"/>
      <c r="J16" s="115"/>
      <c r="K16" s="61"/>
      <c r="L16" s="3"/>
    </row>
    <row r="17" spans="1:12" ht="28.5" hidden="1" customHeight="1" x14ac:dyDescent="0.2">
      <c r="B17" s="118" t="s">
        <v>204</v>
      </c>
      <c r="C17" s="119" t="s">
        <v>207</v>
      </c>
      <c r="D17" s="105"/>
      <c r="E17" s="74"/>
      <c r="F17" s="75"/>
      <c r="G17" s="76"/>
      <c r="H17" s="74"/>
      <c r="I17" s="74"/>
      <c r="J17" s="74"/>
      <c r="K17" s="61"/>
    </row>
    <row r="18" spans="1:12" ht="15" hidden="1" x14ac:dyDescent="0.2">
      <c r="B18" s="102"/>
      <c r="C18" s="106"/>
      <c r="D18" s="105"/>
      <c r="E18" s="74"/>
      <c r="F18" s="75"/>
      <c r="G18" s="76"/>
      <c r="H18" s="74"/>
      <c r="I18" s="74"/>
      <c r="J18" s="74"/>
      <c r="K18" s="61"/>
    </row>
    <row r="19" spans="1:12" ht="15" hidden="1" x14ac:dyDescent="0.2">
      <c r="B19" s="120"/>
      <c r="C19" s="106"/>
      <c r="D19" s="105"/>
      <c r="E19" s="74"/>
      <c r="F19" s="75"/>
      <c r="G19" s="76"/>
      <c r="H19" s="77"/>
      <c r="I19" s="77"/>
      <c r="J19" s="76"/>
      <c r="K19" s="61"/>
    </row>
    <row r="20" spans="1:12" ht="15" hidden="1" x14ac:dyDescent="0.2">
      <c r="B20" s="102"/>
      <c r="C20" s="86" t="s">
        <v>145</v>
      </c>
      <c r="D20" s="87"/>
      <c r="E20" s="88"/>
      <c r="F20" s="89"/>
      <c r="G20" s="76"/>
      <c r="H20" s="77"/>
      <c r="I20" s="77"/>
      <c r="J20" s="76"/>
      <c r="K20" s="61"/>
      <c r="L20" s="19"/>
    </row>
    <row r="21" spans="1:12" ht="15" hidden="1" x14ac:dyDescent="0.2">
      <c r="B21" s="102"/>
      <c r="C21" s="90" t="s">
        <v>146</v>
      </c>
      <c r="D21" s="91"/>
      <c r="E21" s="92"/>
      <c r="F21" s="93" t="e">
        <f>+#REF!</f>
        <v>#REF!</v>
      </c>
      <c r="G21" s="94">
        <f>I21/2*100</f>
        <v>2.5</v>
      </c>
      <c r="H21" s="95">
        <v>0.1</v>
      </c>
      <c r="I21" s="95">
        <v>0.05</v>
      </c>
      <c r="J21" s="96" t="s">
        <v>71</v>
      </c>
      <c r="K21" s="61"/>
      <c r="L21" s="42" t="e">
        <f>F21/$F$29</f>
        <v>#REF!</v>
      </c>
    </row>
    <row r="22" spans="1:12" ht="15" hidden="1" x14ac:dyDescent="0.2">
      <c r="B22" s="102"/>
      <c r="C22" s="90" t="e">
        <f>+#REF!</f>
        <v>#REF!</v>
      </c>
      <c r="D22" s="91"/>
      <c r="E22" s="92"/>
      <c r="F22" s="93" t="e">
        <f>+#REF!</f>
        <v>#REF!</v>
      </c>
      <c r="G22" s="94">
        <f t="shared" ref="G22:G28" si="4">I22/2*100</f>
        <v>2.5</v>
      </c>
      <c r="H22" s="95">
        <v>0.1</v>
      </c>
      <c r="I22" s="95">
        <v>0.05</v>
      </c>
      <c r="J22" s="96" t="s">
        <v>184</v>
      </c>
      <c r="K22" s="61"/>
      <c r="L22" s="42" t="e">
        <f t="shared" ref="L22:L28" si="5">F22/$F$29</f>
        <v>#REF!</v>
      </c>
    </row>
    <row r="23" spans="1:12" ht="15" hidden="1" x14ac:dyDescent="0.2">
      <c r="B23" s="102"/>
      <c r="C23" s="90" t="e">
        <f>+#REF!</f>
        <v>#REF!</v>
      </c>
      <c r="D23" s="91"/>
      <c r="E23" s="92"/>
      <c r="F23" s="93" t="e">
        <f>+#REF!</f>
        <v>#REF!</v>
      </c>
      <c r="G23" s="94">
        <f t="shared" si="4"/>
        <v>25</v>
      </c>
      <c r="H23" s="95">
        <v>0.2</v>
      </c>
      <c r="I23" s="95">
        <v>0.5</v>
      </c>
      <c r="J23" s="96"/>
      <c r="K23" s="61"/>
      <c r="L23" s="42" t="e">
        <f t="shared" si="5"/>
        <v>#REF!</v>
      </c>
    </row>
    <row r="24" spans="1:12" ht="15" hidden="1" x14ac:dyDescent="0.2">
      <c r="B24" s="102"/>
      <c r="C24" s="90" t="e">
        <f>+#REF!</f>
        <v>#REF!</v>
      </c>
      <c r="D24" s="91"/>
      <c r="E24" s="92"/>
      <c r="F24" s="93" t="e">
        <f>+#REF!</f>
        <v>#REF!</v>
      </c>
      <c r="G24" s="94">
        <f t="shared" si="4"/>
        <v>2.5</v>
      </c>
      <c r="H24" s="95">
        <v>0.1</v>
      </c>
      <c r="I24" s="95">
        <v>0.05</v>
      </c>
      <c r="J24" s="96"/>
      <c r="K24" s="61"/>
      <c r="L24" s="42" t="e">
        <f t="shared" si="5"/>
        <v>#REF!</v>
      </c>
    </row>
    <row r="25" spans="1:12" ht="15" hidden="1" x14ac:dyDescent="0.2">
      <c r="B25" s="102"/>
      <c r="C25" s="90" t="e">
        <f>+#REF!</f>
        <v>#REF!</v>
      </c>
      <c r="D25" s="91"/>
      <c r="E25" s="92"/>
      <c r="F25" s="93" t="e">
        <f>+#REF!</f>
        <v>#REF!</v>
      </c>
      <c r="G25" s="94">
        <f t="shared" si="4"/>
        <v>5</v>
      </c>
      <c r="H25" s="95">
        <v>0.1</v>
      </c>
      <c r="I25" s="95">
        <v>0.1</v>
      </c>
      <c r="J25" s="96"/>
      <c r="K25" s="61"/>
      <c r="L25" s="42" t="e">
        <f t="shared" si="5"/>
        <v>#REF!</v>
      </c>
    </row>
    <row r="26" spans="1:12" ht="15" hidden="1" x14ac:dyDescent="0.2">
      <c r="B26" s="102"/>
      <c r="C26" s="90" t="e">
        <f>+#REF!</f>
        <v>#REF!</v>
      </c>
      <c r="D26" s="91"/>
      <c r="E26" s="92"/>
      <c r="F26" s="93" t="e">
        <f>+#REF!</f>
        <v>#REF!</v>
      </c>
      <c r="G26" s="94">
        <f t="shared" si="4"/>
        <v>10</v>
      </c>
      <c r="H26" s="95">
        <v>0.35</v>
      </c>
      <c r="I26" s="95">
        <v>0.2</v>
      </c>
      <c r="J26" s="96"/>
      <c r="K26" s="61"/>
      <c r="L26" s="42" t="e">
        <f t="shared" si="5"/>
        <v>#REF!</v>
      </c>
    </row>
    <row r="27" spans="1:12" ht="15" hidden="1" x14ac:dyDescent="0.2">
      <c r="B27" s="102"/>
      <c r="C27" s="90" t="e">
        <f>+#REF!</f>
        <v>#REF!</v>
      </c>
      <c r="D27" s="91"/>
      <c r="E27" s="92"/>
      <c r="F27" s="93" t="e">
        <f>+#REF!</f>
        <v>#REF!</v>
      </c>
      <c r="G27" s="94">
        <f t="shared" si="4"/>
        <v>1</v>
      </c>
      <c r="H27" s="95">
        <v>0.02</v>
      </c>
      <c r="I27" s="95">
        <v>0.02</v>
      </c>
      <c r="J27" s="96"/>
      <c r="K27" s="61"/>
      <c r="L27" s="42" t="e">
        <f t="shared" si="5"/>
        <v>#REF!</v>
      </c>
    </row>
    <row r="28" spans="1:12" ht="15" hidden="1" x14ac:dyDescent="0.2">
      <c r="B28" s="102"/>
      <c r="C28" s="90" t="e">
        <f>+#REF!</f>
        <v>#REF!</v>
      </c>
      <c r="D28" s="91"/>
      <c r="E28" s="92"/>
      <c r="F28" s="93" t="e">
        <f>+#REF!</f>
        <v>#REF!</v>
      </c>
      <c r="G28" s="94">
        <f t="shared" si="4"/>
        <v>1.5</v>
      </c>
      <c r="H28" s="95">
        <v>0.03</v>
      </c>
      <c r="I28" s="95">
        <v>0.03</v>
      </c>
      <c r="J28" s="96"/>
      <c r="K28" s="61"/>
      <c r="L28" s="42" t="e">
        <f t="shared" si="5"/>
        <v>#REF!</v>
      </c>
    </row>
    <row r="29" spans="1:12" s="2" customFormat="1" ht="15" hidden="1" x14ac:dyDescent="0.2">
      <c r="A29" s="1"/>
      <c r="B29" s="102"/>
      <c r="C29" s="97" t="s">
        <v>0</v>
      </c>
      <c r="D29" s="98"/>
      <c r="E29" s="99"/>
      <c r="F29" s="100" t="e">
        <f>SUBTOTAL(9,F21:F28)</f>
        <v>#REF!</v>
      </c>
      <c r="G29" s="101">
        <f>SUM(G21:G28)</f>
        <v>50</v>
      </c>
      <c r="H29" s="95">
        <f>SUM(H21:H28)</f>
        <v>1</v>
      </c>
      <c r="I29" s="95">
        <f>SUM(I21:I28)</f>
        <v>1</v>
      </c>
      <c r="J29" s="96"/>
      <c r="K29" s="61"/>
      <c r="L29" s="18"/>
    </row>
    <row r="30" spans="1:12" x14ac:dyDescent="0.2">
      <c r="B30" s="102"/>
      <c r="C30" s="106"/>
      <c r="D30" s="105"/>
      <c r="E30" s="74"/>
      <c r="F30" s="75"/>
      <c r="G30" s="76"/>
      <c r="H30" s="77"/>
      <c r="I30" s="77"/>
      <c r="J30" s="76"/>
      <c r="K30" s="76"/>
    </row>
    <row r="31" spans="1:12" x14ac:dyDescent="0.2">
      <c r="B31" s="102"/>
      <c r="C31" s="121"/>
      <c r="D31" s="105"/>
      <c r="E31" s="74"/>
      <c r="F31" s="75"/>
      <c r="G31" s="76"/>
      <c r="H31" s="77"/>
      <c r="I31" s="77"/>
      <c r="J31" s="76"/>
      <c r="K31" s="76"/>
    </row>
    <row r="32" spans="1:12" x14ac:dyDescent="0.2">
      <c r="B32" s="102"/>
      <c r="C32" s="121"/>
      <c r="D32" s="105"/>
      <c r="E32" s="74"/>
      <c r="F32" s="75"/>
      <c r="G32" s="76"/>
      <c r="H32" s="77"/>
      <c r="I32" s="77"/>
      <c r="J32" s="76"/>
      <c r="K32" s="76"/>
    </row>
    <row r="33" spans="2:11" x14ac:dyDescent="0.2">
      <c r="B33" s="102"/>
      <c r="C33" s="106"/>
      <c r="D33" s="105"/>
      <c r="E33" s="74"/>
      <c r="F33" s="75"/>
      <c r="G33" s="76"/>
      <c r="H33" s="77"/>
      <c r="I33" s="77"/>
      <c r="J33" s="76"/>
      <c r="K33" s="76"/>
    </row>
    <row r="34" spans="2:11" x14ac:dyDescent="0.2">
      <c r="B34" s="102"/>
      <c r="C34" s="106"/>
      <c r="D34" s="105"/>
      <c r="E34" s="74"/>
      <c r="F34" s="75"/>
      <c r="G34" s="76"/>
      <c r="H34" s="77"/>
      <c r="I34" s="77"/>
      <c r="J34" s="76"/>
      <c r="K34" s="76"/>
    </row>
    <row r="35" spans="2:11" x14ac:dyDescent="0.2">
      <c r="B35" s="102"/>
      <c r="C35" s="106"/>
      <c r="D35" s="105"/>
      <c r="E35" s="74"/>
      <c r="F35" s="75"/>
      <c r="G35" s="76"/>
      <c r="H35" s="77"/>
      <c r="I35" s="77"/>
      <c r="J35" s="76"/>
      <c r="K35" s="76"/>
    </row>
    <row r="36" spans="2:11" x14ac:dyDescent="0.2">
      <c r="B36" s="102"/>
      <c r="C36" s="106"/>
      <c r="D36" s="105"/>
      <c r="E36" s="74"/>
      <c r="F36" s="75"/>
      <c r="G36" s="76"/>
      <c r="H36" s="77"/>
      <c r="I36" s="77"/>
      <c r="J36" s="76"/>
      <c r="K36" s="76"/>
    </row>
    <row r="37" spans="2:11" x14ac:dyDescent="0.2">
      <c r="B37" s="102"/>
      <c r="C37" s="106"/>
      <c r="D37" s="105"/>
      <c r="E37" s="74"/>
      <c r="F37" s="75"/>
      <c r="G37" s="76"/>
      <c r="H37" s="77"/>
      <c r="I37" s="77"/>
      <c r="J37" s="76"/>
      <c r="K37" s="76"/>
    </row>
    <row r="38" spans="2:11" x14ac:dyDescent="0.2">
      <c r="B38" s="102"/>
      <c r="C38" s="106"/>
      <c r="D38" s="105"/>
      <c r="E38" s="74"/>
      <c r="F38" s="75"/>
      <c r="G38" s="76"/>
      <c r="H38" s="77"/>
      <c r="I38" s="77"/>
      <c r="J38" s="76"/>
      <c r="K38" s="76"/>
    </row>
    <row r="39" spans="2:11" x14ac:dyDescent="0.2">
      <c r="B39" s="102"/>
      <c r="C39" s="106"/>
      <c r="D39" s="105"/>
      <c r="E39" s="74"/>
      <c r="F39" s="75"/>
      <c r="G39" s="76"/>
      <c r="H39" s="77"/>
      <c r="I39" s="77"/>
      <c r="J39" s="76"/>
      <c r="K39" s="76"/>
    </row>
    <row r="40" spans="2:11" x14ac:dyDescent="0.2">
      <c r="B40" s="102"/>
      <c r="C40" s="106"/>
      <c r="D40" s="105"/>
      <c r="E40" s="74"/>
      <c r="F40" s="75"/>
      <c r="G40" s="76"/>
      <c r="H40" s="77"/>
      <c r="I40" s="77"/>
      <c r="J40" s="76"/>
      <c r="K40" s="76"/>
    </row>
    <row r="41" spans="2:11" x14ac:dyDescent="0.2">
      <c r="B41" s="102"/>
      <c r="C41" s="106"/>
      <c r="D41" s="105"/>
      <c r="E41" s="74"/>
      <c r="F41" s="75"/>
      <c r="G41" s="76"/>
      <c r="H41" s="77"/>
      <c r="I41" s="77"/>
      <c r="J41" s="76"/>
      <c r="K41" s="76"/>
    </row>
    <row r="42" spans="2:11" x14ac:dyDescent="0.2">
      <c r="B42" s="102"/>
      <c r="C42" s="106"/>
      <c r="D42" s="105"/>
      <c r="E42" s="74"/>
      <c r="F42" s="75"/>
      <c r="G42" s="76"/>
      <c r="H42" s="77"/>
      <c r="I42" s="77"/>
      <c r="J42" s="76"/>
      <c r="K42" s="76"/>
    </row>
    <row r="43" spans="2:11" x14ac:dyDescent="0.2">
      <c r="B43" s="102"/>
      <c r="C43" s="106"/>
      <c r="D43" s="105"/>
      <c r="E43" s="74"/>
      <c r="F43" s="75"/>
      <c r="G43" s="76"/>
      <c r="H43" s="77"/>
      <c r="I43" s="77"/>
      <c r="J43" s="76"/>
      <c r="K43" s="76"/>
    </row>
    <row r="44" spans="2:11" x14ac:dyDescent="0.2">
      <c r="B44" s="102"/>
      <c r="C44" s="106"/>
      <c r="D44" s="105"/>
      <c r="E44" s="74"/>
      <c r="F44" s="75"/>
      <c r="G44" s="76"/>
      <c r="H44" s="77"/>
      <c r="I44" s="77"/>
      <c r="J44" s="76"/>
      <c r="K44" s="76"/>
    </row>
    <row r="45" spans="2:11" x14ac:dyDescent="0.2">
      <c r="B45" s="102"/>
      <c r="C45" s="106"/>
      <c r="D45" s="105"/>
      <c r="E45" s="74"/>
      <c r="F45" s="75"/>
      <c r="G45" s="76"/>
      <c r="H45" s="77"/>
      <c r="I45" s="77"/>
      <c r="J45" s="76"/>
      <c r="K45" s="76"/>
    </row>
    <row r="46" spans="2:11" x14ac:dyDescent="0.2">
      <c r="B46" s="102"/>
      <c r="C46" s="106"/>
      <c r="D46" s="105"/>
      <c r="E46" s="74"/>
      <c r="F46" s="75"/>
      <c r="G46" s="76"/>
      <c r="H46" s="77"/>
      <c r="I46" s="77"/>
      <c r="J46" s="76"/>
      <c r="K46" s="76"/>
    </row>
    <row r="47" spans="2:11" x14ac:dyDescent="0.2">
      <c r="B47" s="102"/>
      <c r="C47" s="106"/>
      <c r="D47" s="105"/>
      <c r="E47" s="74"/>
      <c r="F47" s="75"/>
      <c r="G47" s="76"/>
      <c r="H47" s="77"/>
      <c r="I47" s="77"/>
      <c r="J47" s="76"/>
      <c r="K47" s="76"/>
    </row>
    <row r="48" spans="2:11" x14ac:dyDescent="0.2">
      <c r="B48" s="102"/>
      <c r="C48" s="106"/>
      <c r="D48" s="105"/>
      <c r="E48" s="74"/>
      <c r="F48" s="75"/>
      <c r="G48" s="76"/>
      <c r="H48" s="77"/>
      <c r="I48" s="77"/>
      <c r="J48" s="76"/>
      <c r="K48" s="76"/>
    </row>
    <row r="49" spans="2:11" x14ac:dyDescent="0.2">
      <c r="B49" s="102"/>
      <c r="C49" s="106"/>
      <c r="D49" s="105"/>
      <c r="E49" s="74"/>
      <c r="F49" s="75"/>
      <c r="G49" s="76"/>
      <c r="H49" s="77"/>
      <c r="I49" s="77"/>
      <c r="J49" s="76"/>
      <c r="K49" s="76"/>
    </row>
    <row r="50" spans="2:11" x14ac:dyDescent="0.2">
      <c r="B50" s="102"/>
      <c r="C50" s="106"/>
      <c r="D50" s="105"/>
      <c r="E50" s="74"/>
      <c r="F50" s="75"/>
      <c r="G50" s="76"/>
      <c r="H50" s="77"/>
      <c r="I50" s="77"/>
      <c r="J50" s="76"/>
      <c r="K50" s="76"/>
    </row>
    <row r="51" spans="2:11" x14ac:dyDescent="0.2">
      <c r="B51" s="102"/>
      <c r="C51" s="106"/>
      <c r="D51" s="105"/>
      <c r="E51" s="74"/>
      <c r="F51" s="75"/>
      <c r="G51" s="76"/>
      <c r="H51" s="77"/>
      <c r="I51" s="77"/>
      <c r="J51" s="76"/>
      <c r="K51" s="76"/>
    </row>
    <row r="52" spans="2:11" x14ac:dyDescent="0.2">
      <c r="B52" s="102"/>
      <c r="C52" s="106"/>
      <c r="D52" s="105"/>
      <c r="E52" s="74"/>
      <c r="F52" s="75"/>
      <c r="G52" s="76"/>
      <c r="H52" s="77"/>
      <c r="I52" s="77"/>
      <c r="J52" s="76"/>
      <c r="K52" s="76"/>
    </row>
    <row r="53" spans="2:11" x14ac:dyDescent="0.2">
      <c r="B53" s="102"/>
      <c r="C53" s="106"/>
      <c r="D53" s="105"/>
      <c r="E53" s="74"/>
      <c r="F53" s="75"/>
      <c r="G53" s="76"/>
      <c r="H53" s="77"/>
      <c r="I53" s="77"/>
      <c r="J53" s="76"/>
      <c r="K53" s="76"/>
    </row>
    <row r="54" spans="2:11" x14ac:dyDescent="0.2">
      <c r="B54" s="102"/>
      <c r="C54" s="106"/>
      <c r="D54" s="105"/>
      <c r="E54" s="74"/>
      <c r="F54" s="75"/>
      <c r="G54" s="76"/>
      <c r="H54" s="77"/>
      <c r="I54" s="77"/>
      <c r="J54" s="76"/>
      <c r="K54" s="76"/>
    </row>
    <row r="55" spans="2:11" x14ac:dyDescent="0.2">
      <c r="B55" s="102"/>
      <c r="C55" s="106"/>
      <c r="D55" s="105"/>
      <c r="E55" s="74"/>
      <c r="F55" s="75"/>
      <c r="G55" s="76"/>
      <c r="H55" s="77"/>
      <c r="I55" s="77"/>
      <c r="J55" s="76"/>
      <c r="K55" s="76"/>
    </row>
    <row r="56" spans="2:11" x14ac:dyDescent="0.2">
      <c r="B56" s="102"/>
      <c r="C56" s="106"/>
      <c r="D56" s="105"/>
      <c r="E56" s="74"/>
      <c r="F56" s="75"/>
      <c r="G56" s="76"/>
      <c r="H56" s="77"/>
      <c r="I56" s="77"/>
      <c r="J56" s="76"/>
      <c r="K56" s="76"/>
    </row>
    <row r="57" spans="2:11" x14ac:dyDescent="0.2">
      <c r="B57" s="102"/>
      <c r="C57" s="106"/>
      <c r="D57" s="105"/>
      <c r="E57" s="74"/>
      <c r="F57" s="75"/>
      <c r="G57" s="76"/>
      <c r="H57" s="77"/>
      <c r="I57" s="77"/>
      <c r="J57" s="76"/>
      <c r="K57" s="76"/>
    </row>
    <row r="58" spans="2:11" x14ac:dyDescent="0.2">
      <c r="B58" s="102"/>
      <c r="C58" s="106"/>
      <c r="D58" s="105"/>
      <c r="E58" s="74"/>
      <c r="F58" s="75"/>
      <c r="G58" s="76"/>
      <c r="H58" s="77"/>
      <c r="I58" s="77"/>
      <c r="J58" s="76"/>
      <c r="K58" s="76"/>
    </row>
    <row r="59" spans="2:11" x14ac:dyDescent="0.2">
      <c r="B59" s="102"/>
      <c r="C59" s="106"/>
      <c r="D59" s="105"/>
      <c r="E59" s="74"/>
      <c r="F59" s="75"/>
      <c r="G59" s="76"/>
      <c r="H59" s="77"/>
      <c r="I59" s="77"/>
      <c r="J59" s="76"/>
      <c r="K59" s="76"/>
    </row>
    <row r="60" spans="2:11" x14ac:dyDescent="0.2">
      <c r="B60" s="102"/>
      <c r="C60" s="106"/>
      <c r="D60" s="105"/>
      <c r="E60" s="74"/>
      <c r="F60" s="75"/>
      <c r="G60" s="76"/>
      <c r="H60" s="77"/>
      <c r="I60" s="77"/>
      <c r="J60" s="76"/>
      <c r="K60" s="76"/>
    </row>
    <row r="61" spans="2:11" x14ac:dyDescent="0.2">
      <c r="B61" s="102"/>
      <c r="C61" s="106"/>
      <c r="D61" s="105"/>
      <c r="E61" s="74"/>
      <c r="F61" s="75"/>
      <c r="G61" s="76"/>
      <c r="H61" s="77"/>
      <c r="I61" s="77"/>
      <c r="J61" s="76"/>
      <c r="K61" s="76"/>
    </row>
    <row r="62" spans="2:11" x14ac:dyDescent="0.2">
      <c r="B62" s="102"/>
      <c r="C62" s="106"/>
      <c r="D62" s="105"/>
      <c r="E62" s="74"/>
      <c r="F62" s="75"/>
      <c r="G62" s="76"/>
      <c r="H62" s="77"/>
      <c r="I62" s="77"/>
      <c r="J62" s="76"/>
      <c r="K62" s="76"/>
    </row>
    <row r="63" spans="2:11" x14ac:dyDescent="0.2">
      <c r="B63" s="102"/>
      <c r="C63" s="106"/>
      <c r="D63" s="105"/>
      <c r="E63" s="74"/>
      <c r="F63" s="75"/>
      <c r="G63" s="76"/>
      <c r="H63" s="77"/>
      <c r="I63" s="77"/>
      <c r="J63" s="76"/>
      <c r="K63" s="76"/>
    </row>
    <row r="64" spans="2:11" x14ac:dyDescent="0.2">
      <c r="B64" s="102"/>
      <c r="C64" s="106"/>
      <c r="D64" s="105"/>
      <c r="E64" s="74"/>
      <c r="F64" s="75"/>
      <c r="G64" s="76"/>
      <c r="H64" s="77"/>
      <c r="I64" s="77"/>
      <c r="J64" s="76"/>
      <c r="K64" s="76"/>
    </row>
    <row r="65" spans="2:11" x14ac:dyDescent="0.2">
      <c r="B65" s="102"/>
      <c r="C65" s="106"/>
      <c r="D65" s="105"/>
      <c r="E65" s="74"/>
      <c r="F65" s="75"/>
      <c r="G65" s="76"/>
      <c r="H65" s="77"/>
      <c r="I65" s="77"/>
      <c r="J65" s="76"/>
      <c r="K65" s="76"/>
    </row>
  </sheetData>
  <sheetProtection algorithmName="SHA-512" hashValue="gXd88IwqgmMxHCMMMA7nv9jgOS0zbPzVG2uIpRSJY3aJdvePyKCS5OnwYcsKERfZEHI+EjDosHbpP723opGYFw==" saltValue="2ZnRPqVXDweu/EcTwXOgeQ==" spinCount="100000" sheet="1" objects="1" scenarios="1"/>
  <protectedRanges>
    <protectedRange sqref="H16:J16 E4:E16 L7:L16" name="Rango1"/>
    <protectedRange sqref="L4:L6" name="Rango1_2"/>
  </protectedRanges>
  <mergeCells count="4">
    <mergeCell ref="F2:G2"/>
    <mergeCell ref="I2:J2"/>
    <mergeCell ref="B1:C1"/>
    <mergeCell ref="B2:C2"/>
  </mergeCells>
  <conditionalFormatting sqref="J7">
    <cfRule type="expression" dxfId="163" priority="28" stopIfTrue="1">
      <formula>E7="No"</formula>
    </cfRule>
    <cfRule type="dataBar" priority="29">
      <dataBar>
        <cfvo type="min"/>
        <cfvo type="max"/>
        <color rgb="FFFF0000"/>
      </dataBar>
      <extLst>
        <ext xmlns:x14="http://schemas.microsoft.com/office/spreadsheetml/2009/9/main" uri="{B025F937-C7B1-47D3-B67F-A62EFF666E3E}">
          <x14:id>{C5B5B7C7-98CC-4A76-9A38-B5674092E4B5}</x14:id>
        </ext>
      </extLst>
    </cfRule>
    <cfRule type="colorScale" priority="30">
      <colorScale>
        <cfvo type="min"/>
        <cfvo type="percentile" val="50"/>
        <cfvo type="max"/>
        <color rgb="FF63BE7B"/>
        <color rgb="FFFFEB84"/>
        <color rgb="FFF8696B"/>
      </colorScale>
    </cfRule>
  </conditionalFormatting>
  <conditionalFormatting sqref="J8">
    <cfRule type="expression" dxfId="162" priority="25" stopIfTrue="1">
      <formula>E8="No"</formula>
    </cfRule>
    <cfRule type="dataBar" priority="26">
      <dataBar>
        <cfvo type="min"/>
        <cfvo type="max"/>
        <color rgb="FFFF0000"/>
      </dataBar>
      <extLst>
        <ext xmlns:x14="http://schemas.microsoft.com/office/spreadsheetml/2009/9/main" uri="{B025F937-C7B1-47D3-B67F-A62EFF666E3E}">
          <x14:id>{F2BB1D35-5117-47E6-A6C9-5AAFC25D3138}</x14:id>
        </ext>
      </extLst>
    </cfRule>
    <cfRule type="colorScale" priority="27">
      <colorScale>
        <cfvo type="min"/>
        <cfvo type="percentile" val="50"/>
        <cfvo type="max"/>
        <color rgb="FF63BE7B"/>
        <color rgb="FFFFEB84"/>
        <color rgb="FFF8696B"/>
      </colorScale>
    </cfRule>
  </conditionalFormatting>
  <conditionalFormatting sqref="J9">
    <cfRule type="expression" dxfId="161" priority="22" stopIfTrue="1">
      <formula>E9="No"</formula>
    </cfRule>
    <cfRule type="dataBar" priority="23">
      <dataBar>
        <cfvo type="min"/>
        <cfvo type="max"/>
        <color rgb="FFFF0000"/>
      </dataBar>
      <extLst>
        <ext xmlns:x14="http://schemas.microsoft.com/office/spreadsheetml/2009/9/main" uri="{B025F937-C7B1-47D3-B67F-A62EFF666E3E}">
          <x14:id>{E62F1154-EC41-4605-811C-F7B8ACFD8AAD}</x14:id>
        </ext>
      </extLst>
    </cfRule>
    <cfRule type="colorScale" priority="24">
      <colorScale>
        <cfvo type="min"/>
        <cfvo type="percentile" val="50"/>
        <cfvo type="max"/>
        <color rgb="FF63BE7B"/>
        <color rgb="FFFFEB84"/>
        <color rgb="FFF8696B"/>
      </colorScale>
    </cfRule>
  </conditionalFormatting>
  <conditionalFormatting sqref="J10">
    <cfRule type="expression" dxfId="160" priority="19" stopIfTrue="1">
      <formula>E10="No"</formula>
    </cfRule>
    <cfRule type="dataBar" priority="20">
      <dataBar>
        <cfvo type="min"/>
        <cfvo type="max"/>
        <color rgb="FFFF0000"/>
      </dataBar>
      <extLst>
        <ext xmlns:x14="http://schemas.microsoft.com/office/spreadsheetml/2009/9/main" uri="{B025F937-C7B1-47D3-B67F-A62EFF666E3E}">
          <x14:id>{3932B40F-D089-4D3B-9F38-F2F05D2F118E}</x14:id>
        </ext>
      </extLst>
    </cfRule>
    <cfRule type="colorScale" priority="21">
      <colorScale>
        <cfvo type="min"/>
        <cfvo type="percentile" val="50"/>
        <cfvo type="max"/>
        <color rgb="FF63BE7B"/>
        <color rgb="FFFFEB84"/>
        <color rgb="FFF8696B"/>
      </colorScale>
    </cfRule>
  </conditionalFormatting>
  <conditionalFormatting sqref="J11">
    <cfRule type="expression" dxfId="159" priority="16" stopIfTrue="1">
      <formula>E11="No"</formula>
    </cfRule>
    <cfRule type="dataBar" priority="17">
      <dataBar>
        <cfvo type="min"/>
        <cfvo type="max"/>
        <color rgb="FFFF0000"/>
      </dataBar>
      <extLst>
        <ext xmlns:x14="http://schemas.microsoft.com/office/spreadsheetml/2009/9/main" uri="{B025F937-C7B1-47D3-B67F-A62EFF666E3E}">
          <x14:id>{ED9E7E2E-A264-4D4D-9E4F-806C744E69D7}</x14:id>
        </ext>
      </extLst>
    </cfRule>
    <cfRule type="colorScale" priority="18">
      <colorScale>
        <cfvo type="min"/>
        <cfvo type="percentile" val="50"/>
        <cfvo type="max"/>
        <color rgb="FF63BE7B"/>
        <color rgb="FFFFEB84"/>
        <color rgb="FFF8696B"/>
      </colorScale>
    </cfRule>
  </conditionalFormatting>
  <conditionalFormatting sqref="J12">
    <cfRule type="expression" dxfId="158" priority="13" stopIfTrue="1">
      <formula>E12="No"</formula>
    </cfRule>
    <cfRule type="dataBar" priority="14">
      <dataBar>
        <cfvo type="min"/>
        <cfvo type="max"/>
        <color rgb="FFFF0000"/>
      </dataBar>
      <extLst>
        <ext xmlns:x14="http://schemas.microsoft.com/office/spreadsheetml/2009/9/main" uri="{B025F937-C7B1-47D3-B67F-A62EFF666E3E}">
          <x14:id>{D2E1352C-F6F9-4A74-B695-446921360892}</x14:id>
        </ext>
      </extLst>
    </cfRule>
    <cfRule type="colorScale" priority="15">
      <colorScale>
        <cfvo type="min"/>
        <cfvo type="percentile" val="50"/>
        <cfvo type="max"/>
        <color rgb="FF63BE7B"/>
        <color rgb="FFFFEB84"/>
        <color rgb="FFF8696B"/>
      </colorScale>
    </cfRule>
  </conditionalFormatting>
  <conditionalFormatting sqref="J13">
    <cfRule type="expression" dxfId="157" priority="10" stopIfTrue="1">
      <formula>E13="No"</formula>
    </cfRule>
    <cfRule type="dataBar" priority="11">
      <dataBar>
        <cfvo type="min"/>
        <cfvo type="max"/>
        <color rgb="FFFF0000"/>
      </dataBar>
      <extLst>
        <ext xmlns:x14="http://schemas.microsoft.com/office/spreadsheetml/2009/9/main" uri="{B025F937-C7B1-47D3-B67F-A62EFF666E3E}">
          <x14:id>{F9567C7A-6011-4D3C-AAFE-E5E137AE9FD7}</x14:id>
        </ext>
      </extLst>
    </cfRule>
    <cfRule type="colorScale" priority="12">
      <colorScale>
        <cfvo type="min"/>
        <cfvo type="percentile" val="50"/>
        <cfvo type="max"/>
        <color rgb="FF63BE7B"/>
        <color rgb="FFFFEB84"/>
        <color rgb="FFF8696B"/>
      </colorScale>
    </cfRule>
  </conditionalFormatting>
  <conditionalFormatting sqref="J14">
    <cfRule type="expression" dxfId="156" priority="7" stopIfTrue="1">
      <formula>E14="No"</formula>
    </cfRule>
    <cfRule type="dataBar" priority="8">
      <dataBar>
        <cfvo type="min"/>
        <cfvo type="max"/>
        <color rgb="FFFF0000"/>
      </dataBar>
      <extLst>
        <ext xmlns:x14="http://schemas.microsoft.com/office/spreadsheetml/2009/9/main" uri="{B025F937-C7B1-47D3-B67F-A62EFF666E3E}">
          <x14:id>{4CA22F8B-E9AB-4104-8899-281A3AB7A2BB}</x14:id>
        </ext>
      </extLst>
    </cfRule>
    <cfRule type="colorScale" priority="9">
      <colorScale>
        <cfvo type="min"/>
        <cfvo type="percentile" val="50"/>
        <cfvo type="max"/>
        <color rgb="FF63BE7B"/>
        <color rgb="FFFFEB84"/>
        <color rgb="FFF8696B"/>
      </colorScale>
    </cfRule>
  </conditionalFormatting>
  <conditionalFormatting sqref="K16:K29 J4:K4 J6 K5">
    <cfRule type="expression" dxfId="155" priority="150" stopIfTrue="1">
      <formula>E4="No"</formula>
    </cfRule>
    <cfRule type="dataBar" priority="151">
      <dataBar>
        <cfvo type="min"/>
        <cfvo type="max"/>
        <color rgb="FFFF0000"/>
      </dataBar>
      <extLst>
        <ext xmlns:x14="http://schemas.microsoft.com/office/spreadsheetml/2009/9/main" uri="{B025F937-C7B1-47D3-B67F-A62EFF666E3E}">
          <x14:id>{803DFD44-A973-4838-9503-D6BD042A8E24}</x14:id>
        </ext>
      </extLst>
    </cfRule>
    <cfRule type="colorScale" priority="152">
      <colorScale>
        <cfvo type="min"/>
        <cfvo type="percentile" val="50"/>
        <cfvo type="max"/>
        <color rgb="FF63BE7B"/>
        <color rgb="FFFFEB84"/>
        <color rgb="FFF8696B"/>
      </colorScale>
    </cfRule>
  </conditionalFormatting>
  <conditionalFormatting sqref="K6:K14">
    <cfRule type="expression" dxfId="154" priority="4" stopIfTrue="1">
      <formula>F6="No"</formula>
    </cfRule>
    <cfRule type="dataBar" priority="5">
      <dataBar>
        <cfvo type="min"/>
        <cfvo type="max"/>
        <color rgb="FFFF0000"/>
      </dataBar>
      <extLst>
        <ext xmlns:x14="http://schemas.microsoft.com/office/spreadsheetml/2009/9/main" uri="{B025F937-C7B1-47D3-B67F-A62EFF666E3E}">
          <x14:id>{54FD2E27-DA7A-4C85-8B5A-F9E792B17228}</x14:id>
        </ext>
      </extLst>
    </cfRule>
    <cfRule type="colorScale" priority="6">
      <colorScale>
        <cfvo type="min"/>
        <cfvo type="percentile" val="50"/>
        <cfvo type="max"/>
        <color rgb="FF63BE7B"/>
        <color rgb="FFFFEB84"/>
        <color rgb="FFF8696B"/>
      </colorScale>
    </cfRule>
  </conditionalFormatting>
  <conditionalFormatting sqref="J5">
    <cfRule type="expression" dxfId="153" priority="1" stopIfTrue="1">
      <formula>E5="No"</formula>
    </cfRule>
    <cfRule type="dataBar" priority="2">
      <dataBar>
        <cfvo type="min"/>
        <cfvo type="max"/>
        <color rgb="FFFF0000"/>
      </dataBar>
      <extLst>
        <ext xmlns:x14="http://schemas.microsoft.com/office/spreadsheetml/2009/9/main" uri="{B025F937-C7B1-47D3-B67F-A62EFF666E3E}">
          <x14:id>{E746BBC1-1529-4997-B806-FC7A288EABDC}</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14" xr:uid="{00000000-0002-0000-0100-000000000000}">
      <formula1>$J$21:$J$22</formula1>
    </dataValidation>
  </dataValidations>
  <pageMargins left="0.27559055118110237" right="0.15748031496062992" top="0.59055118110236227" bottom="0.39370078740157483" header="0.19685039370078741" footer="0.19685039370078741"/>
  <pageSetup scale="61" fitToHeight="8" orientation="landscape" r:id="rId1"/>
  <headerFooter alignWithMargins="0">
    <oddHeader>&amp;C&amp;"Arial,Negrita"&amp;F / &amp;A</oddHeader>
    <oddFooter>Página &amp;P de &amp;N</oddFooter>
  </headerFooter>
  <ignoredErrors>
    <ignoredError sqref="D1"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C5B5B7C7-98CC-4A76-9A38-B5674092E4B5}">
            <x14:dataBar minLength="0" maxLength="100" negativeBarColorSameAsPositive="1" axisPosition="none">
              <x14:cfvo type="min"/>
              <x14:cfvo type="max"/>
            </x14:dataBar>
          </x14:cfRule>
          <xm:sqref>J7</xm:sqref>
        </x14:conditionalFormatting>
        <x14:conditionalFormatting xmlns:xm="http://schemas.microsoft.com/office/excel/2006/main">
          <x14:cfRule type="dataBar" id="{F2BB1D35-5117-47E6-A6C9-5AAFC25D3138}">
            <x14:dataBar minLength="0" maxLength="100" negativeBarColorSameAsPositive="1" axisPosition="none">
              <x14:cfvo type="min"/>
              <x14:cfvo type="max"/>
            </x14:dataBar>
          </x14:cfRule>
          <xm:sqref>J8</xm:sqref>
        </x14:conditionalFormatting>
        <x14:conditionalFormatting xmlns:xm="http://schemas.microsoft.com/office/excel/2006/main">
          <x14:cfRule type="dataBar" id="{E62F1154-EC41-4605-811C-F7B8ACFD8AAD}">
            <x14:dataBar minLength="0" maxLength="100" negativeBarColorSameAsPositive="1" axisPosition="none">
              <x14:cfvo type="min"/>
              <x14:cfvo type="max"/>
            </x14:dataBar>
          </x14:cfRule>
          <xm:sqref>J9</xm:sqref>
        </x14:conditionalFormatting>
        <x14:conditionalFormatting xmlns:xm="http://schemas.microsoft.com/office/excel/2006/main">
          <x14:cfRule type="dataBar" id="{3932B40F-D089-4D3B-9F38-F2F05D2F118E}">
            <x14:dataBar minLength="0" maxLength="100" negativeBarColorSameAsPositive="1" axisPosition="none">
              <x14:cfvo type="min"/>
              <x14:cfvo type="max"/>
            </x14:dataBar>
          </x14:cfRule>
          <xm:sqref>J10</xm:sqref>
        </x14:conditionalFormatting>
        <x14:conditionalFormatting xmlns:xm="http://schemas.microsoft.com/office/excel/2006/main">
          <x14:cfRule type="dataBar" id="{ED9E7E2E-A264-4D4D-9E4F-806C744E69D7}">
            <x14:dataBar minLength="0" maxLength="100" negativeBarColorSameAsPositive="1" axisPosition="none">
              <x14:cfvo type="min"/>
              <x14:cfvo type="max"/>
            </x14:dataBar>
          </x14:cfRule>
          <xm:sqref>J11</xm:sqref>
        </x14:conditionalFormatting>
        <x14:conditionalFormatting xmlns:xm="http://schemas.microsoft.com/office/excel/2006/main">
          <x14:cfRule type="dataBar" id="{D2E1352C-F6F9-4A74-B695-446921360892}">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F9567C7A-6011-4D3C-AAFE-E5E137AE9FD7}">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4CA22F8B-E9AB-4104-8899-281A3AB7A2BB}">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803DFD44-A973-4838-9503-D6BD042A8E24}">
            <x14:dataBar minLength="0" maxLength="100" negativeBarColorSameAsPositive="1" axisPosition="none">
              <x14:cfvo type="min"/>
              <x14:cfvo type="max"/>
            </x14:dataBar>
          </x14:cfRule>
          <xm:sqref>K16:K29 J4:K4 J6 K5</xm:sqref>
        </x14:conditionalFormatting>
        <x14:conditionalFormatting xmlns:xm="http://schemas.microsoft.com/office/excel/2006/main">
          <x14:cfRule type="dataBar" id="{54FD2E27-DA7A-4C85-8B5A-F9E792B17228}">
            <x14:dataBar minLength="0" maxLength="100" negativeBarColorSameAsPositive="1" axisPosition="none">
              <x14:cfvo type="min"/>
              <x14:cfvo type="max"/>
            </x14:dataBar>
          </x14:cfRule>
          <xm:sqref>K6:K14</xm:sqref>
        </x14:conditionalFormatting>
        <x14:conditionalFormatting xmlns:xm="http://schemas.microsoft.com/office/excel/2006/main">
          <x14:cfRule type="dataBar" id="{E746BBC1-1529-4997-B806-FC7A288EABDC}">
            <x14:dataBar minLength="0" maxLength="100" negativeBarColorSameAsPositive="1" axisPosition="none">
              <x14:cfvo type="min"/>
              <x14:cfvo type="max"/>
            </x14:dataBar>
          </x14:cfRule>
          <xm:sqref>J5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09"/>
  <sheetViews>
    <sheetView view="pageBreakPreview" zoomScaleNormal="80" zoomScaleSheetLayoutView="100" workbookViewId="0">
      <pane ySplit="3" topLeftCell="A4" activePane="bottomLeft" state="frozenSplit"/>
      <selection activeCell="D2" sqref="D2"/>
      <selection pane="bottomLeft" activeCell="D5" sqref="D5"/>
    </sheetView>
  </sheetViews>
  <sheetFormatPr baseColWidth="10" defaultColWidth="9.140625" defaultRowHeight="12.75" x14ac:dyDescent="0.2"/>
  <cols>
    <col min="1" max="1" width="4" style="1" customWidth="1"/>
    <col min="2" max="2" width="9" style="5" customWidth="1"/>
    <col min="3" max="3" width="31.7109375" style="7" customWidth="1"/>
    <col min="4" max="4" width="68.85546875" style="12" customWidth="1"/>
    <col min="5" max="5" width="17" style="10" customWidth="1"/>
    <col min="6" max="6" width="15.42578125" style="8" hidden="1" customWidth="1"/>
    <col min="7" max="7" width="15.5703125" style="9" hidden="1" customWidth="1"/>
    <col min="8" max="9" width="15.5703125" style="15" hidden="1" customWidth="1"/>
    <col min="10" max="10" width="22.140625" style="9" customWidth="1"/>
    <col min="11" max="11" width="13.28515625" style="9" customWidth="1"/>
    <col min="12" max="12" width="62.28515625" style="10" customWidth="1"/>
    <col min="13" max="16384" width="9.140625" style="3"/>
  </cols>
  <sheetData>
    <row r="1" spans="2:12" ht="18" x14ac:dyDescent="0.2">
      <c r="B1" s="185" t="s">
        <v>285</v>
      </c>
      <c r="C1" s="186"/>
      <c r="D1" s="73" t="str">
        <f>+'1. Main Charact, Cert &amp; Insp'!$D$1</f>
        <v xml:space="preserve">Nombre: Contratista,  Jackup, Modelo </v>
      </c>
      <c r="E1" s="74"/>
      <c r="F1" s="75"/>
      <c r="G1" s="76"/>
      <c r="H1" s="77"/>
      <c r="I1" s="77"/>
      <c r="J1" s="76"/>
      <c r="K1" s="76"/>
    </row>
    <row r="2" spans="2:12" ht="16.5" customHeight="1" x14ac:dyDescent="0.3">
      <c r="B2" s="187" t="s">
        <v>177</v>
      </c>
      <c r="C2" s="187"/>
      <c r="D2" s="71">
        <f>+'1. Main Charact, Cert &amp; Insp'!$D$2</f>
        <v>0</v>
      </c>
      <c r="E2" s="78"/>
      <c r="F2" s="181" t="s">
        <v>171</v>
      </c>
      <c r="G2" s="182"/>
      <c r="H2" s="66" t="s">
        <v>209</v>
      </c>
      <c r="I2" s="183" t="s">
        <v>173</v>
      </c>
      <c r="J2" s="184"/>
      <c r="K2" s="54"/>
      <c r="L2" s="3"/>
    </row>
    <row r="3" spans="2:12" ht="74.25" customHeight="1" x14ac:dyDescent="0.2">
      <c r="B3" s="81" t="s">
        <v>2</v>
      </c>
      <c r="C3" s="81" t="s">
        <v>3</v>
      </c>
      <c r="D3" s="82" t="s">
        <v>4</v>
      </c>
      <c r="E3" s="39" t="s">
        <v>185</v>
      </c>
      <c r="F3" s="38" t="s">
        <v>153</v>
      </c>
      <c r="G3" s="38" t="s">
        <v>6</v>
      </c>
      <c r="H3" s="39" t="s">
        <v>189</v>
      </c>
      <c r="I3" s="39" t="s">
        <v>190</v>
      </c>
      <c r="J3" s="40" t="s">
        <v>172</v>
      </c>
      <c r="K3" s="70" t="s">
        <v>279</v>
      </c>
      <c r="L3" s="20" t="s">
        <v>5</v>
      </c>
    </row>
    <row r="4" spans="2:12" ht="84.6" customHeight="1" x14ac:dyDescent="0.2">
      <c r="B4" s="83">
        <f>+'2. Offices &amp; allocations'!B14+1</f>
        <v>39</v>
      </c>
      <c r="C4" s="84" t="s">
        <v>37</v>
      </c>
      <c r="D4" s="85" t="s">
        <v>335</v>
      </c>
      <c r="E4" s="41" t="s">
        <v>71</v>
      </c>
      <c r="F4" s="64">
        <v>10</v>
      </c>
      <c r="G4" s="62" t="e">
        <f>+F4/#REF!</f>
        <v>#REF!</v>
      </c>
      <c r="H4" s="63">
        <f t="shared" ref="H4:H19" si="0">IF(E4="Yes",F4,0)</f>
        <v>10</v>
      </c>
      <c r="I4" s="60" t="e">
        <f>IF(OR($H$4=0,$H$6=0,$H$8=0,#REF!=0)=FALSE,H4,0)</f>
        <v>#REF!</v>
      </c>
      <c r="J4" s="61" t="str">
        <f>IF(E4="Yes","OK","Did not pass")</f>
        <v>OK</v>
      </c>
      <c r="K4" s="61" t="s">
        <v>278</v>
      </c>
      <c r="L4" s="49"/>
    </row>
    <row r="5" spans="2:12" ht="84.6" customHeight="1" x14ac:dyDescent="0.2">
      <c r="B5" s="83">
        <f>+B4+1</f>
        <v>40</v>
      </c>
      <c r="C5" s="84" t="s">
        <v>37</v>
      </c>
      <c r="D5" s="156" t="s">
        <v>355</v>
      </c>
      <c r="E5" s="41" t="s">
        <v>71</v>
      </c>
      <c r="F5" s="64">
        <v>10</v>
      </c>
      <c r="G5" s="62" t="e">
        <f>+F5/#REF!</f>
        <v>#REF!</v>
      </c>
      <c r="H5" s="63">
        <f t="shared" ref="H5" si="1">IF(E5="Yes",F5,0)</f>
        <v>10</v>
      </c>
      <c r="I5" s="60" t="e">
        <f>IF(OR($H$4=0,$H$6=0,$H$8=0,#REF!=0)=FALSE,H5,0)</f>
        <v>#REF!</v>
      </c>
      <c r="J5" s="61" t="str">
        <f>IF(E5="Yes","OK"," Pass")</f>
        <v>OK</v>
      </c>
      <c r="K5" s="61" t="str">
        <f>IF(J5="OK","20"," 0")</f>
        <v>20</v>
      </c>
      <c r="L5" s="49"/>
    </row>
    <row r="6" spans="2:12" ht="54" customHeight="1" x14ac:dyDescent="0.2">
      <c r="B6" s="83">
        <f t="shared" ref="B6:B40" si="2">+B5+1</f>
        <v>41</v>
      </c>
      <c r="C6" s="84" t="s">
        <v>38</v>
      </c>
      <c r="D6" s="156" t="s">
        <v>362</v>
      </c>
      <c r="E6" s="41" t="s">
        <v>71</v>
      </c>
      <c r="F6" s="64">
        <v>10</v>
      </c>
      <c r="G6" s="62" t="e">
        <f>+F6/#REF!</f>
        <v>#REF!</v>
      </c>
      <c r="H6" s="63">
        <f t="shared" si="0"/>
        <v>10</v>
      </c>
      <c r="I6" s="60" t="e">
        <f>IF(OR($H$4=0,$H$6=0,$H$8=0,#REF!=0)=FALSE,H6,0)</f>
        <v>#REF!</v>
      </c>
      <c r="J6" s="61" t="str">
        <f>IF(E6="Yes","OK"," Pass")</f>
        <v>OK</v>
      </c>
      <c r="K6" s="61" t="str">
        <f>IF(J6="OK","2"," 0")</f>
        <v>2</v>
      </c>
      <c r="L6" s="49"/>
    </row>
    <row r="7" spans="2:12" ht="15" x14ac:dyDescent="0.2">
      <c r="B7" s="83">
        <f t="shared" si="2"/>
        <v>42</v>
      </c>
      <c r="C7" s="122" t="s">
        <v>236</v>
      </c>
      <c r="D7" s="85" t="s">
        <v>237</v>
      </c>
      <c r="E7" s="41" t="s">
        <v>71</v>
      </c>
      <c r="F7" s="64">
        <v>10</v>
      </c>
      <c r="G7" s="62" t="e">
        <f>+F7/#REF!</f>
        <v>#REF!</v>
      </c>
      <c r="H7" s="63">
        <f>IF(E7="Yes",F7,0)</f>
        <v>10</v>
      </c>
      <c r="I7" s="60" t="e">
        <f>IF(OR($H$4=0,$H$6=0,$H$8=0,#REF!=0)=FALSE,H7,0)</f>
        <v>#REF!</v>
      </c>
      <c r="J7" s="61" t="str">
        <f>IF(E7="Yes","OK","Did not pass")</f>
        <v>OK</v>
      </c>
      <c r="K7" s="61" t="s">
        <v>165</v>
      </c>
      <c r="L7" s="49"/>
    </row>
    <row r="8" spans="2:12" ht="24" customHeight="1" x14ac:dyDescent="0.2">
      <c r="B8" s="83">
        <f t="shared" si="2"/>
        <v>43</v>
      </c>
      <c r="C8" s="188" t="s">
        <v>180</v>
      </c>
      <c r="D8" s="85" t="s">
        <v>363</v>
      </c>
      <c r="E8" s="41" t="s">
        <v>71</v>
      </c>
      <c r="F8" s="64">
        <v>10</v>
      </c>
      <c r="G8" s="62" t="e">
        <f>+F8/#REF!</f>
        <v>#REF!</v>
      </c>
      <c r="H8" s="63">
        <f t="shared" si="0"/>
        <v>10</v>
      </c>
      <c r="I8" s="60" t="e">
        <f>IF(OR($H$4=0,$H$6=0,$H$8=0,#REF!=0)=FALSE,H8,0)</f>
        <v>#REF!</v>
      </c>
      <c r="J8" s="61" t="str">
        <f>IF(E8="Yes","OK","Did not pass")</f>
        <v>OK</v>
      </c>
      <c r="K8" s="61" t="s">
        <v>165</v>
      </c>
      <c r="L8" s="49"/>
    </row>
    <row r="9" spans="2:12" ht="15" x14ac:dyDescent="0.2">
      <c r="B9" s="83">
        <f t="shared" si="2"/>
        <v>44</v>
      </c>
      <c r="C9" s="189"/>
      <c r="D9" s="85" t="s">
        <v>39</v>
      </c>
      <c r="E9" s="41" t="s">
        <v>210</v>
      </c>
      <c r="F9" s="64">
        <v>10</v>
      </c>
      <c r="G9" s="62" t="e">
        <f>+F9/#REF!</f>
        <v>#REF!</v>
      </c>
      <c r="H9" s="63">
        <f t="shared" si="0"/>
        <v>10</v>
      </c>
      <c r="I9" s="60" t="e">
        <f>IF(OR($H$4=0,$H$6=0,$H$8=0,#REF!=0)=FALSE,H9,0)</f>
        <v>#REF!</v>
      </c>
      <c r="J9" s="61" t="str">
        <f>IF(E9="Yes","OK","Did not pass")</f>
        <v>OK</v>
      </c>
      <c r="K9" s="61" t="s">
        <v>165</v>
      </c>
      <c r="L9" s="49"/>
    </row>
    <row r="10" spans="2:12" ht="77.45" customHeight="1" x14ac:dyDescent="0.2">
      <c r="B10" s="83">
        <f t="shared" si="2"/>
        <v>45</v>
      </c>
      <c r="C10" s="189"/>
      <c r="D10" s="85" t="s">
        <v>375</v>
      </c>
      <c r="E10" s="41" t="s">
        <v>210</v>
      </c>
      <c r="F10" s="64">
        <v>10</v>
      </c>
      <c r="G10" s="62" t="e">
        <f>+F10/#REF!</f>
        <v>#REF!</v>
      </c>
      <c r="H10" s="63">
        <f t="shared" si="0"/>
        <v>10</v>
      </c>
      <c r="I10" s="60" t="e">
        <f>IF(OR($H$4=0,$H$6=0,$H$8=0,#REF!=0)=FALSE,H10,0)</f>
        <v>#REF!</v>
      </c>
      <c r="J10" s="61" t="str">
        <f>IF(E10="Yes","OK","Did not pass")</f>
        <v>OK</v>
      </c>
      <c r="K10" s="61" t="s">
        <v>165</v>
      </c>
      <c r="L10" s="49"/>
    </row>
    <row r="11" spans="2:12" ht="15" x14ac:dyDescent="0.2">
      <c r="B11" s="83">
        <f t="shared" si="2"/>
        <v>46</v>
      </c>
      <c r="C11" s="189"/>
      <c r="D11" s="85" t="s">
        <v>186</v>
      </c>
      <c r="E11" s="41" t="s">
        <v>71</v>
      </c>
      <c r="F11" s="64">
        <v>10</v>
      </c>
      <c r="G11" s="62" t="e">
        <f>+F11/#REF!</f>
        <v>#REF!</v>
      </c>
      <c r="H11" s="63">
        <f t="shared" si="0"/>
        <v>10</v>
      </c>
      <c r="I11" s="60" t="e">
        <f>IF(OR($H$4=0,$H$6=0,$H$8=0,#REF!=0)=FALSE,H11,0)</f>
        <v>#REF!</v>
      </c>
      <c r="J11" s="61" t="str">
        <f>IF(E11="Yes","OK","Did not pass")</f>
        <v>OK</v>
      </c>
      <c r="K11" s="61" t="s">
        <v>165</v>
      </c>
      <c r="L11" s="49"/>
    </row>
    <row r="12" spans="2:12" ht="15" x14ac:dyDescent="0.2">
      <c r="B12" s="83">
        <f t="shared" si="2"/>
        <v>47</v>
      </c>
      <c r="C12" s="189"/>
      <c r="D12" s="85" t="s">
        <v>40</v>
      </c>
      <c r="E12" s="41" t="s">
        <v>71</v>
      </c>
      <c r="F12" s="64">
        <v>10</v>
      </c>
      <c r="G12" s="62" t="e">
        <f>+F12/#REF!</f>
        <v>#REF!</v>
      </c>
      <c r="H12" s="63">
        <f t="shared" si="0"/>
        <v>10</v>
      </c>
      <c r="I12" s="60" t="e">
        <f>IF(OR($H$4=0,$H$6=0,$H$8=0,#REF!=0)=FALSE,H12,0)</f>
        <v>#REF!</v>
      </c>
      <c r="J12" s="61" t="str">
        <f t="shared" ref="J12:J23" si="3">IF(E12="Yes","OK"," Pass")</f>
        <v>OK</v>
      </c>
      <c r="K12" s="61" t="str">
        <f t="shared" ref="K12:K23" si="4">IF(J12="OK","1"," 0")</f>
        <v>1</v>
      </c>
      <c r="L12" s="49"/>
    </row>
    <row r="13" spans="2:12" ht="15" x14ac:dyDescent="0.2">
      <c r="B13" s="83">
        <f t="shared" si="2"/>
        <v>48</v>
      </c>
      <c r="C13" s="189"/>
      <c r="D13" s="85" t="s">
        <v>376</v>
      </c>
      <c r="E13" s="41" t="s">
        <v>71</v>
      </c>
      <c r="F13" s="64">
        <v>10</v>
      </c>
      <c r="G13" s="62" t="e">
        <f>+F13/#REF!</f>
        <v>#REF!</v>
      </c>
      <c r="H13" s="63">
        <f t="shared" si="0"/>
        <v>10</v>
      </c>
      <c r="I13" s="60" t="e">
        <f>IF(OR($H$4=0,$H$6=0,$H$8=0,#REF!=0)=FALSE,H13,0)</f>
        <v>#REF!</v>
      </c>
      <c r="J13" s="61" t="str">
        <f t="shared" si="3"/>
        <v>OK</v>
      </c>
      <c r="K13" s="61" t="str">
        <f t="shared" si="4"/>
        <v>1</v>
      </c>
      <c r="L13" s="49"/>
    </row>
    <row r="14" spans="2:12" ht="15" x14ac:dyDescent="0.2">
      <c r="B14" s="83">
        <f t="shared" si="2"/>
        <v>49</v>
      </c>
      <c r="C14" s="189"/>
      <c r="D14" s="85" t="s">
        <v>41</v>
      </c>
      <c r="E14" s="41" t="s">
        <v>210</v>
      </c>
      <c r="F14" s="64">
        <v>10</v>
      </c>
      <c r="G14" s="62" t="e">
        <f>+F14/#REF!</f>
        <v>#REF!</v>
      </c>
      <c r="H14" s="63">
        <f t="shared" si="0"/>
        <v>10</v>
      </c>
      <c r="I14" s="60" t="e">
        <f>IF(OR($H$4=0,$H$6=0,$H$8=0,#REF!=0)=FALSE,H14,0)</f>
        <v>#REF!</v>
      </c>
      <c r="J14" s="61" t="str">
        <f>IF(E14="Yes","OK","Did not pass")</f>
        <v>OK</v>
      </c>
      <c r="K14" s="61" t="s">
        <v>165</v>
      </c>
      <c r="L14" s="49"/>
    </row>
    <row r="15" spans="2:12" ht="15" x14ac:dyDescent="0.2">
      <c r="B15" s="83">
        <f t="shared" si="2"/>
        <v>50</v>
      </c>
      <c r="C15" s="189"/>
      <c r="D15" s="85" t="s">
        <v>42</v>
      </c>
      <c r="E15" s="41" t="s">
        <v>71</v>
      </c>
      <c r="F15" s="64">
        <v>10</v>
      </c>
      <c r="G15" s="62" t="e">
        <f>+F15/#REF!</f>
        <v>#REF!</v>
      </c>
      <c r="H15" s="63">
        <f t="shared" si="0"/>
        <v>10</v>
      </c>
      <c r="I15" s="60" t="e">
        <f>IF(OR($H$4=0,$H$6=0,$H$8=0,#REF!=0)=FALSE,H15,0)</f>
        <v>#REF!</v>
      </c>
      <c r="J15" s="61" t="str">
        <f>IF(E15="Yes","OK","Did not pass")</f>
        <v>OK</v>
      </c>
      <c r="K15" s="61" t="s">
        <v>165</v>
      </c>
      <c r="L15" s="49"/>
    </row>
    <row r="16" spans="2:12" ht="15" x14ac:dyDescent="0.2">
      <c r="B16" s="83">
        <f t="shared" si="2"/>
        <v>51</v>
      </c>
      <c r="C16" s="189"/>
      <c r="D16" s="85" t="s">
        <v>364</v>
      </c>
      <c r="E16" s="41" t="s">
        <v>210</v>
      </c>
      <c r="F16" s="64">
        <v>10</v>
      </c>
      <c r="G16" s="62" t="e">
        <f>+F16/#REF!</f>
        <v>#REF!</v>
      </c>
      <c r="H16" s="63">
        <f t="shared" si="0"/>
        <v>10</v>
      </c>
      <c r="I16" s="60" t="e">
        <f>IF(OR($H$4=0,$H$6=0,$H$8=0,#REF!=0)=FALSE,H16,0)</f>
        <v>#REF!</v>
      </c>
      <c r="J16" s="61" t="str">
        <f>IF(E16="Yes","OK","Did not pass")</f>
        <v>OK</v>
      </c>
      <c r="K16" s="61" t="s">
        <v>165</v>
      </c>
      <c r="L16" s="49"/>
    </row>
    <row r="17" spans="1:12" ht="15" x14ac:dyDescent="0.2">
      <c r="B17" s="83">
        <f t="shared" si="2"/>
        <v>52</v>
      </c>
      <c r="C17" s="189"/>
      <c r="D17" s="85" t="s">
        <v>43</v>
      </c>
      <c r="E17" s="41" t="s">
        <v>210</v>
      </c>
      <c r="F17" s="64">
        <v>10</v>
      </c>
      <c r="G17" s="62" t="e">
        <f>+F17/#REF!</f>
        <v>#REF!</v>
      </c>
      <c r="H17" s="63">
        <f t="shared" si="0"/>
        <v>10</v>
      </c>
      <c r="I17" s="60" t="e">
        <f>IF(OR($H$4=0,$H$6=0,$H$8=0,#REF!=0)=FALSE,H17,0)</f>
        <v>#REF!</v>
      </c>
      <c r="J17" s="61" t="str">
        <f>IF(E17="Yes","OK","Did not pass")</f>
        <v>OK</v>
      </c>
      <c r="K17" s="61" t="s">
        <v>165</v>
      </c>
      <c r="L17" s="49"/>
    </row>
    <row r="18" spans="1:12" ht="15" x14ac:dyDescent="0.2">
      <c r="B18" s="83">
        <f t="shared" si="2"/>
        <v>53</v>
      </c>
      <c r="C18" s="190"/>
      <c r="D18" s="85" t="s">
        <v>44</v>
      </c>
      <c r="E18" s="41" t="s">
        <v>210</v>
      </c>
      <c r="F18" s="64">
        <v>10</v>
      </c>
      <c r="G18" s="62" t="e">
        <f>+F18/#REF!</f>
        <v>#REF!</v>
      </c>
      <c r="H18" s="63">
        <f t="shared" si="0"/>
        <v>10</v>
      </c>
      <c r="I18" s="60" t="e">
        <f>IF(OR($H$4=0,$H$6=0,$H$8=0,#REF!=0)=FALSE,H18,0)</f>
        <v>#REF!</v>
      </c>
      <c r="J18" s="61" t="str">
        <f>IF(E18="Yes","OK","Did not pass")</f>
        <v>OK</v>
      </c>
      <c r="K18" s="61" t="s">
        <v>165</v>
      </c>
      <c r="L18" s="49"/>
    </row>
    <row r="19" spans="1:12" ht="15" x14ac:dyDescent="0.2">
      <c r="B19" s="83">
        <f t="shared" si="2"/>
        <v>54</v>
      </c>
      <c r="C19" s="84" t="s">
        <v>45</v>
      </c>
      <c r="D19" s="85" t="s">
        <v>225</v>
      </c>
      <c r="E19" s="41" t="s">
        <v>210</v>
      </c>
      <c r="F19" s="64">
        <v>10</v>
      </c>
      <c r="G19" s="62" t="e">
        <f>+F19/#REF!</f>
        <v>#REF!</v>
      </c>
      <c r="H19" s="63">
        <f t="shared" si="0"/>
        <v>10</v>
      </c>
      <c r="I19" s="60" t="e">
        <f>IF(OR($H$4=0,$H$6=0,$H$8=0,#REF!=0)=FALSE,H19,0)</f>
        <v>#REF!</v>
      </c>
      <c r="J19" s="61" t="str">
        <f t="shared" si="3"/>
        <v>OK</v>
      </c>
      <c r="K19" s="61" t="str">
        <f t="shared" si="4"/>
        <v>1</v>
      </c>
      <c r="L19" s="49"/>
    </row>
    <row r="20" spans="1:12" ht="15" x14ac:dyDescent="0.2">
      <c r="B20" s="83">
        <f t="shared" si="2"/>
        <v>55</v>
      </c>
      <c r="C20" s="84" t="s">
        <v>45</v>
      </c>
      <c r="D20" s="85" t="s">
        <v>226</v>
      </c>
      <c r="E20" s="41" t="s">
        <v>210</v>
      </c>
      <c r="F20" s="64">
        <v>10</v>
      </c>
      <c r="G20" s="62" t="e">
        <f>+F20/#REF!</f>
        <v>#REF!</v>
      </c>
      <c r="H20" s="63">
        <f t="shared" ref="H20:H25" si="5">IF(E20="Yes",F20,0)</f>
        <v>10</v>
      </c>
      <c r="I20" s="60" t="e">
        <f>IF(OR($H$4=0,$H$6=0,$H$8=0,#REF!=0)=FALSE,H20,0)</f>
        <v>#REF!</v>
      </c>
      <c r="J20" s="61" t="str">
        <f t="shared" si="3"/>
        <v>OK</v>
      </c>
      <c r="K20" s="61" t="str">
        <f t="shared" si="4"/>
        <v>1</v>
      </c>
      <c r="L20" s="49"/>
    </row>
    <row r="21" spans="1:12" ht="15" x14ac:dyDescent="0.2">
      <c r="B21" s="83">
        <f t="shared" si="2"/>
        <v>56</v>
      </c>
      <c r="C21" s="84" t="s">
        <v>45</v>
      </c>
      <c r="D21" s="85" t="s">
        <v>238</v>
      </c>
      <c r="E21" s="41" t="s">
        <v>71</v>
      </c>
      <c r="F21" s="64">
        <v>10</v>
      </c>
      <c r="G21" s="62" t="e">
        <f>+F21/#REF!</f>
        <v>#REF!</v>
      </c>
      <c r="H21" s="63">
        <f t="shared" si="5"/>
        <v>10</v>
      </c>
      <c r="I21" s="60" t="e">
        <f>IF(OR($H$4=0,$H$6=0,$H$8=0,#REF!=0)=FALSE,H21,0)</f>
        <v>#REF!</v>
      </c>
      <c r="J21" s="61" t="str">
        <f t="shared" si="3"/>
        <v>OK</v>
      </c>
      <c r="K21" s="61" t="str">
        <f t="shared" si="4"/>
        <v>1</v>
      </c>
      <c r="L21" s="49"/>
    </row>
    <row r="22" spans="1:12" ht="15" x14ac:dyDescent="0.2">
      <c r="B22" s="83">
        <f t="shared" si="2"/>
        <v>57</v>
      </c>
      <c r="C22" s="84" t="s">
        <v>45</v>
      </c>
      <c r="D22" s="85" t="s">
        <v>239</v>
      </c>
      <c r="E22" s="41" t="s">
        <v>210</v>
      </c>
      <c r="F22" s="64">
        <v>10</v>
      </c>
      <c r="G22" s="62" t="e">
        <f>+F22/#REF!</f>
        <v>#REF!</v>
      </c>
      <c r="H22" s="63">
        <f t="shared" si="5"/>
        <v>10</v>
      </c>
      <c r="I22" s="60" t="e">
        <f>IF(OR($H$4=0,$H$6=0,$H$8=0,#REF!=0)=FALSE,H22,0)</f>
        <v>#REF!</v>
      </c>
      <c r="J22" s="61" t="str">
        <f t="shared" si="3"/>
        <v>OK</v>
      </c>
      <c r="K22" s="61" t="str">
        <f t="shared" si="4"/>
        <v>1</v>
      </c>
      <c r="L22" s="49"/>
    </row>
    <row r="23" spans="1:12" ht="15" x14ac:dyDescent="0.2">
      <c r="B23" s="83">
        <f t="shared" si="2"/>
        <v>58</v>
      </c>
      <c r="C23" s="84" t="s">
        <v>45</v>
      </c>
      <c r="D23" s="85" t="s">
        <v>240</v>
      </c>
      <c r="E23" s="41" t="s">
        <v>210</v>
      </c>
      <c r="F23" s="64">
        <v>10</v>
      </c>
      <c r="G23" s="62" t="e">
        <f>+F23/#REF!</f>
        <v>#REF!</v>
      </c>
      <c r="H23" s="63">
        <f t="shared" si="5"/>
        <v>10</v>
      </c>
      <c r="I23" s="60" t="e">
        <f>IF(OR($H$4=0,$H$6=0,$H$8=0,#REF!=0)=FALSE,H23,0)</f>
        <v>#REF!</v>
      </c>
      <c r="J23" s="61" t="str">
        <f t="shared" si="3"/>
        <v>OK</v>
      </c>
      <c r="K23" s="61" t="str">
        <f t="shared" si="4"/>
        <v>1</v>
      </c>
      <c r="L23" s="49"/>
    </row>
    <row r="24" spans="1:12" ht="15" x14ac:dyDescent="0.2">
      <c r="B24" s="83">
        <f t="shared" si="2"/>
        <v>59</v>
      </c>
      <c r="C24" s="84" t="s">
        <v>231</v>
      </c>
      <c r="D24" s="85" t="s">
        <v>232</v>
      </c>
      <c r="E24" s="41" t="s">
        <v>71</v>
      </c>
      <c r="F24" s="64">
        <v>10</v>
      </c>
      <c r="G24" s="62" t="e">
        <f>+F24/#REF!</f>
        <v>#REF!</v>
      </c>
      <c r="H24" s="63">
        <f t="shared" si="5"/>
        <v>10</v>
      </c>
      <c r="I24" s="60" t="e">
        <f>IF(OR($H$4=0,$H$6=0,$H$8=0,#REF!=0)=FALSE,H24,0)</f>
        <v>#REF!</v>
      </c>
      <c r="J24" s="61" t="str">
        <f t="shared" ref="J24" si="6">IF(E24="Yes","OK","Did not pass")</f>
        <v>OK</v>
      </c>
      <c r="K24" s="61" t="s">
        <v>165</v>
      </c>
      <c r="L24" s="49"/>
    </row>
    <row r="25" spans="1:12" ht="33.6" customHeight="1" x14ac:dyDescent="0.2">
      <c r="B25" s="83">
        <f t="shared" si="2"/>
        <v>60</v>
      </c>
      <c r="C25" s="84" t="s">
        <v>233</v>
      </c>
      <c r="D25" s="85" t="s">
        <v>336</v>
      </c>
      <c r="E25" s="41" t="s">
        <v>71</v>
      </c>
      <c r="F25" s="64">
        <v>10</v>
      </c>
      <c r="G25" s="62" t="e">
        <f>+F25/#REF!</f>
        <v>#REF!</v>
      </c>
      <c r="H25" s="63">
        <f t="shared" si="5"/>
        <v>10</v>
      </c>
      <c r="I25" s="60" t="e">
        <f>IF(OR($H$4=0,$H$6=0,$H$8=0,#REF!=0)=FALSE,H25,0)</f>
        <v>#REF!</v>
      </c>
      <c r="J25" s="61" t="str">
        <f>IF(E25="Yes","OK"," Pass")</f>
        <v>OK</v>
      </c>
      <c r="K25" s="61" t="str">
        <f>IF(J25="OK","15"," 0")</f>
        <v>15</v>
      </c>
      <c r="L25" s="49"/>
    </row>
    <row r="26" spans="1:12" ht="15" x14ac:dyDescent="0.2">
      <c r="B26" s="83">
        <f t="shared" si="2"/>
        <v>61</v>
      </c>
      <c r="C26" s="84" t="s">
        <v>234</v>
      </c>
      <c r="D26" s="85" t="s">
        <v>235</v>
      </c>
      <c r="E26" s="41" t="s">
        <v>71</v>
      </c>
      <c r="F26" s="64">
        <v>10</v>
      </c>
      <c r="G26" s="62" t="e">
        <f>+F26/#REF!</f>
        <v>#REF!</v>
      </c>
      <c r="H26" s="63">
        <f t="shared" ref="H26" si="7">IF(E26="Yes",F26,0)</f>
        <v>10</v>
      </c>
      <c r="I26" s="60" t="e">
        <f>IF(OR($H$4=0,$H$6=0,$H$8=0,#REF!=0)=FALSE,H26,0)</f>
        <v>#REF!</v>
      </c>
      <c r="J26" s="61" t="str">
        <f>IF(E26="Yes","OK"," Pass")</f>
        <v>OK</v>
      </c>
      <c r="K26" s="61" t="str">
        <f>IF(J26="OK","8"," 0")</f>
        <v>8</v>
      </c>
      <c r="L26" s="49"/>
    </row>
    <row r="27" spans="1:12" s="4" customFormat="1" ht="15" x14ac:dyDescent="0.2">
      <c r="A27" s="1"/>
      <c r="B27" s="83">
        <f t="shared" si="2"/>
        <v>62</v>
      </c>
      <c r="C27" s="84" t="s">
        <v>46</v>
      </c>
      <c r="D27" s="85" t="s">
        <v>337</v>
      </c>
      <c r="E27" s="41" t="s">
        <v>71</v>
      </c>
      <c r="F27" s="64">
        <v>10</v>
      </c>
      <c r="G27" s="62" t="e">
        <f>+F27/#REF!</f>
        <v>#REF!</v>
      </c>
      <c r="H27" s="63">
        <f t="shared" ref="H27:H39" si="8">IF(E27="Yes",F27,0)</f>
        <v>10</v>
      </c>
      <c r="I27" s="60" t="e">
        <f>IF(OR($H$4=0,$H$6=0,$H$8=0,#REF!=0)=FALSE,H27,0)</f>
        <v>#REF!</v>
      </c>
      <c r="J27" s="61" t="str">
        <f t="shared" ref="J27:J38" si="9">IF(E27="Yes","OK","Did not pass")</f>
        <v>OK</v>
      </c>
      <c r="K27" s="61" t="s">
        <v>165</v>
      </c>
      <c r="L27" s="49"/>
    </row>
    <row r="28" spans="1:12" s="4" customFormat="1" ht="15" x14ac:dyDescent="0.2">
      <c r="A28" s="1"/>
      <c r="B28" s="83">
        <f t="shared" si="2"/>
        <v>63</v>
      </c>
      <c r="C28" s="84" t="s">
        <v>148</v>
      </c>
      <c r="D28" s="85" t="s">
        <v>372</v>
      </c>
      <c r="E28" s="41" t="s">
        <v>71</v>
      </c>
      <c r="F28" s="64">
        <v>10</v>
      </c>
      <c r="G28" s="62" t="e">
        <f>+F28/#REF!</f>
        <v>#REF!</v>
      </c>
      <c r="H28" s="63">
        <f t="shared" si="8"/>
        <v>10</v>
      </c>
      <c r="I28" s="60" t="e">
        <f>IF(OR($H$4=0,$H$6=0,$H$8=0,#REF!=0)=FALSE,H28,0)</f>
        <v>#REF!</v>
      </c>
      <c r="J28" s="61" t="str">
        <f t="shared" si="9"/>
        <v>OK</v>
      </c>
      <c r="K28" s="61" t="s">
        <v>165</v>
      </c>
      <c r="L28" s="49"/>
    </row>
    <row r="29" spans="1:12" ht="25.5" x14ac:dyDescent="0.2">
      <c r="B29" s="83">
        <f t="shared" si="2"/>
        <v>64</v>
      </c>
      <c r="C29" s="84" t="s">
        <v>47</v>
      </c>
      <c r="D29" s="85" t="s">
        <v>228</v>
      </c>
      <c r="E29" s="41" t="s">
        <v>71</v>
      </c>
      <c r="F29" s="64">
        <v>10</v>
      </c>
      <c r="G29" s="62" t="e">
        <f>+F29/#REF!</f>
        <v>#REF!</v>
      </c>
      <c r="H29" s="63">
        <f t="shared" si="8"/>
        <v>10</v>
      </c>
      <c r="I29" s="60" t="e">
        <f>IF(OR($H$4=0,$H$6=0,$H$8=0,#REF!=0)=FALSE,H29,0)</f>
        <v>#REF!</v>
      </c>
      <c r="J29" s="61" t="str">
        <f>IF(E29="Yes","OK"," Pass")</f>
        <v>OK</v>
      </c>
      <c r="K29" s="61" t="str">
        <f>IF(J29="OK","5"," 0")</f>
        <v>5</v>
      </c>
      <c r="L29" s="49"/>
    </row>
    <row r="30" spans="1:12" ht="33.75" customHeight="1" x14ac:dyDescent="0.2">
      <c r="B30" s="83">
        <f t="shared" si="2"/>
        <v>65</v>
      </c>
      <c r="C30" s="84" t="s">
        <v>48</v>
      </c>
      <c r="D30" s="85" t="s">
        <v>147</v>
      </c>
      <c r="E30" s="41" t="s">
        <v>71</v>
      </c>
      <c r="F30" s="64">
        <v>10</v>
      </c>
      <c r="G30" s="62" t="e">
        <f>+F30/#REF!</f>
        <v>#REF!</v>
      </c>
      <c r="H30" s="63">
        <f t="shared" si="8"/>
        <v>10</v>
      </c>
      <c r="I30" s="60" t="e">
        <f>IF(OR($H$4=0,$H$6=0,$H$8=0,#REF!=0)=FALSE,H30,0)</f>
        <v>#REF!</v>
      </c>
      <c r="J30" s="61" t="str">
        <f>IF(E30="Yes","OK"," Pass")</f>
        <v>OK</v>
      </c>
      <c r="K30" s="61" t="s">
        <v>165</v>
      </c>
      <c r="L30" s="49"/>
    </row>
    <row r="31" spans="1:12" ht="15" x14ac:dyDescent="0.2">
      <c r="B31" s="83">
        <f t="shared" si="2"/>
        <v>66</v>
      </c>
      <c r="C31" s="84" t="s">
        <v>49</v>
      </c>
      <c r="D31" s="85" t="s">
        <v>211</v>
      </c>
      <c r="E31" s="41" t="s">
        <v>71</v>
      </c>
      <c r="F31" s="64">
        <v>10</v>
      </c>
      <c r="G31" s="62" t="e">
        <f>+F31/#REF!</f>
        <v>#REF!</v>
      </c>
      <c r="H31" s="63">
        <f t="shared" si="8"/>
        <v>10</v>
      </c>
      <c r="I31" s="60" t="e">
        <f>IF(OR($H$4=0,$H$6=0,$H$8=0,#REF!=0)=FALSE,H31,0)</f>
        <v>#REF!</v>
      </c>
      <c r="J31" s="61" t="str">
        <f t="shared" si="9"/>
        <v>OK</v>
      </c>
      <c r="K31" s="61" t="s">
        <v>165</v>
      </c>
      <c r="L31" s="49"/>
    </row>
    <row r="32" spans="1:12" ht="48.75" customHeight="1" x14ac:dyDescent="0.2">
      <c r="B32" s="83">
        <f t="shared" si="2"/>
        <v>67</v>
      </c>
      <c r="C32" s="84" t="s">
        <v>50</v>
      </c>
      <c r="D32" s="85" t="s">
        <v>338</v>
      </c>
      <c r="E32" s="41" t="s">
        <v>71</v>
      </c>
      <c r="F32" s="64">
        <v>10</v>
      </c>
      <c r="G32" s="62" t="e">
        <f>+F32/#REF!</f>
        <v>#REF!</v>
      </c>
      <c r="H32" s="63">
        <f t="shared" si="8"/>
        <v>10</v>
      </c>
      <c r="I32" s="60" t="e">
        <f>IF(OR($H$4=0,$H$6=0,$H$8=0,#REF!=0)=FALSE,H32,0)</f>
        <v>#REF!</v>
      </c>
      <c r="J32" s="61" t="str">
        <f t="shared" si="9"/>
        <v>OK</v>
      </c>
      <c r="K32" s="61" t="s">
        <v>165</v>
      </c>
      <c r="L32" s="49"/>
    </row>
    <row r="33" spans="1:12" ht="15" x14ac:dyDescent="0.2">
      <c r="B33" s="83">
        <f t="shared" si="2"/>
        <v>68</v>
      </c>
      <c r="C33" s="84" t="s">
        <v>51</v>
      </c>
      <c r="D33" s="85" t="s">
        <v>308</v>
      </c>
      <c r="E33" s="41" t="s">
        <v>210</v>
      </c>
      <c r="F33" s="64">
        <v>10</v>
      </c>
      <c r="G33" s="62" t="e">
        <f>+F33/#REF!</f>
        <v>#REF!</v>
      </c>
      <c r="H33" s="63">
        <f t="shared" si="8"/>
        <v>10</v>
      </c>
      <c r="I33" s="60" t="e">
        <f>IF(OR($H$4=0,$H$6=0,$H$8=0,#REF!=0)=FALSE,H33,0)</f>
        <v>#REF!</v>
      </c>
      <c r="J33" s="61" t="str">
        <f t="shared" si="9"/>
        <v>OK</v>
      </c>
      <c r="K33" s="61" t="s">
        <v>165</v>
      </c>
      <c r="L33" s="49"/>
    </row>
    <row r="34" spans="1:12" ht="25.5" x14ac:dyDescent="0.2">
      <c r="B34" s="83">
        <f t="shared" si="2"/>
        <v>69</v>
      </c>
      <c r="C34" s="84" t="s">
        <v>52</v>
      </c>
      <c r="D34" s="85" t="s">
        <v>53</v>
      </c>
      <c r="E34" s="41" t="s">
        <v>71</v>
      </c>
      <c r="F34" s="64">
        <v>10</v>
      </c>
      <c r="G34" s="62" t="e">
        <f>+F34/#REF!</f>
        <v>#REF!</v>
      </c>
      <c r="H34" s="63">
        <f t="shared" si="8"/>
        <v>10</v>
      </c>
      <c r="I34" s="60" t="e">
        <f>IF(OR($H$4=0,$H$6=0,$H$8=0,#REF!=0)=FALSE,H34,0)</f>
        <v>#REF!</v>
      </c>
      <c r="J34" s="61" t="str">
        <f>IF(E34="Yes","OK"," Pass")</f>
        <v>OK</v>
      </c>
      <c r="K34" s="61" t="str">
        <f>IF(J34="OK","3"," 0")</f>
        <v>3</v>
      </c>
      <c r="L34" s="50"/>
    </row>
    <row r="35" spans="1:12" ht="74.099999999999994" customHeight="1" x14ac:dyDescent="0.2">
      <c r="B35" s="83">
        <f t="shared" si="2"/>
        <v>70</v>
      </c>
      <c r="C35" s="84" t="s">
        <v>54</v>
      </c>
      <c r="D35" s="85" t="s">
        <v>187</v>
      </c>
      <c r="E35" s="41" t="s">
        <v>71</v>
      </c>
      <c r="F35" s="64">
        <v>10</v>
      </c>
      <c r="G35" s="62" t="e">
        <f>+F35/#REF!</f>
        <v>#REF!</v>
      </c>
      <c r="H35" s="63">
        <f t="shared" si="8"/>
        <v>10</v>
      </c>
      <c r="I35" s="60" t="e">
        <f>IF(OR($H$4=0,$H$6=0,$H$8=0,#REF!=0)=FALSE,H35,0)</f>
        <v>#REF!</v>
      </c>
      <c r="J35" s="61" t="str">
        <f>IF(E35="Yes","OK"," Pass")</f>
        <v>OK</v>
      </c>
      <c r="K35" s="61" t="str">
        <f>IF(J35="OK","3"," 0")</f>
        <v>3</v>
      </c>
      <c r="L35" s="50"/>
    </row>
    <row r="36" spans="1:12" ht="37.5" customHeight="1" x14ac:dyDescent="0.2">
      <c r="B36" s="83">
        <f t="shared" si="2"/>
        <v>71</v>
      </c>
      <c r="C36" s="84" t="s">
        <v>55</v>
      </c>
      <c r="D36" s="85" t="s">
        <v>251</v>
      </c>
      <c r="E36" s="41" t="s">
        <v>71</v>
      </c>
      <c r="F36" s="64">
        <v>10</v>
      </c>
      <c r="G36" s="62" t="e">
        <f>+F36/#REF!</f>
        <v>#REF!</v>
      </c>
      <c r="H36" s="63">
        <f t="shared" si="8"/>
        <v>10</v>
      </c>
      <c r="I36" s="60" t="e">
        <f>IF(OR($H$4=0,$H$6=0,$H$8=0,#REF!=0)=FALSE,H36,0)</f>
        <v>#REF!</v>
      </c>
      <c r="J36" s="61" t="str">
        <f t="shared" si="9"/>
        <v>OK</v>
      </c>
      <c r="K36" s="61" t="s">
        <v>165</v>
      </c>
      <c r="L36" s="49"/>
    </row>
    <row r="37" spans="1:12" ht="32.1" customHeight="1" x14ac:dyDescent="0.2">
      <c r="B37" s="83">
        <f t="shared" si="2"/>
        <v>72</v>
      </c>
      <c r="C37" s="84" t="s">
        <v>56</v>
      </c>
      <c r="D37" s="85" t="s">
        <v>275</v>
      </c>
      <c r="E37" s="41" t="s">
        <v>71</v>
      </c>
      <c r="F37" s="64">
        <v>10</v>
      </c>
      <c r="G37" s="62" t="e">
        <f>+F37/#REF!</f>
        <v>#REF!</v>
      </c>
      <c r="H37" s="63">
        <f t="shared" si="8"/>
        <v>10</v>
      </c>
      <c r="I37" s="60" t="e">
        <f>IF(OR($H$4=0,$H$6=0,$H$8=0,#REF!=0)=FALSE,H37,0)</f>
        <v>#REF!</v>
      </c>
      <c r="J37" s="61" t="str">
        <f>IF(E37="Yes","OK"," Pass")</f>
        <v>OK</v>
      </c>
      <c r="K37" s="61" t="str">
        <f>IF(J37="OK","1"," 0")</f>
        <v>1</v>
      </c>
      <c r="L37" s="49"/>
    </row>
    <row r="38" spans="1:12" ht="39.75" customHeight="1" x14ac:dyDescent="0.2">
      <c r="B38" s="83">
        <f t="shared" si="2"/>
        <v>73</v>
      </c>
      <c r="C38" s="84" t="s">
        <v>57</v>
      </c>
      <c r="D38" s="85" t="s">
        <v>373</v>
      </c>
      <c r="E38" s="41" t="s">
        <v>71</v>
      </c>
      <c r="F38" s="64">
        <v>10</v>
      </c>
      <c r="G38" s="62" t="e">
        <f>+F38/#REF!</f>
        <v>#REF!</v>
      </c>
      <c r="H38" s="63">
        <f t="shared" si="8"/>
        <v>10</v>
      </c>
      <c r="I38" s="60" t="e">
        <f>IF(OR($H$4=0,$H$6=0,$H$8=0,#REF!=0)=FALSE,H38,0)</f>
        <v>#REF!</v>
      </c>
      <c r="J38" s="61" t="str">
        <f t="shared" si="9"/>
        <v>OK</v>
      </c>
      <c r="K38" s="61" t="s">
        <v>165</v>
      </c>
      <c r="L38" s="49"/>
    </row>
    <row r="39" spans="1:12" ht="45.75" customHeight="1" x14ac:dyDescent="0.2">
      <c r="B39" s="83">
        <f t="shared" si="2"/>
        <v>74</v>
      </c>
      <c r="C39" s="84" t="s">
        <v>58</v>
      </c>
      <c r="D39" s="85" t="s">
        <v>262</v>
      </c>
      <c r="E39" s="41" t="s">
        <v>71</v>
      </c>
      <c r="F39" s="64">
        <v>10</v>
      </c>
      <c r="G39" s="62" t="e">
        <f>+F39/#REF!</f>
        <v>#REF!</v>
      </c>
      <c r="H39" s="63">
        <f t="shared" si="8"/>
        <v>10</v>
      </c>
      <c r="I39" s="60" t="e">
        <f>IF(OR($H$4=0,$H$6=0,$H$8=0,#REF!=0)=FALSE,H39,0)</f>
        <v>#REF!</v>
      </c>
      <c r="J39" s="61" t="str">
        <f>IF(E39="Yes","OK"," Pass")</f>
        <v>OK</v>
      </c>
      <c r="K39" s="61" t="str">
        <f>IF(J39="OK","1"," 0")</f>
        <v>1</v>
      </c>
      <c r="L39" s="49"/>
    </row>
    <row r="40" spans="1:12" ht="57" customHeight="1" x14ac:dyDescent="0.2">
      <c r="B40" s="83">
        <f t="shared" si="2"/>
        <v>75</v>
      </c>
      <c r="C40" s="155" t="s">
        <v>329</v>
      </c>
      <c r="D40" s="156" t="s">
        <v>330</v>
      </c>
      <c r="E40" s="41" t="s">
        <v>71</v>
      </c>
      <c r="F40" s="64">
        <v>10</v>
      </c>
      <c r="G40" s="62" t="e">
        <f>+F40/#REF!</f>
        <v>#REF!</v>
      </c>
      <c r="H40" s="63">
        <f t="shared" ref="H40" si="10">IF(E40="Yes",F40,0)</f>
        <v>10</v>
      </c>
      <c r="I40" s="60" t="e">
        <f>IF(OR($H$4=0,$H$6=0,$H$8=0,#REF!=0)=FALSE,H40,0)</f>
        <v>#REF!</v>
      </c>
      <c r="J40" s="61" t="str">
        <f t="shared" ref="J40" si="11">IF(E40="Yes","OK","Did not pass")</f>
        <v>OK</v>
      </c>
      <c r="K40" s="61" t="s">
        <v>165</v>
      </c>
      <c r="L40" s="49"/>
    </row>
    <row r="41" spans="1:12" ht="15.75" x14ac:dyDescent="0.25">
      <c r="A41" s="3"/>
      <c r="B41" s="114"/>
      <c r="C41" s="115"/>
      <c r="D41" s="116" t="s">
        <v>241</v>
      </c>
      <c r="E41" s="124"/>
      <c r="F41" s="124"/>
      <c r="G41" s="124"/>
      <c r="H41" s="124"/>
      <c r="I41" s="124"/>
      <c r="J41" s="124"/>
      <c r="K41" s="117">
        <f>+K5+K6+K12+K13+K19+K20+K21+K22+K23+K25+K26+K29+K34+K35+K37+K39</f>
        <v>65</v>
      </c>
      <c r="L41" s="3"/>
    </row>
    <row r="42" spans="1:12" ht="27.75" hidden="1" customHeight="1" x14ac:dyDescent="0.2">
      <c r="A42" s="3"/>
      <c r="B42" s="83" t="s">
        <v>204</v>
      </c>
      <c r="C42" s="84" t="s">
        <v>205</v>
      </c>
      <c r="D42" s="115"/>
      <c r="E42" s="115"/>
      <c r="F42" s="115"/>
      <c r="G42" s="115"/>
      <c r="H42" s="115"/>
      <c r="I42" s="125" t="s">
        <v>193</v>
      </c>
      <c r="J42" s="55" t="str">
        <f>IF(K41&gt;0,"FAILED","Accepted")</f>
        <v>FAILED</v>
      </c>
      <c r="K42" s="115"/>
      <c r="L42" s="3"/>
    </row>
    <row r="43" spans="1:12" ht="28.5" hidden="1" customHeight="1" x14ac:dyDescent="0.2">
      <c r="B43" s="118" t="s">
        <v>204</v>
      </c>
      <c r="C43" s="119" t="s">
        <v>207</v>
      </c>
      <c r="D43" s="105"/>
      <c r="E43" s="74"/>
      <c r="F43" s="75"/>
      <c r="G43" s="76"/>
      <c r="H43" s="126" t="s">
        <v>176</v>
      </c>
      <c r="I43" s="125" t="s">
        <v>176</v>
      </c>
      <c r="J43" s="127">
        <f>IF(J42="FAILED",0,SUM(J4:J39))</f>
        <v>0</v>
      </c>
      <c r="K43" s="115"/>
    </row>
    <row r="44" spans="1:12" hidden="1" x14ac:dyDescent="0.2">
      <c r="B44" s="102"/>
      <c r="C44" s="106"/>
      <c r="D44" s="105"/>
      <c r="E44" s="74"/>
      <c r="F44" s="75"/>
      <c r="G44" s="76"/>
      <c r="H44" s="77"/>
      <c r="I44" s="77"/>
      <c r="J44" s="76"/>
      <c r="K44" s="76"/>
    </row>
    <row r="45" spans="1:12" hidden="1" x14ac:dyDescent="0.2">
      <c r="B45" s="120"/>
      <c r="C45" s="106"/>
      <c r="D45" s="105"/>
      <c r="E45" s="74"/>
      <c r="F45" s="75"/>
      <c r="G45" s="76"/>
      <c r="H45" s="77"/>
      <c r="I45" s="77"/>
      <c r="J45" s="76"/>
      <c r="K45" s="76"/>
    </row>
    <row r="46" spans="1:12" hidden="1" x14ac:dyDescent="0.2">
      <c r="B46" s="102"/>
      <c r="C46" s="86" t="s">
        <v>145</v>
      </c>
      <c r="D46" s="87"/>
      <c r="E46" s="88"/>
      <c r="F46" s="89"/>
      <c r="G46" s="76"/>
      <c r="H46" s="77"/>
      <c r="I46" s="77"/>
      <c r="J46" s="76"/>
      <c r="K46" s="76"/>
      <c r="L46" s="19"/>
    </row>
    <row r="47" spans="1:12" hidden="1" x14ac:dyDescent="0.2">
      <c r="B47" s="102"/>
      <c r="C47" s="90" t="s">
        <v>146</v>
      </c>
      <c r="D47" s="91"/>
      <c r="E47" s="92"/>
      <c r="F47" s="93" t="e">
        <f>+#REF!</f>
        <v>#REF!</v>
      </c>
      <c r="G47" s="94">
        <f>I47/2*100</f>
        <v>2.5</v>
      </c>
      <c r="H47" s="95">
        <v>0.1</v>
      </c>
      <c r="I47" s="95">
        <v>0.05</v>
      </c>
      <c r="J47" s="96" t="s">
        <v>71</v>
      </c>
      <c r="K47" s="96"/>
      <c r="L47" s="42" t="e">
        <f>F47/$F$55</f>
        <v>#REF!</v>
      </c>
    </row>
    <row r="48" spans="1:12" hidden="1" x14ac:dyDescent="0.2">
      <c r="B48" s="102"/>
      <c r="C48" s="90" t="e">
        <f>+#REF!</f>
        <v>#REF!</v>
      </c>
      <c r="D48" s="91"/>
      <c r="E48" s="92"/>
      <c r="F48" s="93" t="e">
        <f>+#REF!</f>
        <v>#REF!</v>
      </c>
      <c r="G48" s="94">
        <f t="shared" ref="G48:G54" si="12">I48/2*100</f>
        <v>2.5</v>
      </c>
      <c r="H48" s="95">
        <v>0.1</v>
      </c>
      <c r="I48" s="95">
        <v>0.05</v>
      </c>
      <c r="J48" s="96" t="s">
        <v>184</v>
      </c>
      <c r="K48" s="96"/>
      <c r="L48" s="42" t="e">
        <f t="shared" ref="L48:L54" si="13">F48/$F$55</f>
        <v>#REF!</v>
      </c>
    </row>
    <row r="49" spans="1:12" hidden="1" x14ac:dyDescent="0.2">
      <c r="B49" s="102"/>
      <c r="C49" s="90" t="e">
        <f>+#REF!</f>
        <v>#REF!</v>
      </c>
      <c r="D49" s="91"/>
      <c r="E49" s="92"/>
      <c r="F49" s="93" t="e">
        <f>+#REF!</f>
        <v>#REF!</v>
      </c>
      <c r="G49" s="94">
        <f t="shared" si="12"/>
        <v>25</v>
      </c>
      <c r="H49" s="95">
        <v>0.2</v>
      </c>
      <c r="I49" s="95">
        <v>0.5</v>
      </c>
      <c r="J49" s="96"/>
      <c r="K49" s="96"/>
      <c r="L49" s="42" t="e">
        <f t="shared" si="13"/>
        <v>#REF!</v>
      </c>
    </row>
    <row r="50" spans="1:12" hidden="1" x14ac:dyDescent="0.2">
      <c r="B50" s="102"/>
      <c r="C50" s="90" t="e">
        <f>+#REF!</f>
        <v>#REF!</v>
      </c>
      <c r="D50" s="91"/>
      <c r="E50" s="92"/>
      <c r="F50" s="93" t="e">
        <f>+#REF!</f>
        <v>#REF!</v>
      </c>
      <c r="G50" s="94">
        <f t="shared" si="12"/>
        <v>2.5</v>
      </c>
      <c r="H50" s="95">
        <v>0.1</v>
      </c>
      <c r="I50" s="95">
        <v>0.05</v>
      </c>
      <c r="J50" s="96"/>
      <c r="K50" s="96"/>
      <c r="L50" s="42" t="e">
        <f t="shared" si="13"/>
        <v>#REF!</v>
      </c>
    </row>
    <row r="51" spans="1:12" hidden="1" x14ac:dyDescent="0.2">
      <c r="B51" s="102"/>
      <c r="C51" s="90" t="e">
        <f>+#REF!</f>
        <v>#REF!</v>
      </c>
      <c r="D51" s="91"/>
      <c r="E51" s="92"/>
      <c r="F51" s="93" t="e">
        <f>+#REF!</f>
        <v>#REF!</v>
      </c>
      <c r="G51" s="94">
        <f t="shared" si="12"/>
        <v>5</v>
      </c>
      <c r="H51" s="95">
        <v>0.1</v>
      </c>
      <c r="I51" s="95">
        <v>0.1</v>
      </c>
      <c r="J51" s="96"/>
      <c r="K51" s="96"/>
      <c r="L51" s="42" t="e">
        <f t="shared" si="13"/>
        <v>#REF!</v>
      </c>
    </row>
    <row r="52" spans="1:12" hidden="1" x14ac:dyDescent="0.2">
      <c r="B52" s="102"/>
      <c r="C52" s="90" t="e">
        <f>+#REF!</f>
        <v>#REF!</v>
      </c>
      <c r="D52" s="91"/>
      <c r="E52" s="92"/>
      <c r="F52" s="93" t="e">
        <f>+#REF!</f>
        <v>#REF!</v>
      </c>
      <c r="G52" s="94">
        <f t="shared" si="12"/>
        <v>10</v>
      </c>
      <c r="H52" s="95">
        <v>0.35</v>
      </c>
      <c r="I52" s="95">
        <v>0.2</v>
      </c>
      <c r="J52" s="96"/>
      <c r="K52" s="96"/>
      <c r="L52" s="42" t="e">
        <f t="shared" si="13"/>
        <v>#REF!</v>
      </c>
    </row>
    <row r="53" spans="1:12" hidden="1" x14ac:dyDescent="0.2">
      <c r="B53" s="102"/>
      <c r="C53" s="90" t="e">
        <f>+#REF!</f>
        <v>#REF!</v>
      </c>
      <c r="D53" s="91"/>
      <c r="E53" s="92"/>
      <c r="F53" s="93" t="e">
        <f>+#REF!</f>
        <v>#REF!</v>
      </c>
      <c r="G53" s="94">
        <f t="shared" si="12"/>
        <v>1</v>
      </c>
      <c r="H53" s="95">
        <v>0.02</v>
      </c>
      <c r="I53" s="95">
        <v>0.02</v>
      </c>
      <c r="J53" s="96"/>
      <c r="K53" s="96"/>
      <c r="L53" s="42" t="e">
        <f t="shared" si="13"/>
        <v>#REF!</v>
      </c>
    </row>
    <row r="54" spans="1:12" hidden="1" x14ac:dyDescent="0.2">
      <c r="B54" s="102"/>
      <c r="C54" s="90" t="e">
        <f>+#REF!</f>
        <v>#REF!</v>
      </c>
      <c r="D54" s="91"/>
      <c r="E54" s="92"/>
      <c r="F54" s="93" t="e">
        <f>+#REF!</f>
        <v>#REF!</v>
      </c>
      <c r="G54" s="94">
        <f t="shared" si="12"/>
        <v>1.5</v>
      </c>
      <c r="H54" s="95">
        <v>0.03</v>
      </c>
      <c r="I54" s="95">
        <v>0.03</v>
      </c>
      <c r="J54" s="96"/>
      <c r="K54" s="96"/>
      <c r="L54" s="42" t="e">
        <f t="shared" si="13"/>
        <v>#REF!</v>
      </c>
    </row>
    <row r="55" spans="1:12" s="2" customFormat="1" hidden="1" x14ac:dyDescent="0.2">
      <c r="A55" s="1"/>
      <c r="B55" s="102"/>
      <c r="C55" s="97" t="s">
        <v>0</v>
      </c>
      <c r="D55" s="98"/>
      <c r="E55" s="99"/>
      <c r="F55" s="100" t="e">
        <f>SUBTOTAL(9,F47:F54)</f>
        <v>#REF!</v>
      </c>
      <c r="G55" s="101">
        <f>SUM(G47:G54)</f>
        <v>50</v>
      </c>
      <c r="H55" s="95">
        <f>SUM(H47:H54)</f>
        <v>1</v>
      </c>
      <c r="I55" s="95">
        <f>SUM(I47:I54)</f>
        <v>1</v>
      </c>
      <c r="J55" s="96"/>
      <c r="K55" s="96"/>
      <c r="L55" s="18"/>
    </row>
    <row r="56" spans="1:12" hidden="1" x14ac:dyDescent="0.2">
      <c r="B56" s="102"/>
      <c r="C56" s="106"/>
      <c r="D56" s="103"/>
      <c r="E56" s="104"/>
      <c r="F56" s="75"/>
      <c r="G56" s="76"/>
      <c r="H56" s="77"/>
      <c r="I56" s="77"/>
      <c r="J56" s="96"/>
      <c r="K56" s="96"/>
      <c r="L56" s="11"/>
    </row>
    <row r="57" spans="1:12" hidden="1" x14ac:dyDescent="0.2">
      <c r="B57" s="102"/>
      <c r="C57" s="106"/>
      <c r="D57" s="105"/>
      <c r="E57" s="74"/>
      <c r="F57" s="75"/>
      <c r="G57" s="76"/>
      <c r="H57" s="77"/>
      <c r="I57" s="77"/>
      <c r="J57" s="76"/>
      <c r="K57" s="76"/>
    </row>
    <row r="58" spans="1:12" hidden="1" x14ac:dyDescent="0.2">
      <c r="B58" s="102"/>
      <c r="C58" s="106"/>
      <c r="D58" s="105"/>
      <c r="E58" s="74"/>
      <c r="F58" s="75"/>
      <c r="G58" s="76"/>
      <c r="H58" s="77"/>
      <c r="I58" s="77"/>
      <c r="J58" s="76"/>
      <c r="K58" s="76"/>
    </row>
    <row r="59" spans="1:12" x14ac:dyDescent="0.2">
      <c r="B59" s="102"/>
      <c r="C59" s="106"/>
      <c r="D59" s="105"/>
      <c r="E59" s="74"/>
      <c r="F59" s="75"/>
      <c r="G59" s="76"/>
      <c r="H59" s="77"/>
      <c r="I59" s="77"/>
      <c r="J59" s="76"/>
      <c r="K59" s="76"/>
    </row>
    <row r="60" spans="1:12" x14ac:dyDescent="0.2">
      <c r="B60" s="102"/>
      <c r="C60" s="106"/>
      <c r="D60" s="105"/>
      <c r="E60" s="74"/>
      <c r="F60" s="75"/>
      <c r="G60" s="76"/>
      <c r="H60" s="77"/>
      <c r="I60" s="77"/>
      <c r="J60" s="76"/>
      <c r="K60" s="76"/>
    </row>
    <row r="61" spans="1:12" x14ac:dyDescent="0.2">
      <c r="B61" s="102"/>
      <c r="C61" s="106"/>
      <c r="D61" s="105"/>
      <c r="E61" s="74"/>
      <c r="F61" s="75"/>
      <c r="G61" s="76"/>
      <c r="H61" s="77"/>
      <c r="I61" s="77"/>
      <c r="J61" s="76"/>
      <c r="K61" s="76"/>
    </row>
    <row r="62" spans="1:12" x14ac:dyDescent="0.2">
      <c r="B62" s="102"/>
      <c r="C62" s="106"/>
      <c r="D62" s="105"/>
      <c r="E62" s="74"/>
      <c r="F62" s="75"/>
      <c r="G62" s="76"/>
      <c r="H62" s="77"/>
      <c r="I62" s="77"/>
      <c r="J62" s="76"/>
      <c r="K62" s="76"/>
    </row>
    <row r="63" spans="1:12" x14ac:dyDescent="0.2">
      <c r="B63" s="102"/>
      <c r="C63" s="106"/>
      <c r="D63" s="105"/>
      <c r="E63" s="74"/>
      <c r="F63" s="75"/>
      <c r="G63" s="76"/>
      <c r="H63" s="77"/>
      <c r="I63" s="77"/>
      <c r="J63" s="76"/>
      <c r="K63" s="76"/>
    </row>
    <row r="64" spans="1:12" x14ac:dyDescent="0.2">
      <c r="B64" s="102"/>
      <c r="C64" s="106"/>
      <c r="D64" s="105"/>
      <c r="E64" s="74"/>
      <c r="F64" s="75"/>
      <c r="G64" s="76"/>
      <c r="H64" s="77"/>
      <c r="I64" s="77"/>
      <c r="J64" s="76"/>
      <c r="K64" s="76"/>
    </row>
    <row r="65" spans="2:11" x14ac:dyDescent="0.2">
      <c r="B65" s="102"/>
      <c r="C65" s="106"/>
      <c r="D65" s="105"/>
      <c r="E65" s="74"/>
      <c r="F65" s="75"/>
      <c r="G65" s="76"/>
      <c r="H65" s="77"/>
      <c r="I65" s="77"/>
      <c r="J65" s="76"/>
      <c r="K65" s="76"/>
    </row>
    <row r="66" spans="2:11" x14ac:dyDescent="0.2">
      <c r="B66" s="102"/>
      <c r="C66" s="106"/>
      <c r="D66" s="105"/>
      <c r="E66" s="74"/>
      <c r="F66" s="75"/>
      <c r="G66" s="76"/>
      <c r="H66" s="77"/>
      <c r="I66" s="77"/>
      <c r="J66" s="76"/>
      <c r="K66" s="76"/>
    </row>
    <row r="67" spans="2:11" x14ac:dyDescent="0.2">
      <c r="B67" s="102"/>
      <c r="C67" s="106"/>
      <c r="D67" s="105"/>
      <c r="E67" s="74"/>
      <c r="F67" s="75"/>
      <c r="G67" s="76"/>
      <c r="H67" s="77"/>
      <c r="I67" s="77"/>
      <c r="J67" s="76"/>
      <c r="K67" s="76"/>
    </row>
    <row r="68" spans="2:11" x14ac:dyDescent="0.2">
      <c r="B68" s="102"/>
      <c r="C68" s="106"/>
      <c r="D68" s="105"/>
      <c r="E68" s="74"/>
      <c r="F68" s="75"/>
      <c r="G68" s="76"/>
      <c r="H68" s="77"/>
      <c r="I68" s="77"/>
      <c r="J68" s="76"/>
      <c r="K68" s="76"/>
    </row>
    <row r="69" spans="2:11" x14ac:dyDescent="0.2">
      <c r="B69" s="102"/>
      <c r="C69" s="106"/>
      <c r="D69" s="105"/>
      <c r="E69" s="74"/>
      <c r="F69" s="75"/>
      <c r="G69" s="76"/>
      <c r="H69" s="77"/>
      <c r="I69" s="77"/>
      <c r="J69" s="76"/>
      <c r="K69" s="76"/>
    </row>
    <row r="70" spans="2:11" x14ac:dyDescent="0.2">
      <c r="B70" s="102"/>
      <c r="C70" s="106"/>
      <c r="D70" s="105"/>
      <c r="E70" s="74"/>
      <c r="F70" s="75"/>
      <c r="G70" s="76"/>
      <c r="H70" s="77"/>
      <c r="I70" s="77"/>
      <c r="J70" s="76"/>
      <c r="K70" s="76"/>
    </row>
    <row r="71" spans="2:11" x14ac:dyDescent="0.2">
      <c r="B71" s="102"/>
      <c r="C71" s="106"/>
      <c r="D71" s="105"/>
      <c r="E71" s="74"/>
      <c r="F71" s="75"/>
      <c r="G71" s="76"/>
      <c r="H71" s="77"/>
      <c r="I71" s="77"/>
      <c r="J71" s="76"/>
      <c r="K71" s="76"/>
    </row>
    <row r="72" spans="2:11" x14ac:dyDescent="0.2">
      <c r="B72" s="102"/>
      <c r="C72" s="106"/>
      <c r="D72" s="105"/>
      <c r="E72" s="74"/>
      <c r="F72" s="75"/>
      <c r="G72" s="76"/>
      <c r="H72" s="77"/>
      <c r="I72" s="77"/>
      <c r="J72" s="76"/>
      <c r="K72" s="76"/>
    </row>
    <row r="73" spans="2:11" x14ac:dyDescent="0.2">
      <c r="B73" s="102"/>
      <c r="C73" s="106"/>
      <c r="D73" s="105"/>
      <c r="E73" s="74"/>
      <c r="F73" s="75"/>
      <c r="G73" s="76"/>
      <c r="H73" s="77"/>
      <c r="I73" s="77"/>
      <c r="J73" s="76"/>
      <c r="K73" s="76"/>
    </row>
    <row r="74" spans="2:11" x14ac:dyDescent="0.2">
      <c r="B74" s="102"/>
      <c r="C74" s="106"/>
      <c r="D74" s="105"/>
      <c r="E74" s="74"/>
      <c r="F74" s="75"/>
      <c r="G74" s="76"/>
      <c r="H74" s="77"/>
      <c r="I74" s="77"/>
      <c r="J74" s="76"/>
      <c r="K74" s="76"/>
    </row>
    <row r="75" spans="2:11" x14ac:dyDescent="0.2">
      <c r="B75" s="102"/>
      <c r="C75" s="106"/>
      <c r="D75" s="105"/>
      <c r="E75" s="74"/>
      <c r="F75" s="75"/>
      <c r="G75" s="76"/>
      <c r="H75" s="77"/>
      <c r="I75" s="77"/>
      <c r="J75" s="76"/>
      <c r="K75" s="76"/>
    </row>
    <row r="76" spans="2:11" x14ac:dyDescent="0.2">
      <c r="B76" s="102"/>
      <c r="C76" s="106"/>
      <c r="D76" s="105"/>
      <c r="E76" s="74"/>
      <c r="F76" s="75"/>
      <c r="G76" s="76"/>
      <c r="H76" s="77"/>
      <c r="I76" s="77"/>
      <c r="J76" s="76"/>
      <c r="K76" s="76"/>
    </row>
    <row r="77" spans="2:11" x14ac:dyDescent="0.2">
      <c r="B77" s="102"/>
      <c r="C77" s="106"/>
      <c r="D77" s="105"/>
      <c r="E77" s="74"/>
      <c r="F77" s="75"/>
      <c r="G77" s="76"/>
      <c r="H77" s="77"/>
      <c r="I77" s="77"/>
      <c r="J77" s="76"/>
      <c r="K77" s="76"/>
    </row>
    <row r="78" spans="2:11" x14ac:dyDescent="0.2">
      <c r="B78" s="102"/>
      <c r="C78" s="106"/>
      <c r="D78" s="105"/>
      <c r="E78" s="74"/>
      <c r="F78" s="75"/>
      <c r="G78" s="76"/>
      <c r="H78" s="77"/>
      <c r="I78" s="77"/>
      <c r="J78" s="76"/>
      <c r="K78" s="76"/>
    </row>
    <row r="79" spans="2:11" x14ac:dyDescent="0.2">
      <c r="B79" s="102"/>
      <c r="C79" s="106"/>
      <c r="D79" s="105"/>
      <c r="E79" s="74"/>
      <c r="F79" s="75"/>
      <c r="G79" s="76"/>
      <c r="H79" s="77"/>
      <c r="I79" s="77"/>
      <c r="J79" s="76"/>
      <c r="K79" s="76"/>
    </row>
    <row r="80" spans="2:11" x14ac:dyDescent="0.2">
      <c r="B80" s="102"/>
      <c r="C80" s="106"/>
      <c r="D80" s="105"/>
      <c r="E80" s="74"/>
      <c r="F80" s="75"/>
      <c r="G80" s="76"/>
      <c r="H80" s="77"/>
      <c r="I80" s="77"/>
      <c r="J80" s="76"/>
      <c r="K80" s="76"/>
    </row>
    <row r="81" spans="2:11" x14ac:dyDescent="0.2">
      <c r="B81" s="102"/>
      <c r="C81" s="106"/>
      <c r="D81" s="105"/>
      <c r="E81" s="74"/>
      <c r="F81" s="75"/>
      <c r="G81" s="76"/>
      <c r="H81" s="77"/>
      <c r="I81" s="77"/>
      <c r="J81" s="76"/>
      <c r="K81" s="76"/>
    </row>
    <row r="82" spans="2:11" x14ac:dyDescent="0.2">
      <c r="B82" s="102"/>
      <c r="C82" s="106"/>
      <c r="D82" s="105"/>
      <c r="E82" s="74"/>
      <c r="F82" s="75"/>
      <c r="G82" s="76"/>
      <c r="H82" s="77"/>
      <c r="I82" s="77"/>
      <c r="J82" s="76"/>
      <c r="K82" s="76"/>
    </row>
    <row r="83" spans="2:11" x14ac:dyDescent="0.2">
      <c r="B83" s="102"/>
      <c r="C83" s="106"/>
      <c r="D83" s="105"/>
      <c r="E83" s="74"/>
      <c r="F83" s="75"/>
      <c r="G83" s="76"/>
      <c r="H83" s="77"/>
      <c r="I83" s="77"/>
      <c r="J83" s="76"/>
      <c r="K83" s="76"/>
    </row>
    <row r="84" spans="2:11" x14ac:dyDescent="0.2">
      <c r="B84" s="102"/>
      <c r="C84" s="106"/>
      <c r="D84" s="105"/>
      <c r="E84" s="74"/>
      <c r="F84" s="75"/>
      <c r="G84" s="76"/>
      <c r="H84" s="77"/>
      <c r="I84" s="77"/>
      <c r="J84" s="76"/>
      <c r="K84" s="76"/>
    </row>
    <row r="85" spans="2:11" x14ac:dyDescent="0.2">
      <c r="B85" s="102"/>
      <c r="C85" s="106"/>
      <c r="D85" s="105"/>
      <c r="E85" s="74"/>
      <c r="F85" s="75"/>
      <c r="G85" s="76"/>
      <c r="H85" s="77"/>
      <c r="I85" s="77"/>
      <c r="J85" s="76"/>
      <c r="K85" s="76"/>
    </row>
    <row r="86" spans="2:11" x14ac:dyDescent="0.2">
      <c r="B86" s="102"/>
      <c r="C86" s="106"/>
      <c r="D86" s="105"/>
      <c r="E86" s="74"/>
      <c r="F86" s="75"/>
      <c r="G86" s="76"/>
      <c r="H86" s="77"/>
      <c r="I86" s="77"/>
      <c r="J86" s="76"/>
      <c r="K86" s="76"/>
    </row>
    <row r="87" spans="2:11" x14ac:dyDescent="0.2">
      <c r="B87" s="102"/>
      <c r="C87" s="106"/>
      <c r="D87" s="105"/>
      <c r="E87" s="74"/>
      <c r="F87" s="75"/>
      <c r="G87" s="76"/>
      <c r="H87" s="77"/>
      <c r="I87" s="77"/>
      <c r="J87" s="76"/>
      <c r="K87" s="76"/>
    </row>
    <row r="88" spans="2:11" x14ac:dyDescent="0.2">
      <c r="B88" s="102"/>
      <c r="C88" s="106"/>
      <c r="D88" s="105"/>
      <c r="E88" s="74"/>
      <c r="F88" s="75"/>
      <c r="G88" s="76"/>
      <c r="H88" s="77"/>
      <c r="I88" s="77"/>
      <c r="J88" s="76"/>
      <c r="K88" s="76"/>
    </row>
    <row r="89" spans="2:11" x14ac:dyDescent="0.2">
      <c r="B89" s="102"/>
      <c r="C89" s="106"/>
      <c r="D89" s="105"/>
      <c r="E89" s="74"/>
      <c r="F89" s="75"/>
      <c r="G89" s="76"/>
      <c r="H89" s="77"/>
      <c r="I89" s="77"/>
      <c r="J89" s="76"/>
      <c r="K89" s="76"/>
    </row>
    <row r="90" spans="2:11" x14ac:dyDescent="0.2">
      <c r="B90" s="102"/>
      <c r="C90" s="106"/>
      <c r="D90" s="105"/>
      <c r="E90" s="74"/>
      <c r="F90" s="75"/>
      <c r="G90" s="76"/>
      <c r="H90" s="77"/>
      <c r="I90" s="77"/>
      <c r="J90" s="76"/>
      <c r="K90" s="76"/>
    </row>
    <row r="91" spans="2:11" x14ac:dyDescent="0.2">
      <c r="B91" s="102"/>
      <c r="C91" s="106"/>
      <c r="D91" s="105"/>
      <c r="E91" s="74"/>
      <c r="F91" s="75"/>
      <c r="G91" s="76"/>
      <c r="H91" s="77"/>
      <c r="I91" s="77"/>
      <c r="J91" s="76"/>
      <c r="K91" s="76"/>
    </row>
    <row r="92" spans="2:11" x14ac:dyDescent="0.2">
      <c r="B92" s="102"/>
      <c r="C92" s="106"/>
      <c r="D92" s="105"/>
      <c r="E92" s="74"/>
      <c r="F92" s="75"/>
      <c r="G92" s="76"/>
      <c r="H92" s="77"/>
      <c r="I92" s="77"/>
      <c r="J92" s="76"/>
      <c r="K92" s="76"/>
    </row>
    <row r="93" spans="2:11" x14ac:dyDescent="0.2">
      <c r="B93" s="102"/>
      <c r="C93" s="106"/>
      <c r="D93" s="105"/>
      <c r="E93" s="74"/>
      <c r="F93" s="75"/>
      <c r="G93" s="76"/>
      <c r="H93" s="77"/>
      <c r="I93" s="77"/>
      <c r="J93" s="76"/>
      <c r="K93" s="76"/>
    </row>
    <row r="94" spans="2:11" x14ac:dyDescent="0.2">
      <c r="B94" s="102"/>
      <c r="C94" s="106"/>
      <c r="D94" s="105"/>
      <c r="E94" s="74"/>
      <c r="F94" s="75"/>
      <c r="G94" s="76"/>
      <c r="H94" s="77"/>
      <c r="I94" s="77"/>
      <c r="J94" s="76"/>
      <c r="K94" s="76"/>
    </row>
    <row r="95" spans="2:11" x14ac:dyDescent="0.2">
      <c r="B95" s="102"/>
      <c r="C95" s="106"/>
      <c r="D95" s="105"/>
      <c r="E95" s="74"/>
      <c r="F95" s="75"/>
      <c r="G95" s="76"/>
      <c r="H95" s="77"/>
      <c r="I95" s="77"/>
      <c r="J95" s="76"/>
      <c r="K95" s="76"/>
    </row>
    <row r="96" spans="2:11" x14ac:dyDescent="0.2">
      <c r="B96" s="102"/>
      <c r="C96" s="106"/>
      <c r="D96" s="105"/>
      <c r="E96" s="74"/>
      <c r="F96" s="75"/>
      <c r="G96" s="76"/>
      <c r="H96" s="77"/>
      <c r="I96" s="77"/>
      <c r="J96" s="76"/>
      <c r="K96" s="76"/>
    </row>
    <row r="97" spans="2:11" x14ac:dyDescent="0.2">
      <c r="B97" s="102"/>
      <c r="C97" s="106"/>
      <c r="D97" s="105"/>
      <c r="E97" s="74"/>
      <c r="F97" s="75"/>
      <c r="G97" s="76"/>
      <c r="H97" s="77"/>
      <c r="I97" s="77"/>
      <c r="J97" s="76"/>
      <c r="K97" s="76"/>
    </row>
    <row r="98" spans="2:11" x14ac:dyDescent="0.2">
      <c r="B98" s="102"/>
      <c r="C98" s="106"/>
      <c r="D98" s="105"/>
      <c r="E98" s="74"/>
      <c r="F98" s="75"/>
      <c r="G98" s="76"/>
      <c r="H98" s="77"/>
      <c r="I98" s="77"/>
      <c r="J98" s="76"/>
      <c r="K98" s="76"/>
    </row>
    <row r="99" spans="2:11" x14ac:dyDescent="0.2">
      <c r="B99" s="102"/>
      <c r="C99" s="106"/>
      <c r="D99" s="105"/>
      <c r="E99" s="74"/>
      <c r="F99" s="75"/>
      <c r="G99" s="76"/>
      <c r="H99" s="77"/>
      <c r="I99" s="77"/>
      <c r="J99" s="76"/>
      <c r="K99" s="76"/>
    </row>
    <row r="100" spans="2:11" x14ac:dyDescent="0.2">
      <c r="B100" s="102"/>
      <c r="C100" s="106"/>
      <c r="D100" s="105"/>
      <c r="E100" s="74"/>
      <c r="F100" s="75"/>
      <c r="G100" s="76"/>
      <c r="H100" s="77"/>
      <c r="I100" s="77"/>
      <c r="J100" s="76"/>
      <c r="K100" s="76"/>
    </row>
    <row r="101" spans="2:11" x14ac:dyDescent="0.2">
      <c r="B101" s="102"/>
      <c r="C101" s="106"/>
      <c r="D101" s="105"/>
      <c r="E101" s="74"/>
      <c r="F101" s="75"/>
      <c r="G101" s="76"/>
      <c r="H101" s="77"/>
      <c r="I101" s="77"/>
      <c r="J101" s="76"/>
      <c r="K101" s="76"/>
    </row>
    <row r="102" spans="2:11" x14ac:dyDescent="0.2">
      <c r="B102" s="102"/>
      <c r="C102" s="106"/>
      <c r="D102" s="105"/>
      <c r="E102" s="74"/>
      <c r="F102" s="75"/>
      <c r="G102" s="76"/>
      <c r="H102" s="77"/>
      <c r="I102" s="77"/>
      <c r="J102" s="76"/>
      <c r="K102" s="76"/>
    </row>
    <row r="103" spans="2:11" x14ac:dyDescent="0.2">
      <c r="B103" s="102"/>
      <c r="C103" s="106"/>
      <c r="D103" s="105"/>
      <c r="E103" s="74"/>
      <c r="F103" s="75"/>
      <c r="G103" s="76"/>
      <c r="H103" s="77"/>
      <c r="I103" s="77"/>
      <c r="J103" s="76"/>
      <c r="K103" s="76"/>
    </row>
    <row r="104" spans="2:11" x14ac:dyDescent="0.2">
      <c r="B104" s="102"/>
      <c r="C104" s="106"/>
      <c r="D104" s="105"/>
      <c r="E104" s="74"/>
      <c r="F104" s="75"/>
      <c r="G104" s="76"/>
      <c r="H104" s="77"/>
      <c r="I104" s="77"/>
      <c r="J104" s="76"/>
      <c r="K104" s="76"/>
    </row>
    <row r="105" spans="2:11" x14ac:dyDescent="0.2">
      <c r="B105" s="102"/>
      <c r="C105" s="106"/>
      <c r="D105" s="105"/>
      <c r="E105" s="74"/>
      <c r="F105" s="75"/>
      <c r="G105" s="76"/>
      <c r="H105" s="77"/>
      <c r="I105" s="77"/>
      <c r="J105" s="76"/>
      <c r="K105" s="76"/>
    </row>
    <row r="106" spans="2:11" x14ac:dyDescent="0.2">
      <c r="B106" s="102"/>
      <c r="C106" s="106"/>
      <c r="D106" s="105"/>
      <c r="E106" s="74"/>
      <c r="F106" s="75"/>
      <c r="G106" s="76"/>
      <c r="H106" s="77"/>
      <c r="I106" s="77"/>
      <c r="J106" s="76"/>
      <c r="K106" s="76"/>
    </row>
    <row r="107" spans="2:11" x14ac:dyDescent="0.2">
      <c r="B107" s="102"/>
      <c r="C107" s="106"/>
      <c r="D107" s="105"/>
      <c r="E107" s="74"/>
      <c r="F107" s="75"/>
      <c r="G107" s="76"/>
      <c r="H107" s="77"/>
      <c r="I107" s="77"/>
      <c r="J107" s="76"/>
      <c r="K107" s="76"/>
    </row>
    <row r="108" spans="2:11" x14ac:dyDescent="0.2">
      <c r="B108" s="102"/>
      <c r="C108" s="106"/>
      <c r="D108" s="105"/>
      <c r="E108" s="74"/>
      <c r="F108" s="75"/>
      <c r="G108" s="76"/>
      <c r="H108" s="77"/>
      <c r="I108" s="77"/>
      <c r="J108" s="76"/>
      <c r="K108" s="76"/>
    </row>
    <row r="109" spans="2:11" x14ac:dyDescent="0.2">
      <c r="B109" s="102"/>
      <c r="C109" s="106"/>
      <c r="D109" s="105"/>
      <c r="E109" s="74"/>
      <c r="F109" s="75"/>
      <c r="G109" s="76"/>
      <c r="H109" s="77"/>
      <c r="I109" s="77"/>
      <c r="J109" s="76"/>
      <c r="K109" s="76"/>
    </row>
    <row r="110" spans="2:11" x14ac:dyDescent="0.2">
      <c r="B110" s="102"/>
      <c r="C110" s="106"/>
      <c r="D110" s="105"/>
      <c r="E110" s="74"/>
      <c r="F110" s="75"/>
      <c r="G110" s="76"/>
      <c r="H110" s="77"/>
      <c r="I110" s="77"/>
      <c r="J110" s="76"/>
      <c r="K110" s="76"/>
    </row>
    <row r="111" spans="2:11" x14ac:dyDescent="0.2">
      <c r="B111" s="102"/>
      <c r="C111" s="106"/>
      <c r="D111" s="105"/>
      <c r="E111" s="74"/>
      <c r="F111" s="75"/>
      <c r="G111" s="76"/>
      <c r="H111" s="77"/>
      <c r="I111" s="77"/>
      <c r="J111" s="76"/>
      <c r="K111" s="76"/>
    </row>
    <row r="112" spans="2:11" x14ac:dyDescent="0.2">
      <c r="B112" s="102"/>
      <c r="C112" s="106"/>
      <c r="D112" s="105"/>
      <c r="E112" s="74"/>
      <c r="F112" s="75"/>
      <c r="G112" s="76"/>
      <c r="H112" s="77"/>
      <c r="I112" s="77"/>
      <c r="J112" s="76"/>
      <c r="K112" s="76"/>
    </row>
    <row r="113" spans="2:11" x14ac:dyDescent="0.2">
      <c r="B113" s="102"/>
      <c r="C113" s="106"/>
      <c r="D113" s="105"/>
      <c r="E113" s="74"/>
      <c r="F113" s="75"/>
      <c r="G113" s="76"/>
      <c r="H113" s="77"/>
      <c r="I113" s="77"/>
      <c r="J113" s="76"/>
      <c r="K113" s="76"/>
    </row>
    <row r="114" spans="2:11" x14ac:dyDescent="0.2">
      <c r="B114" s="102"/>
      <c r="C114" s="106"/>
      <c r="D114" s="105"/>
      <c r="E114" s="74"/>
      <c r="F114" s="75"/>
      <c r="G114" s="76"/>
      <c r="H114" s="77"/>
      <c r="I114" s="77"/>
      <c r="J114" s="76"/>
      <c r="K114" s="76"/>
    </row>
    <row r="115" spans="2:11" x14ac:dyDescent="0.2">
      <c r="B115" s="102"/>
      <c r="C115" s="106"/>
      <c r="D115" s="105"/>
      <c r="E115" s="74"/>
      <c r="F115" s="75"/>
      <c r="G115" s="76"/>
      <c r="H115" s="77"/>
      <c r="I115" s="77"/>
      <c r="J115" s="76"/>
      <c r="K115" s="76"/>
    </row>
    <row r="116" spans="2:11" x14ac:dyDescent="0.2">
      <c r="B116" s="102"/>
      <c r="C116" s="106"/>
      <c r="D116" s="105"/>
      <c r="E116" s="74"/>
      <c r="F116" s="75"/>
      <c r="G116" s="76"/>
      <c r="H116" s="77"/>
      <c r="I116" s="77"/>
      <c r="J116" s="76"/>
      <c r="K116" s="76"/>
    </row>
    <row r="117" spans="2:11" x14ac:dyDescent="0.2">
      <c r="B117" s="102"/>
      <c r="C117" s="106"/>
      <c r="D117" s="105"/>
      <c r="E117" s="74"/>
      <c r="F117" s="75"/>
      <c r="G117" s="76"/>
      <c r="H117" s="77"/>
      <c r="I117" s="77"/>
      <c r="J117" s="76"/>
      <c r="K117" s="76"/>
    </row>
    <row r="118" spans="2:11" x14ac:dyDescent="0.2">
      <c r="B118" s="102"/>
      <c r="C118" s="106"/>
      <c r="D118" s="105"/>
      <c r="E118" s="74"/>
      <c r="F118" s="75"/>
      <c r="G118" s="76"/>
      <c r="H118" s="77"/>
      <c r="I118" s="77"/>
      <c r="J118" s="76"/>
      <c r="K118" s="76"/>
    </row>
    <row r="119" spans="2:11" x14ac:dyDescent="0.2">
      <c r="B119" s="102"/>
      <c r="C119" s="106"/>
      <c r="D119" s="105"/>
      <c r="E119" s="74"/>
      <c r="F119" s="75"/>
      <c r="G119" s="76"/>
      <c r="H119" s="77"/>
      <c r="I119" s="77"/>
      <c r="J119" s="76"/>
      <c r="K119" s="76"/>
    </row>
    <row r="120" spans="2:11" x14ac:dyDescent="0.2">
      <c r="B120" s="102"/>
      <c r="C120" s="106"/>
      <c r="D120" s="105"/>
      <c r="E120" s="74"/>
      <c r="F120" s="75"/>
      <c r="G120" s="76"/>
      <c r="H120" s="77"/>
      <c r="I120" s="77"/>
      <c r="J120" s="76"/>
      <c r="K120" s="76"/>
    </row>
    <row r="121" spans="2:11" x14ac:dyDescent="0.2">
      <c r="B121" s="102"/>
      <c r="C121" s="106"/>
      <c r="D121" s="105"/>
      <c r="E121" s="74"/>
      <c r="F121" s="75"/>
      <c r="G121" s="76"/>
      <c r="H121" s="77"/>
      <c r="I121" s="77"/>
      <c r="J121" s="76"/>
      <c r="K121" s="76"/>
    </row>
    <row r="122" spans="2:11" x14ac:dyDescent="0.2">
      <c r="B122" s="102"/>
      <c r="C122" s="106"/>
      <c r="D122" s="105"/>
      <c r="E122" s="74"/>
      <c r="F122" s="75"/>
      <c r="G122" s="76"/>
      <c r="H122" s="77"/>
      <c r="I122" s="77"/>
      <c r="J122" s="76"/>
      <c r="K122" s="76"/>
    </row>
    <row r="123" spans="2:11" x14ac:dyDescent="0.2">
      <c r="B123" s="102"/>
      <c r="C123" s="106"/>
      <c r="D123" s="105"/>
      <c r="E123" s="74"/>
      <c r="F123" s="75"/>
      <c r="G123" s="76"/>
      <c r="H123" s="77"/>
      <c r="I123" s="77"/>
      <c r="J123" s="76"/>
      <c r="K123" s="76"/>
    </row>
    <row r="124" spans="2:11" x14ac:dyDescent="0.2">
      <c r="B124" s="102"/>
      <c r="C124" s="106"/>
      <c r="D124" s="105"/>
      <c r="E124" s="74"/>
      <c r="F124" s="75"/>
      <c r="G124" s="76"/>
      <c r="H124" s="77"/>
      <c r="I124" s="77"/>
      <c r="J124" s="76"/>
      <c r="K124" s="76"/>
    </row>
    <row r="125" spans="2:11" x14ac:dyDescent="0.2">
      <c r="B125" s="102"/>
      <c r="C125" s="106"/>
      <c r="D125" s="105"/>
      <c r="E125" s="74"/>
      <c r="F125" s="75"/>
      <c r="G125" s="76"/>
      <c r="H125" s="77"/>
      <c r="I125" s="77"/>
      <c r="J125" s="76"/>
      <c r="K125" s="76"/>
    </row>
    <row r="126" spans="2:11" x14ac:dyDescent="0.2">
      <c r="B126" s="102"/>
      <c r="C126" s="106"/>
      <c r="D126" s="105"/>
      <c r="E126" s="74"/>
      <c r="F126" s="75"/>
      <c r="G126" s="76"/>
      <c r="H126" s="77"/>
      <c r="I126" s="77"/>
      <c r="J126" s="76"/>
      <c r="K126" s="76"/>
    </row>
    <row r="127" spans="2:11" x14ac:dyDescent="0.2">
      <c r="B127" s="102"/>
      <c r="C127" s="106"/>
      <c r="D127" s="105"/>
      <c r="E127" s="74"/>
      <c r="F127" s="75"/>
      <c r="G127" s="76"/>
      <c r="H127" s="77"/>
      <c r="I127" s="77"/>
      <c r="J127" s="76"/>
      <c r="K127" s="76"/>
    </row>
    <row r="128" spans="2:11" x14ac:dyDescent="0.2">
      <c r="B128" s="102"/>
      <c r="C128" s="106"/>
      <c r="D128" s="105"/>
      <c r="E128" s="74"/>
      <c r="F128" s="75"/>
      <c r="G128" s="76"/>
      <c r="H128" s="77"/>
      <c r="I128" s="77"/>
      <c r="J128" s="76"/>
      <c r="K128" s="76"/>
    </row>
    <row r="129" spans="2:11" x14ac:dyDescent="0.2">
      <c r="B129" s="102"/>
      <c r="C129" s="106"/>
      <c r="D129" s="105"/>
      <c r="E129" s="74"/>
      <c r="F129" s="75"/>
      <c r="G129" s="76"/>
      <c r="H129" s="77"/>
      <c r="I129" s="77"/>
      <c r="J129" s="76"/>
      <c r="K129" s="76"/>
    </row>
    <row r="130" spans="2:11" x14ac:dyDescent="0.2">
      <c r="B130" s="102"/>
      <c r="C130" s="106"/>
      <c r="D130" s="105"/>
      <c r="E130" s="74"/>
      <c r="F130" s="75"/>
      <c r="G130" s="76"/>
      <c r="H130" s="77"/>
      <c r="I130" s="77"/>
      <c r="J130" s="76"/>
      <c r="K130" s="76"/>
    </row>
    <row r="131" spans="2:11" x14ac:dyDescent="0.2">
      <c r="B131" s="102"/>
      <c r="C131" s="106"/>
      <c r="D131" s="105"/>
      <c r="E131" s="74"/>
      <c r="F131" s="75"/>
      <c r="G131" s="76"/>
      <c r="H131" s="77"/>
      <c r="I131" s="77"/>
      <c r="J131" s="76"/>
      <c r="K131" s="76"/>
    </row>
    <row r="132" spans="2:11" x14ac:dyDescent="0.2">
      <c r="B132" s="102"/>
      <c r="C132" s="106"/>
      <c r="D132" s="105"/>
      <c r="E132" s="74"/>
      <c r="F132" s="75"/>
      <c r="G132" s="76"/>
      <c r="H132" s="77"/>
      <c r="I132" s="77"/>
      <c r="J132" s="76"/>
      <c r="K132" s="76"/>
    </row>
    <row r="133" spans="2:11" x14ac:dyDescent="0.2">
      <c r="B133" s="102"/>
      <c r="C133" s="106"/>
      <c r="D133" s="105"/>
      <c r="E133" s="74"/>
      <c r="F133" s="75"/>
      <c r="G133" s="76"/>
      <c r="H133" s="77"/>
      <c r="I133" s="77"/>
      <c r="J133" s="76"/>
      <c r="K133" s="76"/>
    </row>
    <row r="134" spans="2:11" x14ac:dyDescent="0.2">
      <c r="B134" s="102"/>
      <c r="C134" s="106"/>
      <c r="D134" s="105"/>
      <c r="E134" s="74"/>
      <c r="F134" s="75"/>
      <c r="G134" s="76"/>
      <c r="H134" s="77"/>
      <c r="I134" s="77"/>
      <c r="J134" s="76"/>
      <c r="K134" s="76"/>
    </row>
    <row r="135" spans="2:11" x14ac:dyDescent="0.2">
      <c r="B135" s="102"/>
      <c r="C135" s="106"/>
      <c r="D135" s="105"/>
      <c r="E135" s="74"/>
      <c r="F135" s="75"/>
      <c r="G135" s="76"/>
      <c r="H135" s="77"/>
      <c r="I135" s="77"/>
      <c r="J135" s="76"/>
      <c r="K135" s="76"/>
    </row>
    <row r="136" spans="2:11" x14ac:dyDescent="0.2">
      <c r="B136" s="102"/>
      <c r="C136" s="106"/>
      <c r="D136" s="105"/>
      <c r="E136" s="74"/>
      <c r="F136" s="75"/>
      <c r="G136" s="76"/>
      <c r="H136" s="77"/>
      <c r="I136" s="77"/>
      <c r="J136" s="76"/>
      <c r="K136" s="76"/>
    </row>
    <row r="137" spans="2:11" x14ac:dyDescent="0.2">
      <c r="B137" s="102"/>
      <c r="C137" s="106"/>
      <c r="D137" s="105"/>
      <c r="E137" s="74"/>
      <c r="F137" s="75"/>
      <c r="G137" s="76"/>
      <c r="H137" s="77"/>
      <c r="I137" s="77"/>
      <c r="J137" s="76"/>
      <c r="K137" s="76"/>
    </row>
    <row r="138" spans="2:11" x14ac:dyDescent="0.2">
      <c r="B138" s="102"/>
      <c r="C138" s="106"/>
      <c r="D138" s="105"/>
      <c r="E138" s="74"/>
      <c r="F138" s="75"/>
      <c r="G138" s="76"/>
      <c r="H138" s="77"/>
      <c r="I138" s="77"/>
      <c r="J138" s="76"/>
      <c r="K138" s="76"/>
    </row>
    <row r="139" spans="2:11" x14ac:dyDescent="0.2">
      <c r="B139" s="102"/>
      <c r="C139" s="106"/>
      <c r="D139" s="105"/>
      <c r="E139" s="74"/>
      <c r="F139" s="75"/>
      <c r="G139" s="76"/>
      <c r="H139" s="77"/>
      <c r="I139" s="77"/>
      <c r="J139" s="76"/>
      <c r="K139" s="76"/>
    </row>
    <row r="140" spans="2:11" x14ac:dyDescent="0.2">
      <c r="B140" s="102"/>
      <c r="C140" s="106"/>
      <c r="D140" s="105"/>
      <c r="E140" s="74"/>
      <c r="F140" s="75"/>
      <c r="G140" s="76"/>
      <c r="H140" s="77"/>
      <c r="I140" s="77"/>
      <c r="J140" s="76"/>
      <c r="K140" s="76"/>
    </row>
    <row r="141" spans="2:11" x14ac:dyDescent="0.2">
      <c r="B141" s="102"/>
      <c r="C141" s="106"/>
      <c r="D141" s="105"/>
      <c r="E141" s="74"/>
      <c r="F141" s="75"/>
      <c r="G141" s="76"/>
      <c r="H141" s="77"/>
      <c r="I141" s="77"/>
      <c r="J141" s="76"/>
      <c r="K141" s="76"/>
    </row>
    <row r="142" spans="2:11" x14ac:dyDescent="0.2">
      <c r="B142" s="102"/>
      <c r="C142" s="106"/>
      <c r="D142" s="105"/>
      <c r="E142" s="74"/>
      <c r="F142" s="75"/>
      <c r="G142" s="76"/>
      <c r="H142" s="77"/>
      <c r="I142" s="77"/>
      <c r="J142" s="76"/>
      <c r="K142" s="76"/>
    </row>
    <row r="143" spans="2:11" x14ac:dyDescent="0.2">
      <c r="B143" s="102"/>
      <c r="C143" s="106"/>
      <c r="D143" s="105"/>
      <c r="E143" s="74"/>
      <c r="F143" s="75"/>
      <c r="G143" s="76"/>
      <c r="H143" s="77"/>
      <c r="I143" s="77"/>
      <c r="J143" s="76"/>
      <c r="K143" s="76"/>
    </row>
    <row r="144" spans="2:11" x14ac:dyDescent="0.2">
      <c r="B144" s="102"/>
      <c r="C144" s="106"/>
      <c r="D144" s="105"/>
      <c r="E144" s="74"/>
      <c r="F144" s="75"/>
      <c r="G144" s="76"/>
      <c r="H144" s="77"/>
      <c r="I144" s="77"/>
      <c r="J144" s="76"/>
      <c r="K144" s="76"/>
    </row>
    <row r="145" spans="2:11" x14ac:dyDescent="0.2">
      <c r="B145" s="102"/>
      <c r="C145" s="106"/>
      <c r="D145" s="105"/>
      <c r="E145" s="74"/>
      <c r="F145" s="75"/>
      <c r="G145" s="76"/>
      <c r="H145" s="77"/>
      <c r="I145" s="77"/>
      <c r="J145" s="76"/>
      <c r="K145" s="76"/>
    </row>
    <row r="146" spans="2:11" x14ac:dyDescent="0.2">
      <c r="B146" s="102"/>
      <c r="C146" s="106"/>
      <c r="D146" s="105"/>
      <c r="E146" s="74"/>
      <c r="F146" s="75"/>
      <c r="G146" s="76"/>
      <c r="H146" s="77"/>
      <c r="I146" s="77"/>
      <c r="J146" s="76"/>
      <c r="K146" s="76"/>
    </row>
    <row r="147" spans="2:11" x14ac:dyDescent="0.2">
      <c r="B147" s="102"/>
      <c r="C147" s="106"/>
      <c r="D147" s="105"/>
      <c r="E147" s="74"/>
      <c r="F147" s="75"/>
      <c r="G147" s="76"/>
      <c r="H147" s="77"/>
      <c r="I147" s="77"/>
      <c r="J147" s="76"/>
      <c r="K147" s="76"/>
    </row>
    <row r="148" spans="2:11" x14ac:dyDescent="0.2">
      <c r="B148" s="102"/>
      <c r="C148" s="106"/>
      <c r="D148" s="105"/>
      <c r="E148" s="74"/>
      <c r="F148" s="75"/>
      <c r="G148" s="76"/>
      <c r="H148" s="77"/>
      <c r="I148" s="77"/>
      <c r="J148" s="76"/>
      <c r="K148" s="76"/>
    </row>
    <row r="149" spans="2:11" x14ac:dyDescent="0.2">
      <c r="B149" s="102"/>
      <c r="C149" s="106"/>
      <c r="D149" s="105"/>
      <c r="E149" s="74"/>
      <c r="F149" s="75"/>
      <c r="G149" s="76"/>
      <c r="H149" s="77"/>
      <c r="I149" s="77"/>
      <c r="J149" s="76"/>
      <c r="K149" s="76"/>
    </row>
    <row r="150" spans="2:11" x14ac:dyDescent="0.2">
      <c r="B150" s="102"/>
      <c r="C150" s="106"/>
      <c r="D150" s="105"/>
      <c r="E150" s="74"/>
      <c r="F150" s="75"/>
      <c r="G150" s="76"/>
      <c r="H150" s="77"/>
      <c r="I150" s="77"/>
      <c r="J150" s="76"/>
      <c r="K150" s="76"/>
    </row>
    <row r="151" spans="2:11" x14ac:dyDescent="0.2">
      <c r="B151" s="102"/>
      <c r="C151" s="106"/>
      <c r="D151" s="105"/>
      <c r="E151" s="74"/>
      <c r="F151" s="75"/>
      <c r="G151" s="76"/>
      <c r="H151" s="77"/>
      <c r="I151" s="77"/>
      <c r="J151" s="76"/>
      <c r="K151" s="76"/>
    </row>
    <row r="152" spans="2:11" x14ac:dyDescent="0.2">
      <c r="B152" s="102"/>
      <c r="C152" s="106"/>
      <c r="D152" s="105"/>
      <c r="E152" s="74"/>
      <c r="F152" s="75"/>
      <c r="G152" s="76"/>
      <c r="H152" s="77"/>
      <c r="I152" s="77"/>
      <c r="J152" s="76"/>
      <c r="K152" s="76"/>
    </row>
    <row r="153" spans="2:11" x14ac:dyDescent="0.2">
      <c r="B153" s="102"/>
      <c r="C153" s="106"/>
      <c r="D153" s="105"/>
      <c r="E153" s="74"/>
      <c r="F153" s="75"/>
      <c r="G153" s="76"/>
      <c r="H153" s="77"/>
      <c r="I153" s="77"/>
      <c r="J153" s="76"/>
      <c r="K153" s="76"/>
    </row>
    <row r="154" spans="2:11" x14ac:dyDescent="0.2">
      <c r="B154" s="102"/>
      <c r="C154" s="106"/>
      <c r="D154" s="105"/>
      <c r="E154" s="74"/>
      <c r="F154" s="75"/>
      <c r="G154" s="76"/>
      <c r="H154" s="77"/>
      <c r="I154" s="77"/>
      <c r="J154" s="76"/>
      <c r="K154" s="76"/>
    </row>
    <row r="155" spans="2:11" x14ac:dyDescent="0.2">
      <c r="B155" s="102"/>
      <c r="C155" s="106"/>
      <c r="D155" s="105"/>
      <c r="E155" s="74"/>
      <c r="F155" s="75"/>
      <c r="G155" s="76"/>
      <c r="H155" s="77"/>
      <c r="I155" s="77"/>
      <c r="J155" s="76"/>
      <c r="K155" s="76"/>
    </row>
    <row r="156" spans="2:11" x14ac:dyDescent="0.2">
      <c r="B156" s="102"/>
      <c r="C156" s="106"/>
      <c r="D156" s="105"/>
      <c r="E156" s="74"/>
      <c r="F156" s="75"/>
      <c r="G156" s="76"/>
      <c r="H156" s="77"/>
      <c r="I156" s="77"/>
      <c r="J156" s="76"/>
      <c r="K156" s="76"/>
    </row>
    <row r="157" spans="2:11" x14ac:dyDescent="0.2">
      <c r="B157" s="102"/>
      <c r="C157" s="106"/>
      <c r="D157" s="105"/>
      <c r="E157" s="74"/>
      <c r="F157" s="75"/>
      <c r="G157" s="76"/>
      <c r="H157" s="77"/>
      <c r="I157" s="77"/>
      <c r="J157" s="76"/>
      <c r="K157" s="76"/>
    </row>
    <row r="158" spans="2:11" x14ac:dyDescent="0.2">
      <c r="B158" s="102"/>
      <c r="C158" s="106"/>
      <c r="D158" s="105"/>
      <c r="E158" s="74"/>
      <c r="F158" s="75"/>
      <c r="G158" s="76"/>
      <c r="H158" s="77"/>
      <c r="I158" s="77"/>
      <c r="J158" s="76"/>
      <c r="K158" s="76"/>
    </row>
    <row r="159" spans="2:11" x14ac:dyDescent="0.2">
      <c r="B159" s="102"/>
      <c r="C159" s="106"/>
      <c r="D159" s="105"/>
      <c r="E159" s="74"/>
      <c r="F159" s="75"/>
      <c r="G159" s="76"/>
      <c r="H159" s="77"/>
      <c r="I159" s="77"/>
      <c r="J159" s="76"/>
      <c r="K159" s="76"/>
    </row>
    <row r="160" spans="2:11" x14ac:dyDescent="0.2">
      <c r="B160" s="102"/>
      <c r="C160" s="106"/>
      <c r="D160" s="105"/>
      <c r="E160" s="74"/>
      <c r="F160" s="75"/>
      <c r="G160" s="76"/>
      <c r="H160" s="77"/>
      <c r="I160" s="77"/>
      <c r="J160" s="76"/>
      <c r="K160" s="76"/>
    </row>
    <row r="161" spans="2:11" x14ac:dyDescent="0.2">
      <c r="B161" s="102"/>
      <c r="C161" s="106"/>
      <c r="D161" s="105"/>
      <c r="E161" s="74"/>
      <c r="F161" s="75"/>
      <c r="G161" s="76"/>
      <c r="H161" s="77"/>
      <c r="I161" s="77"/>
      <c r="J161" s="76"/>
      <c r="K161" s="76"/>
    </row>
    <row r="162" spans="2:11" x14ac:dyDescent="0.2">
      <c r="B162" s="102"/>
      <c r="C162" s="106"/>
      <c r="D162" s="105"/>
      <c r="E162" s="74"/>
      <c r="F162" s="75"/>
      <c r="G162" s="76"/>
      <c r="H162" s="77"/>
      <c r="I162" s="77"/>
      <c r="J162" s="76"/>
      <c r="K162" s="76"/>
    </row>
    <row r="163" spans="2:11" x14ac:dyDescent="0.2">
      <c r="B163" s="102"/>
      <c r="C163" s="106"/>
      <c r="D163" s="105"/>
      <c r="E163" s="74"/>
      <c r="F163" s="75"/>
      <c r="G163" s="76"/>
      <c r="H163" s="77"/>
      <c r="I163" s="77"/>
      <c r="J163" s="76"/>
      <c r="K163" s="76"/>
    </row>
    <row r="164" spans="2:11" x14ac:dyDescent="0.2">
      <c r="B164" s="102"/>
      <c r="C164" s="106"/>
      <c r="D164" s="105"/>
      <c r="E164" s="74"/>
      <c r="F164" s="75"/>
      <c r="G164" s="76"/>
      <c r="H164" s="77"/>
      <c r="I164" s="77"/>
      <c r="J164" s="76"/>
      <c r="K164" s="76"/>
    </row>
    <row r="165" spans="2:11" x14ac:dyDescent="0.2">
      <c r="B165" s="102"/>
      <c r="C165" s="106"/>
      <c r="D165" s="105"/>
      <c r="E165" s="74"/>
      <c r="F165" s="75"/>
      <c r="G165" s="76"/>
      <c r="H165" s="77"/>
      <c r="I165" s="77"/>
      <c r="J165" s="76"/>
      <c r="K165" s="76"/>
    </row>
    <row r="166" spans="2:11" x14ac:dyDescent="0.2">
      <c r="B166" s="102"/>
      <c r="C166" s="106"/>
      <c r="D166" s="105"/>
      <c r="E166" s="74"/>
      <c r="F166" s="75"/>
      <c r="G166" s="76"/>
      <c r="H166" s="77"/>
      <c r="I166" s="77"/>
      <c r="J166" s="76"/>
      <c r="K166" s="76"/>
    </row>
    <row r="167" spans="2:11" x14ac:dyDescent="0.2">
      <c r="B167" s="102"/>
      <c r="C167" s="106"/>
      <c r="D167" s="105"/>
      <c r="E167" s="74"/>
      <c r="F167" s="75"/>
      <c r="G167" s="76"/>
      <c r="H167" s="77"/>
      <c r="I167" s="77"/>
      <c r="J167" s="76"/>
      <c r="K167" s="76"/>
    </row>
    <row r="168" spans="2:11" x14ac:dyDescent="0.2">
      <c r="B168" s="102"/>
      <c r="C168" s="106"/>
      <c r="D168" s="105"/>
      <c r="E168" s="74"/>
      <c r="F168" s="75"/>
      <c r="G168" s="76"/>
      <c r="H168" s="77"/>
      <c r="I168" s="77"/>
      <c r="J168" s="76"/>
      <c r="K168" s="76"/>
    </row>
    <row r="169" spans="2:11" x14ac:dyDescent="0.2">
      <c r="B169" s="102"/>
      <c r="C169" s="106"/>
      <c r="D169" s="105"/>
      <c r="E169" s="74"/>
      <c r="F169" s="75"/>
      <c r="G169" s="76"/>
      <c r="H169" s="77"/>
      <c r="I169" s="77"/>
      <c r="J169" s="76"/>
      <c r="K169" s="76"/>
    </row>
    <row r="170" spans="2:11" x14ac:dyDescent="0.2">
      <c r="B170" s="102"/>
      <c r="C170" s="106"/>
      <c r="D170" s="105"/>
      <c r="E170" s="74"/>
      <c r="F170" s="75"/>
      <c r="G170" s="76"/>
      <c r="H170" s="77"/>
      <c r="I170" s="77"/>
      <c r="J170" s="76"/>
      <c r="K170" s="76"/>
    </row>
    <row r="171" spans="2:11" x14ac:dyDescent="0.2">
      <c r="B171" s="102"/>
      <c r="C171" s="106"/>
      <c r="D171" s="105"/>
      <c r="E171" s="74"/>
      <c r="F171" s="75"/>
      <c r="G171" s="76"/>
      <c r="H171" s="77"/>
      <c r="I171" s="77"/>
      <c r="J171" s="76"/>
      <c r="K171" s="76"/>
    </row>
    <row r="172" spans="2:11" x14ac:dyDescent="0.2">
      <c r="B172" s="102"/>
      <c r="C172" s="106"/>
      <c r="D172" s="105"/>
      <c r="E172" s="74"/>
      <c r="F172" s="75"/>
      <c r="G172" s="76"/>
      <c r="H172" s="77"/>
      <c r="I172" s="77"/>
      <c r="J172" s="76"/>
      <c r="K172" s="76"/>
    </row>
    <row r="173" spans="2:11" x14ac:dyDescent="0.2">
      <c r="B173" s="102"/>
      <c r="C173" s="106"/>
      <c r="D173" s="105"/>
      <c r="E173" s="74"/>
      <c r="F173" s="75"/>
      <c r="G173" s="76"/>
      <c r="H173" s="77"/>
      <c r="I173" s="77"/>
      <c r="J173" s="76"/>
      <c r="K173" s="76"/>
    </row>
    <row r="174" spans="2:11" x14ac:dyDescent="0.2">
      <c r="B174" s="102"/>
      <c r="C174" s="106"/>
      <c r="D174" s="105"/>
      <c r="E174" s="74"/>
      <c r="F174" s="75"/>
      <c r="G174" s="76"/>
      <c r="H174" s="77"/>
      <c r="I174" s="77"/>
      <c r="J174" s="76"/>
      <c r="K174" s="76"/>
    </row>
    <row r="175" spans="2:11" x14ac:dyDescent="0.2">
      <c r="B175" s="102"/>
      <c r="C175" s="106"/>
      <c r="D175" s="105"/>
      <c r="E175" s="74"/>
      <c r="F175" s="75"/>
      <c r="G175" s="76"/>
      <c r="H175" s="77"/>
      <c r="I175" s="77"/>
      <c r="J175" s="76"/>
      <c r="K175" s="76"/>
    </row>
    <row r="176" spans="2:11" x14ac:dyDescent="0.2">
      <c r="B176" s="102"/>
      <c r="C176" s="106"/>
      <c r="D176" s="105"/>
      <c r="E176" s="74"/>
      <c r="F176" s="75"/>
      <c r="G176" s="76"/>
      <c r="H176" s="77"/>
      <c r="I176" s="77"/>
      <c r="J176" s="76"/>
      <c r="K176" s="76"/>
    </row>
    <row r="177" spans="2:11" x14ac:dyDescent="0.2">
      <c r="B177" s="102"/>
      <c r="C177" s="106"/>
      <c r="D177" s="105"/>
      <c r="E177" s="74"/>
      <c r="F177" s="75"/>
      <c r="G177" s="76"/>
      <c r="H177" s="77"/>
      <c r="I177" s="77"/>
      <c r="J177" s="76"/>
      <c r="K177" s="76"/>
    </row>
    <row r="178" spans="2:11" x14ac:dyDescent="0.2">
      <c r="B178" s="102"/>
      <c r="C178" s="106"/>
      <c r="D178" s="105"/>
      <c r="E178" s="74"/>
      <c r="F178" s="75"/>
      <c r="G178" s="76"/>
      <c r="H178" s="77"/>
      <c r="I178" s="77"/>
      <c r="J178" s="76"/>
      <c r="K178" s="76"/>
    </row>
    <row r="179" spans="2:11" x14ac:dyDescent="0.2">
      <c r="B179" s="102"/>
      <c r="C179" s="106"/>
      <c r="D179" s="105"/>
      <c r="E179" s="74"/>
      <c r="F179" s="75"/>
      <c r="G179" s="76"/>
      <c r="H179" s="77"/>
      <c r="I179" s="77"/>
      <c r="J179" s="76"/>
      <c r="K179" s="76"/>
    </row>
    <row r="180" spans="2:11" x14ac:dyDescent="0.2">
      <c r="B180" s="102"/>
      <c r="C180" s="106"/>
      <c r="D180" s="105"/>
      <c r="E180" s="74"/>
      <c r="F180" s="75"/>
      <c r="G180" s="76"/>
      <c r="H180" s="77"/>
      <c r="I180" s="77"/>
      <c r="J180" s="76"/>
      <c r="K180" s="76"/>
    </row>
    <row r="181" spans="2:11" x14ac:dyDescent="0.2">
      <c r="B181" s="102"/>
      <c r="C181" s="106"/>
      <c r="D181" s="105"/>
      <c r="E181" s="74"/>
      <c r="F181" s="75"/>
      <c r="G181" s="76"/>
      <c r="H181" s="77"/>
      <c r="I181" s="77"/>
      <c r="J181" s="76"/>
      <c r="K181" s="76"/>
    </row>
    <row r="182" spans="2:11" x14ac:dyDescent="0.2">
      <c r="B182" s="102"/>
      <c r="C182" s="106"/>
      <c r="D182" s="105"/>
      <c r="E182" s="74"/>
      <c r="F182" s="75"/>
      <c r="G182" s="76"/>
      <c r="H182" s="77"/>
      <c r="I182" s="77"/>
      <c r="J182" s="76"/>
      <c r="K182" s="76"/>
    </row>
    <row r="183" spans="2:11" x14ac:dyDescent="0.2">
      <c r="B183" s="102"/>
      <c r="C183" s="106"/>
      <c r="D183" s="105"/>
      <c r="E183" s="74"/>
      <c r="F183" s="75"/>
      <c r="G183" s="76"/>
      <c r="H183" s="77"/>
      <c r="I183" s="77"/>
      <c r="J183" s="76"/>
      <c r="K183" s="76"/>
    </row>
    <row r="184" spans="2:11" x14ac:dyDescent="0.2">
      <c r="B184" s="102"/>
      <c r="C184" s="106"/>
      <c r="D184" s="105"/>
      <c r="E184" s="74"/>
      <c r="F184" s="75"/>
      <c r="G184" s="76"/>
      <c r="H184" s="77"/>
      <c r="I184" s="77"/>
      <c r="J184" s="76"/>
      <c r="K184" s="76"/>
    </row>
    <row r="185" spans="2:11" x14ac:dyDescent="0.2">
      <c r="B185" s="102"/>
      <c r="C185" s="106"/>
      <c r="D185" s="105"/>
      <c r="E185" s="74"/>
      <c r="F185" s="75"/>
      <c r="G185" s="76"/>
      <c r="H185" s="77"/>
      <c r="I185" s="77"/>
      <c r="J185" s="76"/>
      <c r="K185" s="76"/>
    </row>
    <row r="186" spans="2:11" x14ac:dyDescent="0.2">
      <c r="B186" s="102"/>
      <c r="C186" s="106"/>
      <c r="D186" s="105"/>
      <c r="E186" s="74"/>
      <c r="F186" s="75"/>
      <c r="G186" s="76"/>
      <c r="H186" s="77"/>
      <c r="I186" s="77"/>
      <c r="J186" s="76"/>
      <c r="K186" s="76"/>
    </row>
    <row r="187" spans="2:11" x14ac:dyDescent="0.2">
      <c r="B187" s="102"/>
      <c r="C187" s="106"/>
      <c r="D187" s="105"/>
      <c r="E187" s="74"/>
      <c r="F187" s="75"/>
      <c r="G187" s="76"/>
      <c r="H187" s="77"/>
      <c r="I187" s="77"/>
      <c r="J187" s="76"/>
      <c r="K187" s="76"/>
    </row>
    <row r="188" spans="2:11" x14ac:dyDescent="0.2">
      <c r="B188" s="102"/>
      <c r="C188" s="106"/>
      <c r="D188" s="105"/>
      <c r="E188" s="74"/>
      <c r="F188" s="75"/>
      <c r="G188" s="76"/>
      <c r="H188" s="77"/>
      <c r="I188" s="77"/>
      <c r="J188" s="76"/>
      <c r="K188" s="76"/>
    </row>
    <row r="189" spans="2:11" x14ac:dyDescent="0.2">
      <c r="B189" s="102"/>
      <c r="C189" s="106"/>
      <c r="D189" s="105"/>
      <c r="E189" s="74"/>
      <c r="F189" s="75"/>
      <c r="G189" s="76"/>
      <c r="H189" s="77"/>
      <c r="I189" s="77"/>
      <c r="J189" s="76"/>
      <c r="K189" s="76"/>
    </row>
    <row r="190" spans="2:11" x14ac:dyDescent="0.2">
      <c r="B190" s="102"/>
      <c r="C190" s="106"/>
      <c r="D190" s="105"/>
      <c r="E190" s="74"/>
      <c r="F190" s="75"/>
      <c r="G190" s="76"/>
      <c r="H190" s="77"/>
      <c r="I190" s="77"/>
      <c r="J190" s="76"/>
      <c r="K190" s="76"/>
    </row>
    <row r="191" spans="2:11" x14ac:dyDescent="0.2">
      <c r="B191" s="102"/>
      <c r="C191" s="106"/>
      <c r="D191" s="105"/>
      <c r="E191" s="74"/>
      <c r="F191" s="75"/>
      <c r="G191" s="76"/>
      <c r="H191" s="77"/>
      <c r="I191" s="77"/>
      <c r="J191" s="76"/>
      <c r="K191" s="76"/>
    </row>
    <row r="192" spans="2:11" x14ac:dyDescent="0.2">
      <c r="B192" s="102"/>
      <c r="C192" s="106"/>
      <c r="D192" s="105"/>
      <c r="E192" s="74"/>
      <c r="F192" s="75"/>
      <c r="G192" s="76"/>
      <c r="H192" s="77"/>
      <c r="I192" s="77"/>
      <c r="J192" s="76"/>
      <c r="K192" s="76"/>
    </row>
    <row r="193" spans="2:11" x14ac:dyDescent="0.2">
      <c r="B193" s="102"/>
      <c r="C193" s="106"/>
      <c r="D193" s="105"/>
      <c r="E193" s="74"/>
      <c r="F193" s="75"/>
      <c r="G193" s="76"/>
      <c r="H193" s="77"/>
      <c r="I193" s="77"/>
      <c r="J193" s="76"/>
      <c r="K193" s="76"/>
    </row>
    <row r="194" spans="2:11" x14ac:dyDescent="0.2">
      <c r="B194" s="102"/>
      <c r="C194" s="106"/>
      <c r="D194" s="105"/>
      <c r="E194" s="74"/>
      <c r="F194" s="75"/>
      <c r="G194" s="76"/>
      <c r="H194" s="77"/>
      <c r="I194" s="77"/>
      <c r="J194" s="76"/>
      <c r="K194" s="76"/>
    </row>
    <row r="195" spans="2:11" x14ac:dyDescent="0.2">
      <c r="B195" s="102"/>
      <c r="C195" s="106"/>
      <c r="D195" s="105"/>
      <c r="E195" s="74"/>
      <c r="F195" s="75"/>
      <c r="G195" s="76"/>
      <c r="H195" s="77"/>
      <c r="I195" s="77"/>
      <c r="J195" s="76"/>
      <c r="K195" s="76"/>
    </row>
    <row r="196" spans="2:11" x14ac:dyDescent="0.2">
      <c r="B196" s="102"/>
      <c r="C196" s="106"/>
      <c r="D196" s="105"/>
      <c r="E196" s="74"/>
      <c r="F196" s="75"/>
      <c r="G196" s="76"/>
      <c r="H196" s="77"/>
      <c r="I196" s="77"/>
      <c r="J196" s="76"/>
      <c r="K196" s="76"/>
    </row>
    <row r="197" spans="2:11" x14ac:dyDescent="0.2">
      <c r="B197" s="102"/>
      <c r="C197" s="106"/>
      <c r="D197" s="105"/>
      <c r="E197" s="74"/>
      <c r="F197" s="75"/>
      <c r="G197" s="76"/>
      <c r="H197" s="77"/>
      <c r="I197" s="77"/>
      <c r="J197" s="76"/>
      <c r="K197" s="76"/>
    </row>
    <row r="198" spans="2:11" x14ac:dyDescent="0.2">
      <c r="B198" s="102"/>
      <c r="C198" s="106"/>
      <c r="D198" s="105"/>
      <c r="E198" s="74"/>
      <c r="F198" s="75"/>
      <c r="G198" s="76"/>
      <c r="H198" s="77"/>
      <c r="I198" s="77"/>
      <c r="J198" s="76"/>
      <c r="K198" s="76"/>
    </row>
    <row r="199" spans="2:11" x14ac:dyDescent="0.2">
      <c r="B199" s="102"/>
      <c r="C199" s="106"/>
      <c r="D199" s="105"/>
      <c r="E199" s="74"/>
      <c r="F199" s="75"/>
      <c r="G199" s="76"/>
      <c r="H199" s="77"/>
      <c r="I199" s="77"/>
      <c r="J199" s="76"/>
      <c r="K199" s="76"/>
    </row>
    <row r="200" spans="2:11" x14ac:dyDescent="0.2">
      <c r="B200" s="102"/>
      <c r="C200" s="106"/>
      <c r="D200" s="105"/>
      <c r="E200" s="74"/>
      <c r="F200" s="75"/>
      <c r="G200" s="76"/>
      <c r="H200" s="77"/>
      <c r="I200" s="77"/>
      <c r="J200" s="76"/>
      <c r="K200" s="76"/>
    </row>
    <row r="201" spans="2:11" x14ac:dyDescent="0.2">
      <c r="B201" s="102"/>
      <c r="C201" s="106"/>
      <c r="D201" s="105"/>
      <c r="E201" s="74"/>
      <c r="F201" s="75"/>
      <c r="G201" s="76"/>
      <c r="H201" s="77"/>
      <c r="I201" s="77"/>
      <c r="J201" s="76"/>
      <c r="K201" s="76"/>
    </row>
    <row r="202" spans="2:11" x14ac:dyDescent="0.2">
      <c r="B202" s="102"/>
      <c r="C202" s="106"/>
      <c r="D202" s="105"/>
      <c r="E202" s="74"/>
      <c r="F202" s="75"/>
      <c r="G202" s="76"/>
      <c r="H202" s="77"/>
      <c r="I202" s="77"/>
      <c r="J202" s="76"/>
      <c r="K202" s="76"/>
    </row>
    <row r="203" spans="2:11" x14ac:dyDescent="0.2">
      <c r="B203" s="102"/>
      <c r="C203" s="106"/>
      <c r="D203" s="105"/>
      <c r="E203" s="74"/>
      <c r="F203" s="75"/>
      <c r="G203" s="76"/>
      <c r="H203" s="77"/>
      <c r="I203" s="77"/>
      <c r="J203" s="76"/>
      <c r="K203" s="76"/>
    </row>
    <row r="204" spans="2:11" x14ac:dyDescent="0.2">
      <c r="B204" s="102"/>
      <c r="C204" s="106"/>
      <c r="D204" s="105"/>
      <c r="E204" s="74"/>
      <c r="F204" s="75"/>
      <c r="G204" s="76"/>
      <c r="H204" s="77"/>
      <c r="I204" s="77"/>
      <c r="J204" s="76"/>
      <c r="K204" s="76"/>
    </row>
    <row r="205" spans="2:11" x14ac:dyDescent="0.2">
      <c r="B205" s="102"/>
      <c r="C205" s="106"/>
      <c r="D205" s="105"/>
      <c r="E205" s="74"/>
      <c r="F205" s="75"/>
      <c r="G205" s="76"/>
      <c r="H205" s="77"/>
      <c r="I205" s="77"/>
      <c r="J205" s="76"/>
      <c r="K205" s="76"/>
    </row>
    <row r="206" spans="2:11" x14ac:dyDescent="0.2">
      <c r="B206" s="102"/>
      <c r="C206" s="106"/>
      <c r="D206" s="105"/>
      <c r="E206" s="74"/>
      <c r="F206" s="75"/>
      <c r="G206" s="76"/>
      <c r="H206" s="77"/>
      <c r="I206" s="77"/>
      <c r="J206" s="76"/>
      <c r="K206" s="76"/>
    </row>
    <row r="207" spans="2:11" x14ac:dyDescent="0.2">
      <c r="B207" s="102"/>
      <c r="C207" s="106"/>
      <c r="D207" s="105"/>
      <c r="E207" s="74"/>
      <c r="F207" s="75"/>
      <c r="G207" s="76"/>
      <c r="H207" s="77"/>
      <c r="I207" s="77"/>
      <c r="J207" s="76"/>
      <c r="K207" s="76"/>
    </row>
    <row r="208" spans="2:11" x14ac:dyDescent="0.2">
      <c r="B208" s="102"/>
      <c r="C208" s="106"/>
      <c r="D208" s="105"/>
      <c r="E208" s="74"/>
      <c r="F208" s="75"/>
      <c r="G208" s="76"/>
      <c r="H208" s="77"/>
      <c r="I208" s="77"/>
      <c r="J208" s="76"/>
      <c r="K208" s="76"/>
    </row>
    <row r="209" spans="2:11" x14ac:dyDescent="0.2">
      <c r="B209" s="102"/>
      <c r="C209" s="106"/>
      <c r="D209" s="105"/>
      <c r="E209" s="74"/>
      <c r="F209" s="75"/>
      <c r="G209" s="76"/>
      <c r="H209" s="77"/>
      <c r="I209" s="77"/>
      <c r="J209" s="76"/>
      <c r="K209" s="76"/>
    </row>
  </sheetData>
  <sheetProtection algorithmName="SHA-512" hashValue="Aosm5U1gsiIQCMBiFS2pBCj+aNeynMzRL6J9z5L1YdZGOJ4ck4TsG7GhGm+FwL4o606URoOZ7s2ZmnEru4zg+Q==" saltValue="WbUKckTSKabp4fIrG7BcNg==" spinCount="100000" sheet="1" objects="1" scenarios="1"/>
  <protectedRanges>
    <protectedRange sqref="L41:L42 E4:E42" name="Rango1"/>
    <protectedRange sqref="L9:L16" name="Rango1_3"/>
    <protectedRange sqref="L4:L8" name="Rango1_2_1"/>
    <protectedRange sqref="L27:L40" name="Rango1_4"/>
    <protectedRange sqref="L17:L26" name="Rango1_2_2"/>
  </protectedRanges>
  <mergeCells count="5">
    <mergeCell ref="B1:C1"/>
    <mergeCell ref="B2:C2"/>
    <mergeCell ref="C8:C18"/>
    <mergeCell ref="F2:G2"/>
    <mergeCell ref="I2:J2"/>
  </mergeCells>
  <conditionalFormatting sqref="J43">
    <cfRule type="containsText" dxfId="152" priority="316" stopIfTrue="1" operator="containsText" text="No">
      <formula>NOT(ISERROR(SEARCH("No",J43)))</formula>
    </cfRule>
  </conditionalFormatting>
  <conditionalFormatting sqref="J43">
    <cfRule type="colorScale" priority="315">
      <colorScale>
        <cfvo type="num" val="0"/>
        <cfvo type="percentile" val="50"/>
        <cfvo type="num" val="#REF!"/>
        <color rgb="FFFF0000"/>
        <color rgb="FFFFFF00"/>
        <color rgb="FF006600"/>
      </colorScale>
    </cfRule>
  </conditionalFormatting>
  <conditionalFormatting sqref="J43">
    <cfRule type="colorScale" priority="314">
      <colorScale>
        <cfvo type="num" val="0"/>
        <cfvo type="formula" val="#REF!/2"/>
        <cfvo type="num" val="#REF!"/>
        <color rgb="FFFF0000"/>
        <color rgb="FFFFFF00"/>
        <color rgb="FF006600"/>
      </colorScale>
    </cfRule>
  </conditionalFormatting>
  <conditionalFormatting sqref="J42">
    <cfRule type="expression" dxfId="151" priority="304" stopIfTrue="1">
      <formula>$K$41=0</formula>
    </cfRule>
    <cfRule type="expression" dxfId="150" priority="305" stopIfTrue="1">
      <formula>$K$41&gt;0</formula>
    </cfRule>
    <cfRule type="dataBar" priority="306">
      <dataBar>
        <cfvo type="min"/>
        <cfvo type="max"/>
        <color rgb="FFFF0000"/>
      </dataBar>
      <extLst>
        <ext xmlns:x14="http://schemas.microsoft.com/office/spreadsheetml/2009/9/main" uri="{B025F937-C7B1-47D3-B67F-A62EFF666E3E}">
          <x14:id>{2B12F3C8-C09C-4B0F-B548-13F0F14724B5}</x14:id>
        </ext>
      </extLst>
    </cfRule>
    <cfRule type="colorScale" priority="307">
      <colorScale>
        <cfvo type="min"/>
        <cfvo type="percentile" val="50"/>
        <cfvo type="max"/>
        <color rgb="FF63BE7B"/>
        <color rgb="FFFFEB84"/>
        <color rgb="FFF8696B"/>
      </colorScale>
    </cfRule>
  </conditionalFormatting>
  <conditionalFormatting sqref="J4:K4 J8">
    <cfRule type="expression" dxfId="149" priority="294" stopIfTrue="1">
      <formula>E4="No"</formula>
    </cfRule>
    <cfRule type="dataBar" priority="295">
      <dataBar>
        <cfvo type="min"/>
        <cfvo type="max"/>
        <color rgb="FFFF0000"/>
      </dataBar>
      <extLst>
        <ext xmlns:x14="http://schemas.microsoft.com/office/spreadsheetml/2009/9/main" uri="{B025F937-C7B1-47D3-B67F-A62EFF666E3E}">
          <x14:id>{E80ECE3E-2F4B-4652-A159-CB83FF8778A5}</x14:id>
        </ext>
      </extLst>
    </cfRule>
    <cfRule type="colorScale" priority="296">
      <colorScale>
        <cfvo type="min"/>
        <cfvo type="percentile" val="50"/>
        <cfvo type="max"/>
        <color rgb="FF63BE7B"/>
        <color rgb="FFFFEB84"/>
        <color rgb="FFF8696B"/>
      </colorScale>
    </cfRule>
  </conditionalFormatting>
  <conditionalFormatting sqref="J9:J11">
    <cfRule type="expression" dxfId="148" priority="291" stopIfTrue="1">
      <formula>E9="No"</formula>
    </cfRule>
    <cfRule type="dataBar" priority="292">
      <dataBar>
        <cfvo type="min"/>
        <cfvo type="max"/>
        <color rgb="FFFF0000"/>
      </dataBar>
      <extLst>
        <ext xmlns:x14="http://schemas.microsoft.com/office/spreadsheetml/2009/9/main" uri="{B025F937-C7B1-47D3-B67F-A62EFF666E3E}">
          <x14:id>{9381A65A-9C3D-4EAA-80AC-9B1732DE55E3}</x14:id>
        </ext>
      </extLst>
    </cfRule>
    <cfRule type="colorScale" priority="293">
      <colorScale>
        <cfvo type="min"/>
        <cfvo type="percentile" val="50"/>
        <cfvo type="max"/>
        <color rgb="FF63BE7B"/>
        <color rgb="FFFFEB84"/>
        <color rgb="FFF8696B"/>
      </colorScale>
    </cfRule>
  </conditionalFormatting>
  <conditionalFormatting sqref="J28">
    <cfRule type="expression" dxfId="147" priority="278" stopIfTrue="1">
      <formula>E28="No"</formula>
    </cfRule>
    <cfRule type="dataBar" priority="279">
      <dataBar>
        <cfvo type="min"/>
        <cfvo type="max"/>
        <color rgb="FFFF0000"/>
      </dataBar>
      <extLst>
        <ext xmlns:x14="http://schemas.microsoft.com/office/spreadsheetml/2009/9/main" uri="{B025F937-C7B1-47D3-B67F-A62EFF666E3E}">
          <x14:id>{2BA4F315-203A-49E4-8CEE-2B5EE14BBD82}</x14:id>
        </ext>
      </extLst>
    </cfRule>
    <cfRule type="colorScale" priority="280">
      <colorScale>
        <cfvo type="min"/>
        <cfvo type="percentile" val="50"/>
        <cfvo type="max"/>
        <color rgb="FF63BE7B"/>
        <color rgb="FFFFEB84"/>
        <color rgb="FFF8696B"/>
      </colorScale>
    </cfRule>
  </conditionalFormatting>
  <conditionalFormatting sqref="J31:J32">
    <cfRule type="expression" dxfId="146" priority="275" stopIfTrue="1">
      <formula>E31="No"</formula>
    </cfRule>
    <cfRule type="dataBar" priority="276">
      <dataBar>
        <cfvo type="min"/>
        <cfvo type="max"/>
        <color rgb="FFFF0000"/>
      </dataBar>
      <extLst>
        <ext xmlns:x14="http://schemas.microsoft.com/office/spreadsheetml/2009/9/main" uri="{B025F937-C7B1-47D3-B67F-A62EFF666E3E}">
          <x14:id>{2775BB3C-9C78-4326-9CF9-862EF2DD353A}</x14:id>
        </ext>
      </extLst>
    </cfRule>
    <cfRule type="colorScale" priority="277">
      <colorScale>
        <cfvo type="min"/>
        <cfvo type="percentile" val="50"/>
        <cfvo type="max"/>
        <color rgb="FF63BE7B"/>
        <color rgb="FFFFEB84"/>
        <color rgb="FFF8696B"/>
      </colorScale>
    </cfRule>
  </conditionalFormatting>
  <conditionalFormatting sqref="J33">
    <cfRule type="expression" dxfId="145" priority="285" stopIfTrue="1">
      <formula>E33="No"</formula>
    </cfRule>
    <cfRule type="dataBar" priority="286">
      <dataBar>
        <cfvo type="min"/>
        <cfvo type="max"/>
        <color rgb="FFFF0000"/>
      </dataBar>
      <extLst>
        <ext xmlns:x14="http://schemas.microsoft.com/office/spreadsheetml/2009/9/main" uri="{B025F937-C7B1-47D3-B67F-A62EFF666E3E}">
          <x14:id>{C95F1F1C-1D9B-4EEC-9A02-626D5A7E3F51}</x14:id>
        </ext>
      </extLst>
    </cfRule>
    <cfRule type="colorScale" priority="287">
      <colorScale>
        <cfvo type="min"/>
        <cfvo type="percentile" val="50"/>
        <cfvo type="max"/>
        <color rgb="FF63BE7B"/>
        <color rgb="FFFFEB84"/>
        <color rgb="FFF8696B"/>
      </colorScale>
    </cfRule>
  </conditionalFormatting>
  <conditionalFormatting sqref="J38 J36">
    <cfRule type="expression" dxfId="144" priority="265" stopIfTrue="1">
      <formula>E36="No"</formula>
    </cfRule>
    <cfRule type="dataBar" priority="266">
      <dataBar>
        <cfvo type="min"/>
        <cfvo type="max"/>
        <color rgb="FFFF0000"/>
      </dataBar>
      <extLst>
        <ext xmlns:x14="http://schemas.microsoft.com/office/spreadsheetml/2009/9/main" uri="{B025F937-C7B1-47D3-B67F-A62EFF666E3E}">
          <x14:id>{3B776D41-C30F-40A9-8013-959754ED8275}</x14:id>
        </ext>
      </extLst>
    </cfRule>
    <cfRule type="colorScale" priority="267">
      <colorScale>
        <cfvo type="min"/>
        <cfvo type="percentile" val="50"/>
        <cfvo type="max"/>
        <color rgb="FF63BE7B"/>
        <color rgb="FFFFEB84"/>
        <color rgb="FFF8696B"/>
      </colorScale>
    </cfRule>
  </conditionalFormatting>
  <conditionalFormatting sqref="J27">
    <cfRule type="expression" dxfId="143" priority="256" stopIfTrue="1">
      <formula>E27="No"</formula>
    </cfRule>
    <cfRule type="dataBar" priority="257">
      <dataBar>
        <cfvo type="min"/>
        <cfvo type="max"/>
        <color rgb="FFFF0000"/>
      </dataBar>
      <extLst>
        <ext xmlns:x14="http://schemas.microsoft.com/office/spreadsheetml/2009/9/main" uri="{B025F937-C7B1-47D3-B67F-A62EFF666E3E}">
          <x14:id>{C4F2F7B0-D95D-4FDF-9591-D883E397962B}</x14:id>
        </ext>
      </extLst>
    </cfRule>
    <cfRule type="colorScale" priority="258">
      <colorScale>
        <cfvo type="min"/>
        <cfvo type="percentile" val="50"/>
        <cfvo type="max"/>
        <color rgb="FF63BE7B"/>
        <color rgb="FFFFEB84"/>
        <color rgb="FFF8696B"/>
      </colorScale>
    </cfRule>
  </conditionalFormatting>
  <conditionalFormatting sqref="J24">
    <cfRule type="expression" dxfId="142" priority="250" stopIfTrue="1">
      <formula>E24="No"</formula>
    </cfRule>
    <cfRule type="dataBar" priority="251">
      <dataBar>
        <cfvo type="min"/>
        <cfvo type="max"/>
        <color rgb="FFFF0000"/>
      </dataBar>
      <extLst>
        <ext xmlns:x14="http://schemas.microsoft.com/office/spreadsheetml/2009/9/main" uri="{B025F937-C7B1-47D3-B67F-A62EFF666E3E}">
          <x14:id>{D099B7BB-D346-46DF-B12F-93E8C917B127}</x14:id>
        </ext>
      </extLst>
    </cfRule>
    <cfRule type="colorScale" priority="252">
      <colorScale>
        <cfvo type="min"/>
        <cfvo type="percentile" val="50"/>
        <cfvo type="max"/>
        <color rgb="FF63BE7B"/>
        <color rgb="FFFFEB84"/>
        <color rgb="FFF8696B"/>
      </colorScale>
    </cfRule>
  </conditionalFormatting>
  <conditionalFormatting sqref="J7:K7 K8:K11">
    <cfRule type="expression" dxfId="141" priority="235" stopIfTrue="1">
      <formula>E7="No"</formula>
    </cfRule>
    <cfRule type="dataBar" priority="236">
      <dataBar>
        <cfvo type="min"/>
        <cfvo type="max"/>
        <color rgb="FFFF0000"/>
      </dataBar>
      <extLst>
        <ext xmlns:x14="http://schemas.microsoft.com/office/spreadsheetml/2009/9/main" uri="{B025F937-C7B1-47D3-B67F-A62EFF666E3E}">
          <x14:id>{87CF98C1-998E-4022-8B61-4098C08C4BB6}</x14:id>
        </ext>
      </extLst>
    </cfRule>
    <cfRule type="colorScale" priority="237">
      <colorScale>
        <cfvo type="min"/>
        <cfvo type="percentile" val="50"/>
        <cfvo type="max"/>
        <color rgb="FF63BE7B"/>
        <color rgb="FFFFEB84"/>
        <color rgb="FFF8696B"/>
      </colorScale>
    </cfRule>
  </conditionalFormatting>
  <conditionalFormatting sqref="J6">
    <cfRule type="expression" dxfId="140" priority="175" stopIfTrue="1">
      <formula>E6="No"</formula>
    </cfRule>
    <cfRule type="dataBar" priority="176">
      <dataBar>
        <cfvo type="min"/>
        <cfvo type="max"/>
        <color rgb="FFFF0000"/>
      </dataBar>
      <extLst>
        <ext xmlns:x14="http://schemas.microsoft.com/office/spreadsheetml/2009/9/main" uri="{B025F937-C7B1-47D3-B67F-A62EFF666E3E}">
          <x14:id>{4FF69A01-78E0-46E6-A425-A6FC973FF341}</x14:id>
        </ext>
      </extLst>
    </cfRule>
    <cfRule type="colorScale" priority="177">
      <colorScale>
        <cfvo type="min"/>
        <cfvo type="percentile" val="50"/>
        <cfvo type="max"/>
        <color rgb="FF63BE7B"/>
        <color rgb="FFFFEB84"/>
        <color rgb="FFF8696B"/>
      </colorScale>
    </cfRule>
  </conditionalFormatting>
  <conditionalFormatting sqref="K6">
    <cfRule type="expression" dxfId="139" priority="172" stopIfTrue="1">
      <formula>F6="No"</formula>
    </cfRule>
    <cfRule type="dataBar" priority="173">
      <dataBar>
        <cfvo type="min"/>
        <cfvo type="max"/>
        <color rgb="FFFF0000"/>
      </dataBar>
      <extLst>
        <ext xmlns:x14="http://schemas.microsoft.com/office/spreadsheetml/2009/9/main" uri="{B025F937-C7B1-47D3-B67F-A62EFF666E3E}">
          <x14:id>{F14D347E-CA5D-447B-A789-3CB5EA0D882D}</x14:id>
        </ext>
      </extLst>
    </cfRule>
    <cfRule type="colorScale" priority="174">
      <colorScale>
        <cfvo type="min"/>
        <cfvo type="percentile" val="50"/>
        <cfvo type="max"/>
        <color rgb="FF63BE7B"/>
        <color rgb="FFFFEB84"/>
        <color rgb="FFF8696B"/>
      </colorScale>
    </cfRule>
  </conditionalFormatting>
  <conditionalFormatting sqref="K12">
    <cfRule type="expression" dxfId="138" priority="169" stopIfTrue="1">
      <formula>F12="No"</formula>
    </cfRule>
    <cfRule type="dataBar" priority="170">
      <dataBar>
        <cfvo type="min"/>
        <cfvo type="max"/>
        <color rgb="FFFF0000"/>
      </dataBar>
      <extLst>
        <ext xmlns:x14="http://schemas.microsoft.com/office/spreadsheetml/2009/9/main" uri="{B025F937-C7B1-47D3-B67F-A62EFF666E3E}">
          <x14:id>{4BF70A73-A026-412D-8C7E-F1B7F7DFCE85}</x14:id>
        </ext>
      </extLst>
    </cfRule>
    <cfRule type="colorScale" priority="171">
      <colorScale>
        <cfvo type="min"/>
        <cfvo type="percentile" val="50"/>
        <cfvo type="max"/>
        <color rgb="FF63BE7B"/>
        <color rgb="FFFFEB84"/>
        <color rgb="FFF8696B"/>
      </colorScale>
    </cfRule>
  </conditionalFormatting>
  <conditionalFormatting sqref="K13">
    <cfRule type="expression" dxfId="137" priority="166" stopIfTrue="1">
      <formula>F13="No"</formula>
    </cfRule>
    <cfRule type="dataBar" priority="167">
      <dataBar>
        <cfvo type="min"/>
        <cfvo type="max"/>
        <color rgb="FFFF0000"/>
      </dataBar>
      <extLst>
        <ext xmlns:x14="http://schemas.microsoft.com/office/spreadsheetml/2009/9/main" uri="{B025F937-C7B1-47D3-B67F-A62EFF666E3E}">
          <x14:id>{EED4E7B7-2FE0-4069-BE88-B0BD188FEA7A}</x14:id>
        </ext>
      </extLst>
    </cfRule>
    <cfRule type="colorScale" priority="168">
      <colorScale>
        <cfvo type="min"/>
        <cfvo type="percentile" val="50"/>
        <cfvo type="max"/>
        <color rgb="FF63BE7B"/>
        <color rgb="FFFFEB84"/>
        <color rgb="FFF8696B"/>
      </colorScale>
    </cfRule>
  </conditionalFormatting>
  <conditionalFormatting sqref="K19">
    <cfRule type="expression" dxfId="136" priority="148" stopIfTrue="1">
      <formula>F19="No"</formula>
    </cfRule>
    <cfRule type="dataBar" priority="149">
      <dataBar>
        <cfvo type="min"/>
        <cfvo type="max"/>
        <color rgb="FFFF0000"/>
      </dataBar>
      <extLst>
        <ext xmlns:x14="http://schemas.microsoft.com/office/spreadsheetml/2009/9/main" uri="{B025F937-C7B1-47D3-B67F-A62EFF666E3E}">
          <x14:id>{93308CE0-DBA5-4832-914D-9B1A9945B93B}</x14:id>
        </ext>
      </extLst>
    </cfRule>
    <cfRule type="colorScale" priority="150">
      <colorScale>
        <cfvo type="min"/>
        <cfvo type="percentile" val="50"/>
        <cfvo type="max"/>
        <color rgb="FF63BE7B"/>
        <color rgb="FFFFEB84"/>
        <color rgb="FFF8696B"/>
      </colorScale>
    </cfRule>
  </conditionalFormatting>
  <conditionalFormatting sqref="K20">
    <cfRule type="expression" dxfId="135" priority="145" stopIfTrue="1">
      <formula>F20="No"</formula>
    </cfRule>
    <cfRule type="dataBar" priority="146">
      <dataBar>
        <cfvo type="min"/>
        <cfvo type="max"/>
        <color rgb="FFFF0000"/>
      </dataBar>
      <extLst>
        <ext xmlns:x14="http://schemas.microsoft.com/office/spreadsheetml/2009/9/main" uri="{B025F937-C7B1-47D3-B67F-A62EFF666E3E}">
          <x14:id>{97EB3FC4-4880-43F2-BD2B-BA148377DCAD}</x14:id>
        </ext>
      </extLst>
    </cfRule>
    <cfRule type="colorScale" priority="147">
      <colorScale>
        <cfvo type="min"/>
        <cfvo type="percentile" val="50"/>
        <cfvo type="max"/>
        <color rgb="FF63BE7B"/>
        <color rgb="FFFFEB84"/>
        <color rgb="FFF8696B"/>
      </colorScale>
    </cfRule>
  </conditionalFormatting>
  <conditionalFormatting sqref="K21">
    <cfRule type="expression" dxfId="134" priority="142" stopIfTrue="1">
      <formula>F21="No"</formula>
    </cfRule>
    <cfRule type="dataBar" priority="143">
      <dataBar>
        <cfvo type="min"/>
        <cfvo type="max"/>
        <color rgb="FFFF0000"/>
      </dataBar>
      <extLst>
        <ext xmlns:x14="http://schemas.microsoft.com/office/spreadsheetml/2009/9/main" uri="{B025F937-C7B1-47D3-B67F-A62EFF666E3E}">
          <x14:id>{45409144-39E7-43A6-8730-EA4841826637}</x14:id>
        </ext>
      </extLst>
    </cfRule>
    <cfRule type="colorScale" priority="144">
      <colorScale>
        <cfvo type="min"/>
        <cfvo type="percentile" val="50"/>
        <cfvo type="max"/>
        <color rgb="FF63BE7B"/>
        <color rgb="FFFFEB84"/>
        <color rgb="FFF8696B"/>
      </colorScale>
    </cfRule>
  </conditionalFormatting>
  <conditionalFormatting sqref="K22">
    <cfRule type="expression" dxfId="133" priority="139" stopIfTrue="1">
      <formula>F22="No"</formula>
    </cfRule>
    <cfRule type="dataBar" priority="140">
      <dataBar>
        <cfvo type="min"/>
        <cfvo type="max"/>
        <color rgb="FFFF0000"/>
      </dataBar>
      <extLst>
        <ext xmlns:x14="http://schemas.microsoft.com/office/spreadsheetml/2009/9/main" uri="{B025F937-C7B1-47D3-B67F-A62EFF666E3E}">
          <x14:id>{D13C6868-5A7D-4604-AAB0-DB73BDB1DA5F}</x14:id>
        </ext>
      </extLst>
    </cfRule>
    <cfRule type="colorScale" priority="141">
      <colorScale>
        <cfvo type="min"/>
        <cfvo type="percentile" val="50"/>
        <cfvo type="max"/>
        <color rgb="FF63BE7B"/>
        <color rgb="FFFFEB84"/>
        <color rgb="FFF8696B"/>
      </colorScale>
    </cfRule>
  </conditionalFormatting>
  <conditionalFormatting sqref="K23">
    <cfRule type="expression" dxfId="132" priority="136" stopIfTrue="1">
      <formula>F23="No"</formula>
    </cfRule>
    <cfRule type="dataBar" priority="137">
      <dataBar>
        <cfvo type="min"/>
        <cfvo type="max"/>
        <color rgb="FFFF0000"/>
      </dataBar>
      <extLst>
        <ext xmlns:x14="http://schemas.microsoft.com/office/spreadsheetml/2009/9/main" uri="{B025F937-C7B1-47D3-B67F-A62EFF666E3E}">
          <x14:id>{1AE7533B-92CD-43E7-A3C5-D7A1781BA162}</x14:id>
        </ext>
      </extLst>
    </cfRule>
    <cfRule type="colorScale" priority="138">
      <colorScale>
        <cfvo type="min"/>
        <cfvo type="percentile" val="50"/>
        <cfvo type="max"/>
        <color rgb="FF63BE7B"/>
        <color rgb="FFFFEB84"/>
        <color rgb="FFF8696B"/>
      </colorScale>
    </cfRule>
  </conditionalFormatting>
  <conditionalFormatting sqref="K29">
    <cfRule type="expression" dxfId="131" priority="133" stopIfTrue="1">
      <formula>F29="No"</formula>
    </cfRule>
    <cfRule type="dataBar" priority="134">
      <dataBar>
        <cfvo type="min"/>
        <cfvo type="max"/>
        <color rgb="FFFF0000"/>
      </dataBar>
      <extLst>
        <ext xmlns:x14="http://schemas.microsoft.com/office/spreadsheetml/2009/9/main" uri="{B025F937-C7B1-47D3-B67F-A62EFF666E3E}">
          <x14:id>{67CE88B5-431A-4519-8A0D-05338DCDDEE3}</x14:id>
        </ext>
      </extLst>
    </cfRule>
    <cfRule type="colorScale" priority="135">
      <colorScale>
        <cfvo type="min"/>
        <cfvo type="percentile" val="50"/>
        <cfvo type="max"/>
        <color rgb="FF63BE7B"/>
        <color rgb="FFFFEB84"/>
        <color rgb="FFF8696B"/>
      </colorScale>
    </cfRule>
  </conditionalFormatting>
  <conditionalFormatting sqref="K34">
    <cfRule type="expression" dxfId="130" priority="127" stopIfTrue="1">
      <formula>F34="No"</formula>
    </cfRule>
    <cfRule type="dataBar" priority="128">
      <dataBar>
        <cfvo type="min"/>
        <cfvo type="max"/>
        <color rgb="FFFF0000"/>
      </dataBar>
      <extLst>
        <ext xmlns:x14="http://schemas.microsoft.com/office/spreadsheetml/2009/9/main" uri="{B025F937-C7B1-47D3-B67F-A62EFF666E3E}">
          <x14:id>{30AB4778-5E43-4B72-A687-52FCEBD46A4A}</x14:id>
        </ext>
      </extLst>
    </cfRule>
    <cfRule type="colorScale" priority="129">
      <colorScale>
        <cfvo type="min"/>
        <cfvo type="percentile" val="50"/>
        <cfvo type="max"/>
        <color rgb="FF63BE7B"/>
        <color rgb="FFFFEB84"/>
        <color rgb="FFF8696B"/>
      </colorScale>
    </cfRule>
  </conditionalFormatting>
  <conditionalFormatting sqref="K35">
    <cfRule type="expression" dxfId="129" priority="124" stopIfTrue="1">
      <formula>F35="No"</formula>
    </cfRule>
    <cfRule type="dataBar" priority="125">
      <dataBar>
        <cfvo type="min"/>
        <cfvo type="max"/>
        <color rgb="FFFF0000"/>
      </dataBar>
      <extLst>
        <ext xmlns:x14="http://schemas.microsoft.com/office/spreadsheetml/2009/9/main" uri="{B025F937-C7B1-47D3-B67F-A62EFF666E3E}">
          <x14:id>{07DD7882-9D4E-4B59-88AB-98933C1B14AC}</x14:id>
        </ext>
      </extLst>
    </cfRule>
    <cfRule type="colorScale" priority="126">
      <colorScale>
        <cfvo type="min"/>
        <cfvo type="percentile" val="50"/>
        <cfvo type="max"/>
        <color rgb="FF63BE7B"/>
        <color rgb="FFFFEB84"/>
        <color rgb="FFF8696B"/>
      </colorScale>
    </cfRule>
  </conditionalFormatting>
  <conditionalFormatting sqref="K37">
    <cfRule type="expression" dxfId="128" priority="121" stopIfTrue="1">
      <formula>F37="No"</formula>
    </cfRule>
    <cfRule type="dataBar" priority="122">
      <dataBar>
        <cfvo type="min"/>
        <cfvo type="max"/>
        <color rgb="FFFF0000"/>
      </dataBar>
      <extLst>
        <ext xmlns:x14="http://schemas.microsoft.com/office/spreadsheetml/2009/9/main" uri="{B025F937-C7B1-47D3-B67F-A62EFF666E3E}">
          <x14:id>{46F328B0-2199-4D92-88B0-43C08B720305}</x14:id>
        </ext>
      </extLst>
    </cfRule>
    <cfRule type="colorScale" priority="123">
      <colorScale>
        <cfvo type="min"/>
        <cfvo type="percentile" val="50"/>
        <cfvo type="max"/>
        <color rgb="FF63BE7B"/>
        <color rgb="FFFFEB84"/>
        <color rgb="FFF8696B"/>
      </colorScale>
    </cfRule>
  </conditionalFormatting>
  <conditionalFormatting sqref="K39">
    <cfRule type="expression" dxfId="127" priority="118" stopIfTrue="1">
      <formula>F39="No"</formula>
    </cfRule>
    <cfRule type="dataBar" priority="119">
      <dataBar>
        <cfvo type="min"/>
        <cfvo type="max"/>
        <color rgb="FFFF0000"/>
      </dataBar>
      <extLst>
        <ext xmlns:x14="http://schemas.microsoft.com/office/spreadsheetml/2009/9/main" uri="{B025F937-C7B1-47D3-B67F-A62EFF666E3E}">
          <x14:id>{75EECC7B-9211-4546-B63F-FA49AB7DE0A7}</x14:id>
        </ext>
      </extLst>
    </cfRule>
    <cfRule type="colorScale" priority="120">
      <colorScale>
        <cfvo type="min"/>
        <cfvo type="percentile" val="50"/>
        <cfvo type="max"/>
        <color rgb="FF63BE7B"/>
        <color rgb="FFFFEB84"/>
        <color rgb="FFF8696B"/>
      </colorScale>
    </cfRule>
  </conditionalFormatting>
  <conditionalFormatting sqref="J12">
    <cfRule type="expression" dxfId="126" priority="115" stopIfTrue="1">
      <formula>E12="No"</formula>
    </cfRule>
    <cfRule type="dataBar" priority="116">
      <dataBar>
        <cfvo type="min"/>
        <cfvo type="max"/>
        <color rgb="FFFF0000"/>
      </dataBar>
      <extLst>
        <ext xmlns:x14="http://schemas.microsoft.com/office/spreadsheetml/2009/9/main" uri="{B025F937-C7B1-47D3-B67F-A62EFF666E3E}">
          <x14:id>{8221FD8D-D3B2-4076-91AB-436757123696}</x14:id>
        </ext>
      </extLst>
    </cfRule>
    <cfRule type="colorScale" priority="117">
      <colorScale>
        <cfvo type="min"/>
        <cfvo type="percentile" val="50"/>
        <cfvo type="max"/>
        <color rgb="FF63BE7B"/>
        <color rgb="FFFFEB84"/>
        <color rgb="FFF8696B"/>
      </colorScale>
    </cfRule>
  </conditionalFormatting>
  <conditionalFormatting sqref="J19:J23 J13">
    <cfRule type="expression" dxfId="125" priority="112" stopIfTrue="1">
      <formula>E13="No"</formula>
    </cfRule>
    <cfRule type="dataBar" priority="113">
      <dataBar>
        <cfvo type="min"/>
        <cfvo type="max"/>
        <color rgb="FFFF0000"/>
      </dataBar>
      <extLst>
        <ext xmlns:x14="http://schemas.microsoft.com/office/spreadsheetml/2009/9/main" uri="{B025F937-C7B1-47D3-B67F-A62EFF666E3E}">
          <x14:id>{A572B5D4-F542-403C-BAF9-D4369A4B081E}</x14:id>
        </ext>
      </extLst>
    </cfRule>
    <cfRule type="colorScale" priority="114">
      <colorScale>
        <cfvo type="min"/>
        <cfvo type="percentile" val="50"/>
        <cfvo type="max"/>
        <color rgb="FF63BE7B"/>
        <color rgb="FFFFEB84"/>
        <color rgb="FFF8696B"/>
      </colorScale>
    </cfRule>
  </conditionalFormatting>
  <conditionalFormatting sqref="J29">
    <cfRule type="expression" dxfId="124" priority="109" stopIfTrue="1">
      <formula>E29="No"</formula>
    </cfRule>
    <cfRule type="dataBar" priority="110">
      <dataBar>
        <cfvo type="min"/>
        <cfvo type="max"/>
        <color rgb="FFFF0000"/>
      </dataBar>
      <extLst>
        <ext xmlns:x14="http://schemas.microsoft.com/office/spreadsheetml/2009/9/main" uri="{B025F937-C7B1-47D3-B67F-A62EFF666E3E}">
          <x14:id>{A7633A4A-AE03-4044-9CDC-69BD32F1F92F}</x14:id>
        </ext>
      </extLst>
    </cfRule>
    <cfRule type="colorScale" priority="111">
      <colorScale>
        <cfvo type="min"/>
        <cfvo type="percentile" val="50"/>
        <cfvo type="max"/>
        <color rgb="FF63BE7B"/>
        <color rgb="FFFFEB84"/>
        <color rgb="FFF8696B"/>
      </colorScale>
    </cfRule>
  </conditionalFormatting>
  <conditionalFormatting sqref="J30">
    <cfRule type="expression" dxfId="123" priority="106" stopIfTrue="1">
      <formula>E30="No"</formula>
    </cfRule>
    <cfRule type="dataBar" priority="107">
      <dataBar>
        <cfvo type="min"/>
        <cfvo type="max"/>
        <color rgb="FFFF0000"/>
      </dataBar>
      <extLst>
        <ext xmlns:x14="http://schemas.microsoft.com/office/spreadsheetml/2009/9/main" uri="{B025F937-C7B1-47D3-B67F-A62EFF666E3E}">
          <x14:id>{13C3810F-C205-4A71-9E82-D5527FB0EED3}</x14:id>
        </ext>
      </extLst>
    </cfRule>
    <cfRule type="colorScale" priority="108">
      <colorScale>
        <cfvo type="min"/>
        <cfvo type="percentile" val="50"/>
        <cfvo type="max"/>
        <color rgb="FF63BE7B"/>
        <color rgb="FFFFEB84"/>
        <color rgb="FFF8696B"/>
      </colorScale>
    </cfRule>
  </conditionalFormatting>
  <conditionalFormatting sqref="J34">
    <cfRule type="expression" dxfId="122" priority="103" stopIfTrue="1">
      <formula>E34="No"</formula>
    </cfRule>
    <cfRule type="dataBar" priority="104">
      <dataBar>
        <cfvo type="min"/>
        <cfvo type="max"/>
        <color rgb="FFFF0000"/>
      </dataBar>
      <extLst>
        <ext xmlns:x14="http://schemas.microsoft.com/office/spreadsheetml/2009/9/main" uri="{B025F937-C7B1-47D3-B67F-A62EFF666E3E}">
          <x14:id>{0652C3C3-6FEF-44CD-86AB-96BDAB6827C9}</x14:id>
        </ext>
      </extLst>
    </cfRule>
    <cfRule type="colorScale" priority="105">
      <colorScale>
        <cfvo type="min"/>
        <cfvo type="percentile" val="50"/>
        <cfvo type="max"/>
        <color rgb="FF63BE7B"/>
        <color rgb="FFFFEB84"/>
        <color rgb="FFF8696B"/>
      </colorScale>
    </cfRule>
  </conditionalFormatting>
  <conditionalFormatting sqref="J35">
    <cfRule type="expression" dxfId="121" priority="100" stopIfTrue="1">
      <formula>E35="No"</formula>
    </cfRule>
    <cfRule type="dataBar" priority="101">
      <dataBar>
        <cfvo type="min"/>
        <cfvo type="max"/>
        <color rgb="FFFF0000"/>
      </dataBar>
      <extLst>
        <ext xmlns:x14="http://schemas.microsoft.com/office/spreadsheetml/2009/9/main" uri="{B025F937-C7B1-47D3-B67F-A62EFF666E3E}">
          <x14:id>{1FB28201-4477-4454-94B8-521B802ECD81}</x14:id>
        </ext>
      </extLst>
    </cfRule>
    <cfRule type="colorScale" priority="102">
      <colorScale>
        <cfvo type="min"/>
        <cfvo type="percentile" val="50"/>
        <cfvo type="max"/>
        <color rgb="FF63BE7B"/>
        <color rgb="FFFFEB84"/>
        <color rgb="FFF8696B"/>
      </colorScale>
    </cfRule>
  </conditionalFormatting>
  <conditionalFormatting sqref="J37">
    <cfRule type="expression" dxfId="120" priority="97" stopIfTrue="1">
      <formula>E37="No"</formula>
    </cfRule>
    <cfRule type="dataBar" priority="98">
      <dataBar>
        <cfvo type="min"/>
        <cfvo type="max"/>
        <color rgb="FFFF0000"/>
      </dataBar>
      <extLst>
        <ext xmlns:x14="http://schemas.microsoft.com/office/spreadsheetml/2009/9/main" uri="{B025F937-C7B1-47D3-B67F-A62EFF666E3E}">
          <x14:id>{1F1D6188-2D33-4013-887A-B0CDFB03C51E}</x14:id>
        </ext>
      </extLst>
    </cfRule>
    <cfRule type="colorScale" priority="99">
      <colorScale>
        <cfvo type="min"/>
        <cfvo type="percentile" val="50"/>
        <cfvo type="max"/>
        <color rgb="FF63BE7B"/>
        <color rgb="FFFFEB84"/>
        <color rgb="FFF8696B"/>
      </colorScale>
    </cfRule>
  </conditionalFormatting>
  <conditionalFormatting sqref="J39">
    <cfRule type="expression" dxfId="119" priority="94" stopIfTrue="1">
      <formula>E39="No"</formula>
    </cfRule>
    <cfRule type="dataBar" priority="95">
      <dataBar>
        <cfvo type="min"/>
        <cfvo type="max"/>
        <color rgb="FFFF0000"/>
      </dataBar>
      <extLst>
        <ext xmlns:x14="http://schemas.microsoft.com/office/spreadsheetml/2009/9/main" uri="{B025F937-C7B1-47D3-B67F-A62EFF666E3E}">
          <x14:id>{533223B5-D89B-4D28-A17E-75DA2F3756CC}</x14:id>
        </ext>
      </extLst>
    </cfRule>
    <cfRule type="colorScale" priority="96">
      <colorScale>
        <cfvo type="min"/>
        <cfvo type="percentile" val="50"/>
        <cfvo type="max"/>
        <color rgb="FF63BE7B"/>
        <color rgb="FFFFEB84"/>
        <color rgb="FFF8696B"/>
      </colorScale>
    </cfRule>
  </conditionalFormatting>
  <conditionalFormatting sqref="J14">
    <cfRule type="expression" dxfId="118" priority="88" stopIfTrue="1">
      <formula>E14="No"</formula>
    </cfRule>
    <cfRule type="dataBar" priority="89">
      <dataBar>
        <cfvo type="min"/>
        <cfvo type="max"/>
        <color rgb="FFFF0000"/>
      </dataBar>
      <extLst>
        <ext xmlns:x14="http://schemas.microsoft.com/office/spreadsheetml/2009/9/main" uri="{B025F937-C7B1-47D3-B67F-A62EFF666E3E}">
          <x14:id>{5624EF12-5447-45A6-BB6A-C4607F2D2DFC}</x14:id>
        </ext>
      </extLst>
    </cfRule>
    <cfRule type="colorScale" priority="90">
      <colorScale>
        <cfvo type="min"/>
        <cfvo type="percentile" val="50"/>
        <cfvo type="max"/>
        <color rgb="FF63BE7B"/>
        <color rgb="FFFFEB84"/>
        <color rgb="FFF8696B"/>
      </colorScale>
    </cfRule>
  </conditionalFormatting>
  <conditionalFormatting sqref="J16">
    <cfRule type="expression" dxfId="117" priority="82" stopIfTrue="1">
      <formula>E16="No"</formula>
    </cfRule>
    <cfRule type="dataBar" priority="83">
      <dataBar>
        <cfvo type="min"/>
        <cfvo type="max"/>
        <color rgb="FFFF0000"/>
      </dataBar>
      <extLst>
        <ext xmlns:x14="http://schemas.microsoft.com/office/spreadsheetml/2009/9/main" uri="{B025F937-C7B1-47D3-B67F-A62EFF666E3E}">
          <x14:id>{8195E81E-AB54-4A0C-8947-486463093ACD}</x14:id>
        </ext>
      </extLst>
    </cfRule>
    <cfRule type="colorScale" priority="84">
      <colorScale>
        <cfvo type="min"/>
        <cfvo type="percentile" val="50"/>
        <cfvo type="max"/>
        <color rgb="FF63BE7B"/>
        <color rgb="FFFFEB84"/>
        <color rgb="FFF8696B"/>
      </colorScale>
    </cfRule>
  </conditionalFormatting>
  <conditionalFormatting sqref="J18">
    <cfRule type="expression" dxfId="116" priority="76" stopIfTrue="1">
      <formula>E18="No"</formula>
    </cfRule>
    <cfRule type="dataBar" priority="77">
      <dataBar>
        <cfvo type="min"/>
        <cfvo type="max"/>
        <color rgb="FFFF0000"/>
      </dataBar>
      <extLst>
        <ext xmlns:x14="http://schemas.microsoft.com/office/spreadsheetml/2009/9/main" uri="{B025F937-C7B1-47D3-B67F-A62EFF666E3E}">
          <x14:id>{1BF8563E-1ABA-4304-97E8-40E4F8B1C35D}</x14:id>
        </ext>
      </extLst>
    </cfRule>
    <cfRule type="colorScale" priority="78">
      <colorScale>
        <cfvo type="min"/>
        <cfvo type="percentile" val="50"/>
        <cfvo type="max"/>
        <color rgb="FF63BE7B"/>
        <color rgb="FFFFEB84"/>
        <color rgb="FFF8696B"/>
      </colorScale>
    </cfRule>
  </conditionalFormatting>
  <conditionalFormatting sqref="J15">
    <cfRule type="expression" dxfId="115" priority="70" stopIfTrue="1">
      <formula>E15="No"</formula>
    </cfRule>
    <cfRule type="dataBar" priority="71">
      <dataBar>
        <cfvo type="min"/>
        <cfvo type="max"/>
        <color rgb="FFFF0000"/>
      </dataBar>
      <extLst>
        <ext xmlns:x14="http://schemas.microsoft.com/office/spreadsheetml/2009/9/main" uri="{B025F937-C7B1-47D3-B67F-A62EFF666E3E}">
          <x14:id>{73E3D334-E6F7-4E4F-BDD1-DA00386AA450}</x14:id>
        </ext>
      </extLst>
    </cfRule>
    <cfRule type="colorScale" priority="72">
      <colorScale>
        <cfvo type="min"/>
        <cfvo type="percentile" val="50"/>
        <cfvo type="max"/>
        <color rgb="FF63BE7B"/>
        <color rgb="FFFFEB84"/>
        <color rgb="FFF8696B"/>
      </colorScale>
    </cfRule>
  </conditionalFormatting>
  <conditionalFormatting sqref="J17">
    <cfRule type="expression" dxfId="114" priority="64" stopIfTrue="1">
      <formula>E17="No"</formula>
    </cfRule>
    <cfRule type="dataBar" priority="65">
      <dataBar>
        <cfvo type="min"/>
        <cfvo type="max"/>
        <color rgb="FFFF0000"/>
      </dataBar>
      <extLst>
        <ext xmlns:x14="http://schemas.microsoft.com/office/spreadsheetml/2009/9/main" uri="{B025F937-C7B1-47D3-B67F-A62EFF666E3E}">
          <x14:id>{9B6AFAA6-F4B3-40D1-89A2-31326F955B35}</x14:id>
        </ext>
      </extLst>
    </cfRule>
    <cfRule type="colorScale" priority="66">
      <colorScale>
        <cfvo type="min"/>
        <cfvo type="percentile" val="50"/>
        <cfvo type="max"/>
        <color rgb="FF63BE7B"/>
        <color rgb="FFFFEB84"/>
        <color rgb="FFF8696B"/>
      </colorScale>
    </cfRule>
  </conditionalFormatting>
  <conditionalFormatting sqref="K14:K18">
    <cfRule type="expression" dxfId="113" priority="61" stopIfTrue="1">
      <formula>F14="No"</formula>
    </cfRule>
    <cfRule type="dataBar" priority="62">
      <dataBar>
        <cfvo type="min"/>
        <cfvo type="max"/>
        <color rgb="FFFF0000"/>
      </dataBar>
      <extLst>
        <ext xmlns:x14="http://schemas.microsoft.com/office/spreadsheetml/2009/9/main" uri="{B025F937-C7B1-47D3-B67F-A62EFF666E3E}">
          <x14:id>{78171EEE-885C-4393-94CC-8F7B033E2089}</x14:id>
        </ext>
      </extLst>
    </cfRule>
    <cfRule type="colorScale" priority="63">
      <colorScale>
        <cfvo type="min"/>
        <cfvo type="percentile" val="50"/>
        <cfvo type="max"/>
        <color rgb="FF63BE7B"/>
        <color rgb="FFFFEB84"/>
        <color rgb="FFF8696B"/>
      </colorScale>
    </cfRule>
  </conditionalFormatting>
  <conditionalFormatting sqref="K27:K28 K24">
    <cfRule type="expression" dxfId="112" priority="58" stopIfTrue="1">
      <formula>F24="No"</formula>
    </cfRule>
    <cfRule type="dataBar" priority="59">
      <dataBar>
        <cfvo type="min"/>
        <cfvo type="max"/>
        <color rgb="FFFF0000"/>
      </dataBar>
      <extLst>
        <ext xmlns:x14="http://schemas.microsoft.com/office/spreadsheetml/2009/9/main" uri="{B025F937-C7B1-47D3-B67F-A62EFF666E3E}">
          <x14:id>{BA708749-70A6-400A-A38F-AA414931F4F6}</x14:id>
        </ext>
      </extLst>
    </cfRule>
    <cfRule type="colorScale" priority="60">
      <colorScale>
        <cfvo type="min"/>
        <cfvo type="percentile" val="50"/>
        <cfvo type="max"/>
        <color rgb="FF63BE7B"/>
        <color rgb="FFFFEB84"/>
        <color rgb="FFF8696B"/>
      </colorScale>
    </cfRule>
  </conditionalFormatting>
  <conditionalFormatting sqref="K30">
    <cfRule type="expression" dxfId="111" priority="55" stopIfTrue="1">
      <formula>F30="No"</formula>
    </cfRule>
    <cfRule type="dataBar" priority="56">
      <dataBar>
        <cfvo type="min"/>
        <cfvo type="max"/>
        <color rgb="FFFF0000"/>
      </dataBar>
      <extLst>
        <ext xmlns:x14="http://schemas.microsoft.com/office/spreadsheetml/2009/9/main" uri="{B025F937-C7B1-47D3-B67F-A62EFF666E3E}">
          <x14:id>{2FCD6C87-5628-4A9E-99F2-57D80A8A95D1}</x14:id>
        </ext>
      </extLst>
    </cfRule>
    <cfRule type="colorScale" priority="57">
      <colorScale>
        <cfvo type="min"/>
        <cfvo type="percentile" val="50"/>
        <cfvo type="max"/>
        <color rgb="FF63BE7B"/>
        <color rgb="FFFFEB84"/>
        <color rgb="FFF8696B"/>
      </colorScale>
    </cfRule>
  </conditionalFormatting>
  <conditionalFormatting sqref="K31">
    <cfRule type="expression" dxfId="110" priority="52" stopIfTrue="1">
      <formula>F31="No"</formula>
    </cfRule>
    <cfRule type="dataBar" priority="53">
      <dataBar>
        <cfvo type="min"/>
        <cfvo type="max"/>
        <color rgb="FFFF0000"/>
      </dataBar>
      <extLst>
        <ext xmlns:x14="http://schemas.microsoft.com/office/spreadsheetml/2009/9/main" uri="{B025F937-C7B1-47D3-B67F-A62EFF666E3E}">
          <x14:id>{903EE6D9-7EAD-431A-A948-17D62979671D}</x14:id>
        </ext>
      </extLst>
    </cfRule>
    <cfRule type="colorScale" priority="54">
      <colorScale>
        <cfvo type="min"/>
        <cfvo type="percentile" val="50"/>
        <cfvo type="max"/>
        <color rgb="FF63BE7B"/>
        <color rgb="FFFFEB84"/>
        <color rgb="FFF8696B"/>
      </colorScale>
    </cfRule>
  </conditionalFormatting>
  <conditionalFormatting sqref="K32">
    <cfRule type="expression" dxfId="109" priority="49" stopIfTrue="1">
      <formula>F32="No"</formula>
    </cfRule>
    <cfRule type="dataBar" priority="50">
      <dataBar>
        <cfvo type="min"/>
        <cfvo type="max"/>
        <color rgb="FFFF0000"/>
      </dataBar>
      <extLst>
        <ext xmlns:x14="http://schemas.microsoft.com/office/spreadsheetml/2009/9/main" uri="{B025F937-C7B1-47D3-B67F-A62EFF666E3E}">
          <x14:id>{9DEFD24D-7059-4C58-83FF-1F0C62E07A2F}</x14:id>
        </ext>
      </extLst>
    </cfRule>
    <cfRule type="colorScale" priority="51">
      <colorScale>
        <cfvo type="min"/>
        <cfvo type="percentile" val="50"/>
        <cfvo type="max"/>
        <color rgb="FF63BE7B"/>
        <color rgb="FFFFEB84"/>
        <color rgb="FFF8696B"/>
      </colorScale>
    </cfRule>
  </conditionalFormatting>
  <conditionalFormatting sqref="K33">
    <cfRule type="expression" dxfId="108" priority="46" stopIfTrue="1">
      <formula>F33="No"</formula>
    </cfRule>
    <cfRule type="dataBar" priority="47">
      <dataBar>
        <cfvo type="min"/>
        <cfvo type="max"/>
        <color rgb="FFFF0000"/>
      </dataBar>
      <extLst>
        <ext xmlns:x14="http://schemas.microsoft.com/office/spreadsheetml/2009/9/main" uri="{B025F937-C7B1-47D3-B67F-A62EFF666E3E}">
          <x14:id>{123CA12F-F2AE-43B8-B459-FA8CD00AED28}</x14:id>
        </ext>
      </extLst>
    </cfRule>
    <cfRule type="colorScale" priority="48">
      <colorScale>
        <cfvo type="min"/>
        <cfvo type="percentile" val="50"/>
        <cfvo type="max"/>
        <color rgb="FF63BE7B"/>
        <color rgb="FFFFEB84"/>
        <color rgb="FFF8696B"/>
      </colorScale>
    </cfRule>
  </conditionalFormatting>
  <conditionalFormatting sqref="K36">
    <cfRule type="expression" dxfId="107" priority="43" stopIfTrue="1">
      <formula>F36="No"</formula>
    </cfRule>
    <cfRule type="dataBar" priority="44">
      <dataBar>
        <cfvo type="min"/>
        <cfvo type="max"/>
        <color rgb="FFFF0000"/>
      </dataBar>
      <extLst>
        <ext xmlns:x14="http://schemas.microsoft.com/office/spreadsheetml/2009/9/main" uri="{B025F937-C7B1-47D3-B67F-A62EFF666E3E}">
          <x14:id>{959A444F-C57D-401B-9519-CAD4F8E73D83}</x14:id>
        </ext>
      </extLst>
    </cfRule>
    <cfRule type="colorScale" priority="45">
      <colorScale>
        <cfvo type="min"/>
        <cfvo type="percentile" val="50"/>
        <cfvo type="max"/>
        <color rgb="FF63BE7B"/>
        <color rgb="FFFFEB84"/>
        <color rgb="FFF8696B"/>
      </colorScale>
    </cfRule>
  </conditionalFormatting>
  <conditionalFormatting sqref="K38">
    <cfRule type="expression" dxfId="106" priority="40" stopIfTrue="1">
      <formula>F38="No"</formula>
    </cfRule>
    <cfRule type="dataBar" priority="41">
      <dataBar>
        <cfvo type="min"/>
        <cfvo type="max"/>
        <color rgb="FFFF0000"/>
      </dataBar>
      <extLst>
        <ext xmlns:x14="http://schemas.microsoft.com/office/spreadsheetml/2009/9/main" uri="{B025F937-C7B1-47D3-B67F-A62EFF666E3E}">
          <x14:id>{46014040-B92C-44EB-B4BF-A2599A51EFB9}</x14:id>
        </ext>
      </extLst>
    </cfRule>
    <cfRule type="colorScale" priority="42">
      <colorScale>
        <cfvo type="min"/>
        <cfvo type="percentile" val="50"/>
        <cfvo type="max"/>
        <color rgb="FF63BE7B"/>
        <color rgb="FFFFEB84"/>
        <color rgb="FFF8696B"/>
      </colorScale>
    </cfRule>
  </conditionalFormatting>
  <conditionalFormatting sqref="J5">
    <cfRule type="expression" dxfId="105" priority="34" stopIfTrue="1">
      <formula>E5="No"</formula>
    </cfRule>
    <cfRule type="dataBar" priority="35">
      <dataBar>
        <cfvo type="min"/>
        <cfvo type="max"/>
        <color rgb="FFFF0000"/>
      </dataBar>
      <extLst>
        <ext xmlns:x14="http://schemas.microsoft.com/office/spreadsheetml/2009/9/main" uri="{B025F937-C7B1-47D3-B67F-A62EFF666E3E}">
          <x14:id>{8490FF0F-195C-4A05-ACA1-1571E57EC2B1}</x14:id>
        </ext>
      </extLst>
    </cfRule>
    <cfRule type="colorScale" priority="36">
      <colorScale>
        <cfvo type="min"/>
        <cfvo type="percentile" val="50"/>
        <cfvo type="max"/>
        <color rgb="FF63BE7B"/>
        <color rgb="FFFFEB84"/>
        <color rgb="FFF8696B"/>
      </colorScale>
    </cfRule>
  </conditionalFormatting>
  <conditionalFormatting sqref="K5">
    <cfRule type="expression" dxfId="104" priority="31" stopIfTrue="1">
      <formula>F5="No"</formula>
    </cfRule>
    <cfRule type="dataBar" priority="32">
      <dataBar>
        <cfvo type="min"/>
        <cfvo type="max"/>
        <color rgb="FFFF0000"/>
      </dataBar>
      <extLst>
        <ext xmlns:x14="http://schemas.microsoft.com/office/spreadsheetml/2009/9/main" uri="{B025F937-C7B1-47D3-B67F-A62EFF666E3E}">
          <x14:id>{76C65338-74D8-42F4-9947-3F0FEC9B2BA0}</x14:id>
        </ext>
      </extLst>
    </cfRule>
    <cfRule type="colorScale" priority="33">
      <colorScale>
        <cfvo type="min"/>
        <cfvo type="percentile" val="50"/>
        <cfvo type="max"/>
        <color rgb="FF63BE7B"/>
        <color rgb="FFFFEB84"/>
        <color rgb="FFF8696B"/>
      </colorScale>
    </cfRule>
  </conditionalFormatting>
  <conditionalFormatting sqref="K25">
    <cfRule type="expression" dxfId="103" priority="28" stopIfTrue="1">
      <formula>F25="No"</formula>
    </cfRule>
    <cfRule type="dataBar" priority="29">
      <dataBar>
        <cfvo type="min"/>
        <cfvo type="max"/>
        <color rgb="FFFF0000"/>
      </dataBar>
      <extLst>
        <ext xmlns:x14="http://schemas.microsoft.com/office/spreadsheetml/2009/9/main" uri="{B025F937-C7B1-47D3-B67F-A62EFF666E3E}">
          <x14:id>{1B6A0A88-42D1-4A81-907B-9DBAF4ADB7FF}</x14:id>
        </ext>
      </extLst>
    </cfRule>
    <cfRule type="colorScale" priority="30">
      <colorScale>
        <cfvo type="min"/>
        <cfvo type="percentile" val="50"/>
        <cfvo type="max"/>
        <color rgb="FF63BE7B"/>
        <color rgb="FFFFEB84"/>
        <color rgb="FFF8696B"/>
      </colorScale>
    </cfRule>
  </conditionalFormatting>
  <conditionalFormatting sqref="J25">
    <cfRule type="expression" dxfId="102" priority="25" stopIfTrue="1">
      <formula>E25="No"</formula>
    </cfRule>
    <cfRule type="dataBar" priority="26">
      <dataBar>
        <cfvo type="min"/>
        <cfvo type="max"/>
        <color rgb="FFFF0000"/>
      </dataBar>
      <extLst>
        <ext xmlns:x14="http://schemas.microsoft.com/office/spreadsheetml/2009/9/main" uri="{B025F937-C7B1-47D3-B67F-A62EFF666E3E}">
          <x14:id>{408191CD-020C-413F-81FD-F6B326F387A6}</x14:id>
        </ext>
      </extLst>
    </cfRule>
    <cfRule type="colorScale" priority="27">
      <colorScale>
        <cfvo type="min"/>
        <cfvo type="percentile" val="50"/>
        <cfvo type="max"/>
        <color rgb="FF63BE7B"/>
        <color rgb="FFFFEB84"/>
        <color rgb="FFF8696B"/>
      </colorScale>
    </cfRule>
  </conditionalFormatting>
  <conditionalFormatting sqref="K26">
    <cfRule type="expression" dxfId="101" priority="22" stopIfTrue="1">
      <formula>F26="No"</formula>
    </cfRule>
    <cfRule type="dataBar" priority="23">
      <dataBar>
        <cfvo type="min"/>
        <cfvo type="max"/>
        <color rgb="FFFF0000"/>
      </dataBar>
      <extLst>
        <ext xmlns:x14="http://schemas.microsoft.com/office/spreadsheetml/2009/9/main" uri="{B025F937-C7B1-47D3-B67F-A62EFF666E3E}">
          <x14:id>{FEABDA80-ADB9-4095-B9FC-3C5BED7EFE24}</x14:id>
        </ext>
      </extLst>
    </cfRule>
    <cfRule type="colorScale" priority="24">
      <colorScale>
        <cfvo type="min"/>
        <cfvo type="percentile" val="50"/>
        <cfvo type="max"/>
        <color rgb="FF63BE7B"/>
        <color rgb="FFFFEB84"/>
        <color rgb="FFF8696B"/>
      </colorScale>
    </cfRule>
  </conditionalFormatting>
  <conditionalFormatting sqref="J26">
    <cfRule type="expression" dxfId="100" priority="19" stopIfTrue="1">
      <formula>E26="No"</formula>
    </cfRule>
    <cfRule type="dataBar" priority="20">
      <dataBar>
        <cfvo type="min"/>
        <cfvo type="max"/>
        <color rgb="FFFF0000"/>
      </dataBar>
      <extLst>
        <ext xmlns:x14="http://schemas.microsoft.com/office/spreadsheetml/2009/9/main" uri="{B025F937-C7B1-47D3-B67F-A62EFF666E3E}">
          <x14:id>{FB43E04E-5287-4081-9F9C-A10832169099}</x14:id>
        </ext>
      </extLst>
    </cfRule>
    <cfRule type="colorScale" priority="21">
      <colorScale>
        <cfvo type="min"/>
        <cfvo type="percentile" val="50"/>
        <cfvo type="max"/>
        <color rgb="FF63BE7B"/>
        <color rgb="FFFFEB84"/>
        <color rgb="FFF8696B"/>
      </colorScale>
    </cfRule>
  </conditionalFormatting>
  <conditionalFormatting sqref="J40">
    <cfRule type="expression" dxfId="99" priority="4" stopIfTrue="1">
      <formula>E40="No"</formula>
    </cfRule>
    <cfRule type="dataBar" priority="5">
      <dataBar>
        <cfvo type="min"/>
        <cfvo type="max"/>
        <color rgb="FFFF0000"/>
      </dataBar>
      <extLst>
        <ext xmlns:x14="http://schemas.microsoft.com/office/spreadsheetml/2009/9/main" uri="{B025F937-C7B1-47D3-B67F-A62EFF666E3E}">
          <x14:id>{98316CE5-99AF-4449-9BB6-FED077835C17}</x14:id>
        </ext>
      </extLst>
    </cfRule>
    <cfRule type="colorScale" priority="6">
      <colorScale>
        <cfvo type="min"/>
        <cfvo type="percentile" val="50"/>
        <cfvo type="max"/>
        <color rgb="FF63BE7B"/>
        <color rgb="FFFFEB84"/>
        <color rgb="FFF8696B"/>
      </colorScale>
    </cfRule>
  </conditionalFormatting>
  <conditionalFormatting sqref="K40">
    <cfRule type="expression" dxfId="98" priority="1" stopIfTrue="1">
      <formula>F40="No"</formula>
    </cfRule>
    <cfRule type="dataBar" priority="2">
      <dataBar>
        <cfvo type="min"/>
        <cfvo type="max"/>
        <color rgb="FFFF0000"/>
      </dataBar>
      <extLst>
        <ext xmlns:x14="http://schemas.microsoft.com/office/spreadsheetml/2009/9/main" uri="{B025F937-C7B1-47D3-B67F-A62EFF666E3E}">
          <x14:id>{E37702EB-0173-4A12-979A-7C994F6C1E4E}</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40" xr:uid="{00000000-0002-0000-0200-000000000000}">
      <formula1>$J$47:$J$48</formula1>
    </dataValidation>
  </dataValidations>
  <pageMargins left="0.27559055118110237" right="0.15748031496062992" top="0.59055118110236227" bottom="0.39370078740157483" header="0.19685039370078741" footer="0.19685039370078741"/>
  <pageSetup scale="60"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2B12F3C8-C09C-4B0F-B548-13F0F14724B5}">
            <x14:dataBar minLength="0" maxLength="100" negativeBarColorSameAsPositive="1" axisPosition="none">
              <x14:cfvo type="min"/>
              <x14:cfvo type="max"/>
            </x14:dataBar>
          </x14:cfRule>
          <xm:sqref>J42</xm:sqref>
        </x14:conditionalFormatting>
        <x14:conditionalFormatting xmlns:xm="http://schemas.microsoft.com/office/excel/2006/main">
          <x14:cfRule type="dataBar" id="{E80ECE3E-2F4B-4652-A159-CB83FF8778A5}">
            <x14:dataBar minLength="0" maxLength="100" negativeBarColorSameAsPositive="1" axisPosition="none">
              <x14:cfvo type="min"/>
              <x14:cfvo type="max"/>
            </x14:dataBar>
          </x14:cfRule>
          <xm:sqref>J4:K4 J8</xm:sqref>
        </x14:conditionalFormatting>
        <x14:conditionalFormatting xmlns:xm="http://schemas.microsoft.com/office/excel/2006/main">
          <x14:cfRule type="dataBar" id="{9381A65A-9C3D-4EAA-80AC-9B1732DE55E3}">
            <x14:dataBar minLength="0" maxLength="100" negativeBarColorSameAsPositive="1" axisPosition="none">
              <x14:cfvo type="min"/>
              <x14:cfvo type="max"/>
            </x14:dataBar>
          </x14:cfRule>
          <xm:sqref>J9:J11</xm:sqref>
        </x14:conditionalFormatting>
        <x14:conditionalFormatting xmlns:xm="http://schemas.microsoft.com/office/excel/2006/main">
          <x14:cfRule type="dataBar" id="{2BA4F315-203A-49E4-8CEE-2B5EE14BBD82}">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2775BB3C-9C78-4326-9CF9-862EF2DD353A}">
            <x14:dataBar minLength="0" maxLength="100" negativeBarColorSameAsPositive="1" axisPosition="none">
              <x14:cfvo type="min"/>
              <x14:cfvo type="max"/>
            </x14:dataBar>
          </x14:cfRule>
          <xm:sqref>J31:J32</xm:sqref>
        </x14:conditionalFormatting>
        <x14:conditionalFormatting xmlns:xm="http://schemas.microsoft.com/office/excel/2006/main">
          <x14:cfRule type="dataBar" id="{C95F1F1C-1D9B-4EEC-9A02-626D5A7E3F51}">
            <x14:dataBar minLength="0" maxLength="100" negativeBarColorSameAsPositive="1" axisPosition="none">
              <x14:cfvo type="min"/>
              <x14:cfvo type="max"/>
            </x14:dataBar>
          </x14:cfRule>
          <xm:sqref>J33</xm:sqref>
        </x14:conditionalFormatting>
        <x14:conditionalFormatting xmlns:xm="http://schemas.microsoft.com/office/excel/2006/main">
          <x14:cfRule type="dataBar" id="{3B776D41-C30F-40A9-8013-959754ED8275}">
            <x14:dataBar minLength="0" maxLength="100" negativeBarColorSameAsPositive="1" axisPosition="none">
              <x14:cfvo type="min"/>
              <x14:cfvo type="max"/>
            </x14:dataBar>
          </x14:cfRule>
          <xm:sqref>J38 J36</xm:sqref>
        </x14:conditionalFormatting>
        <x14:conditionalFormatting xmlns:xm="http://schemas.microsoft.com/office/excel/2006/main">
          <x14:cfRule type="dataBar" id="{C4F2F7B0-D95D-4FDF-9591-D883E397962B}">
            <x14:dataBar minLength="0" maxLength="100" negativeBarColorSameAsPositive="1" axisPosition="none">
              <x14:cfvo type="min"/>
              <x14:cfvo type="max"/>
            </x14:dataBar>
          </x14:cfRule>
          <xm:sqref>J27</xm:sqref>
        </x14:conditionalFormatting>
        <x14:conditionalFormatting xmlns:xm="http://schemas.microsoft.com/office/excel/2006/main">
          <x14:cfRule type="dataBar" id="{D099B7BB-D346-46DF-B12F-93E8C917B127}">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87CF98C1-998E-4022-8B61-4098C08C4BB6}">
            <x14:dataBar minLength="0" maxLength="100" negativeBarColorSameAsPositive="1" axisPosition="none">
              <x14:cfvo type="min"/>
              <x14:cfvo type="max"/>
            </x14:dataBar>
          </x14:cfRule>
          <xm:sqref>J7:K7 K8:K11</xm:sqref>
        </x14:conditionalFormatting>
        <x14:conditionalFormatting xmlns:xm="http://schemas.microsoft.com/office/excel/2006/main">
          <x14:cfRule type="dataBar" id="{4FF69A01-78E0-46E6-A425-A6FC973FF341}">
            <x14:dataBar minLength="0" maxLength="100" negativeBarColorSameAsPositive="1" axisPosition="none">
              <x14:cfvo type="min"/>
              <x14:cfvo type="max"/>
            </x14:dataBar>
          </x14:cfRule>
          <xm:sqref>J6</xm:sqref>
        </x14:conditionalFormatting>
        <x14:conditionalFormatting xmlns:xm="http://schemas.microsoft.com/office/excel/2006/main">
          <x14:cfRule type="dataBar" id="{F14D347E-CA5D-447B-A789-3CB5EA0D882D}">
            <x14:dataBar minLength="0" maxLength="100" negativeBarColorSameAsPositive="1" axisPosition="none">
              <x14:cfvo type="min"/>
              <x14:cfvo type="max"/>
            </x14:dataBar>
          </x14:cfRule>
          <xm:sqref>K6</xm:sqref>
        </x14:conditionalFormatting>
        <x14:conditionalFormatting xmlns:xm="http://schemas.microsoft.com/office/excel/2006/main">
          <x14:cfRule type="dataBar" id="{4BF70A73-A026-412D-8C7E-F1B7F7DFCE85}">
            <x14:dataBar minLength="0" maxLength="100" negativeBarColorSameAsPositive="1" axisPosition="none">
              <x14:cfvo type="min"/>
              <x14:cfvo type="max"/>
            </x14:dataBar>
          </x14:cfRule>
          <xm:sqref>K12</xm:sqref>
        </x14:conditionalFormatting>
        <x14:conditionalFormatting xmlns:xm="http://schemas.microsoft.com/office/excel/2006/main">
          <x14:cfRule type="dataBar" id="{EED4E7B7-2FE0-4069-BE88-B0BD188FEA7A}">
            <x14:dataBar minLength="0" maxLength="100" negativeBarColorSameAsPositive="1" axisPosition="none">
              <x14:cfvo type="min"/>
              <x14:cfvo type="max"/>
            </x14:dataBar>
          </x14:cfRule>
          <xm:sqref>K13</xm:sqref>
        </x14:conditionalFormatting>
        <x14:conditionalFormatting xmlns:xm="http://schemas.microsoft.com/office/excel/2006/main">
          <x14:cfRule type="dataBar" id="{93308CE0-DBA5-4832-914D-9B1A9945B93B}">
            <x14:dataBar minLength="0" maxLength="100" negativeBarColorSameAsPositive="1" axisPosition="none">
              <x14:cfvo type="min"/>
              <x14:cfvo type="max"/>
            </x14:dataBar>
          </x14:cfRule>
          <xm:sqref>K19</xm:sqref>
        </x14:conditionalFormatting>
        <x14:conditionalFormatting xmlns:xm="http://schemas.microsoft.com/office/excel/2006/main">
          <x14:cfRule type="dataBar" id="{97EB3FC4-4880-43F2-BD2B-BA148377DCAD}">
            <x14:dataBar minLength="0" maxLength="100" negativeBarColorSameAsPositive="1" axisPosition="none">
              <x14:cfvo type="min"/>
              <x14:cfvo type="max"/>
            </x14:dataBar>
          </x14:cfRule>
          <xm:sqref>K20</xm:sqref>
        </x14:conditionalFormatting>
        <x14:conditionalFormatting xmlns:xm="http://schemas.microsoft.com/office/excel/2006/main">
          <x14:cfRule type="dataBar" id="{45409144-39E7-43A6-8730-EA4841826637}">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D13C6868-5A7D-4604-AAB0-DB73BDB1DA5F}">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1AE7533B-92CD-43E7-A3C5-D7A1781BA162}">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67CE88B5-431A-4519-8A0D-05338DCDDEE3}">
            <x14:dataBar minLength="0" maxLength="100" negativeBarColorSameAsPositive="1" axisPosition="none">
              <x14:cfvo type="min"/>
              <x14:cfvo type="max"/>
            </x14:dataBar>
          </x14:cfRule>
          <xm:sqref>K29</xm:sqref>
        </x14:conditionalFormatting>
        <x14:conditionalFormatting xmlns:xm="http://schemas.microsoft.com/office/excel/2006/main">
          <x14:cfRule type="dataBar" id="{30AB4778-5E43-4B72-A687-52FCEBD46A4A}">
            <x14:dataBar minLength="0" maxLength="100" negativeBarColorSameAsPositive="1" axisPosition="none">
              <x14:cfvo type="min"/>
              <x14:cfvo type="max"/>
            </x14:dataBar>
          </x14:cfRule>
          <xm:sqref>K34</xm:sqref>
        </x14:conditionalFormatting>
        <x14:conditionalFormatting xmlns:xm="http://schemas.microsoft.com/office/excel/2006/main">
          <x14:cfRule type="dataBar" id="{07DD7882-9D4E-4B59-88AB-98933C1B14AC}">
            <x14:dataBar minLength="0" maxLength="100" negativeBarColorSameAsPositive="1" axisPosition="none">
              <x14:cfvo type="min"/>
              <x14:cfvo type="max"/>
            </x14:dataBar>
          </x14:cfRule>
          <xm:sqref>K35</xm:sqref>
        </x14:conditionalFormatting>
        <x14:conditionalFormatting xmlns:xm="http://schemas.microsoft.com/office/excel/2006/main">
          <x14:cfRule type="dataBar" id="{46F328B0-2199-4D92-88B0-43C08B720305}">
            <x14:dataBar minLength="0" maxLength="100" negativeBarColorSameAsPositive="1" axisPosition="none">
              <x14:cfvo type="min"/>
              <x14:cfvo type="max"/>
            </x14:dataBar>
          </x14:cfRule>
          <xm:sqref>K37</xm:sqref>
        </x14:conditionalFormatting>
        <x14:conditionalFormatting xmlns:xm="http://schemas.microsoft.com/office/excel/2006/main">
          <x14:cfRule type="dataBar" id="{75EECC7B-9211-4546-B63F-FA49AB7DE0A7}">
            <x14:dataBar minLength="0" maxLength="100" negativeBarColorSameAsPositive="1" axisPosition="none">
              <x14:cfvo type="min"/>
              <x14:cfvo type="max"/>
            </x14:dataBar>
          </x14:cfRule>
          <xm:sqref>K39</xm:sqref>
        </x14:conditionalFormatting>
        <x14:conditionalFormatting xmlns:xm="http://schemas.microsoft.com/office/excel/2006/main">
          <x14:cfRule type="dataBar" id="{8221FD8D-D3B2-4076-91AB-436757123696}">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A572B5D4-F542-403C-BAF9-D4369A4B081E}">
            <x14:dataBar minLength="0" maxLength="100" negativeBarColorSameAsPositive="1" axisPosition="none">
              <x14:cfvo type="min"/>
              <x14:cfvo type="max"/>
            </x14:dataBar>
          </x14:cfRule>
          <xm:sqref>J19:J23 J13</xm:sqref>
        </x14:conditionalFormatting>
        <x14:conditionalFormatting xmlns:xm="http://schemas.microsoft.com/office/excel/2006/main">
          <x14:cfRule type="dataBar" id="{A7633A4A-AE03-4044-9CDC-69BD32F1F92F}">
            <x14:dataBar minLength="0" maxLength="100" negativeBarColorSameAsPositive="1" axisPosition="none">
              <x14:cfvo type="min"/>
              <x14:cfvo type="max"/>
            </x14:dataBar>
          </x14:cfRule>
          <xm:sqref>J29</xm:sqref>
        </x14:conditionalFormatting>
        <x14:conditionalFormatting xmlns:xm="http://schemas.microsoft.com/office/excel/2006/main">
          <x14:cfRule type="dataBar" id="{13C3810F-C205-4A71-9E82-D5527FB0EED3}">
            <x14:dataBar minLength="0" maxLength="100" negativeBarColorSameAsPositive="1" axisPosition="none">
              <x14:cfvo type="min"/>
              <x14:cfvo type="max"/>
            </x14:dataBar>
          </x14:cfRule>
          <xm:sqref>J30</xm:sqref>
        </x14:conditionalFormatting>
        <x14:conditionalFormatting xmlns:xm="http://schemas.microsoft.com/office/excel/2006/main">
          <x14:cfRule type="dataBar" id="{0652C3C3-6FEF-44CD-86AB-96BDAB6827C9}">
            <x14:dataBar minLength="0" maxLength="100" negativeBarColorSameAsPositive="1" axisPosition="none">
              <x14:cfvo type="min"/>
              <x14:cfvo type="max"/>
            </x14:dataBar>
          </x14:cfRule>
          <xm:sqref>J34</xm:sqref>
        </x14:conditionalFormatting>
        <x14:conditionalFormatting xmlns:xm="http://schemas.microsoft.com/office/excel/2006/main">
          <x14:cfRule type="dataBar" id="{1FB28201-4477-4454-94B8-521B802ECD81}">
            <x14:dataBar minLength="0" maxLength="100" negativeBarColorSameAsPositive="1" axisPosition="none">
              <x14:cfvo type="min"/>
              <x14:cfvo type="max"/>
            </x14:dataBar>
          </x14:cfRule>
          <xm:sqref>J35</xm:sqref>
        </x14:conditionalFormatting>
        <x14:conditionalFormatting xmlns:xm="http://schemas.microsoft.com/office/excel/2006/main">
          <x14:cfRule type="dataBar" id="{1F1D6188-2D33-4013-887A-B0CDFB03C51E}">
            <x14:dataBar minLength="0" maxLength="100" negativeBarColorSameAsPositive="1" axisPosition="none">
              <x14:cfvo type="min"/>
              <x14:cfvo type="max"/>
            </x14:dataBar>
          </x14:cfRule>
          <xm:sqref>J37</xm:sqref>
        </x14:conditionalFormatting>
        <x14:conditionalFormatting xmlns:xm="http://schemas.microsoft.com/office/excel/2006/main">
          <x14:cfRule type="dataBar" id="{533223B5-D89B-4D28-A17E-75DA2F3756CC}">
            <x14:dataBar minLength="0" maxLength="100" negativeBarColorSameAsPositive="1" axisPosition="none">
              <x14:cfvo type="min"/>
              <x14:cfvo type="max"/>
            </x14:dataBar>
          </x14:cfRule>
          <xm:sqref>J39</xm:sqref>
        </x14:conditionalFormatting>
        <x14:conditionalFormatting xmlns:xm="http://schemas.microsoft.com/office/excel/2006/main">
          <x14:cfRule type="dataBar" id="{5624EF12-5447-45A6-BB6A-C4607F2D2DFC}">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8195E81E-AB54-4A0C-8947-486463093ACD}">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1BF8563E-1ABA-4304-97E8-40E4F8B1C35D}">
            <x14:dataBar minLength="0" maxLength="100" negativeBarColorSameAsPositive="1" axisPosition="none">
              <x14:cfvo type="min"/>
              <x14:cfvo type="max"/>
            </x14:dataBar>
          </x14:cfRule>
          <xm:sqref>J18</xm:sqref>
        </x14:conditionalFormatting>
        <x14:conditionalFormatting xmlns:xm="http://schemas.microsoft.com/office/excel/2006/main">
          <x14:cfRule type="dataBar" id="{73E3D334-E6F7-4E4F-BDD1-DA00386AA450}">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9B6AFAA6-F4B3-40D1-89A2-31326F955B35}">
            <x14:dataBar minLength="0" maxLength="100" negativeBarColorSameAsPositive="1" axisPosition="none">
              <x14:cfvo type="min"/>
              <x14:cfvo type="max"/>
            </x14:dataBar>
          </x14:cfRule>
          <xm:sqref>J17</xm:sqref>
        </x14:conditionalFormatting>
        <x14:conditionalFormatting xmlns:xm="http://schemas.microsoft.com/office/excel/2006/main">
          <x14:cfRule type="dataBar" id="{78171EEE-885C-4393-94CC-8F7B033E2089}">
            <x14:dataBar minLength="0" maxLength="100" negativeBarColorSameAsPositive="1" axisPosition="none">
              <x14:cfvo type="min"/>
              <x14:cfvo type="max"/>
            </x14:dataBar>
          </x14:cfRule>
          <xm:sqref>K14:K18</xm:sqref>
        </x14:conditionalFormatting>
        <x14:conditionalFormatting xmlns:xm="http://schemas.microsoft.com/office/excel/2006/main">
          <x14:cfRule type="dataBar" id="{BA708749-70A6-400A-A38F-AA414931F4F6}">
            <x14:dataBar minLength="0" maxLength="100" negativeBarColorSameAsPositive="1" axisPosition="none">
              <x14:cfvo type="min"/>
              <x14:cfvo type="max"/>
            </x14:dataBar>
          </x14:cfRule>
          <xm:sqref>K27:K28 K24</xm:sqref>
        </x14:conditionalFormatting>
        <x14:conditionalFormatting xmlns:xm="http://schemas.microsoft.com/office/excel/2006/main">
          <x14:cfRule type="dataBar" id="{2FCD6C87-5628-4A9E-99F2-57D80A8A95D1}">
            <x14:dataBar minLength="0" maxLength="100" negativeBarColorSameAsPositive="1" axisPosition="none">
              <x14:cfvo type="min"/>
              <x14:cfvo type="max"/>
            </x14:dataBar>
          </x14:cfRule>
          <xm:sqref>K30</xm:sqref>
        </x14:conditionalFormatting>
        <x14:conditionalFormatting xmlns:xm="http://schemas.microsoft.com/office/excel/2006/main">
          <x14:cfRule type="dataBar" id="{903EE6D9-7EAD-431A-A948-17D62979671D}">
            <x14:dataBar minLength="0" maxLength="100" negativeBarColorSameAsPositive="1" axisPosition="none">
              <x14:cfvo type="min"/>
              <x14:cfvo type="max"/>
            </x14:dataBar>
          </x14:cfRule>
          <xm:sqref>K31</xm:sqref>
        </x14:conditionalFormatting>
        <x14:conditionalFormatting xmlns:xm="http://schemas.microsoft.com/office/excel/2006/main">
          <x14:cfRule type="dataBar" id="{9DEFD24D-7059-4C58-83FF-1F0C62E07A2F}">
            <x14:dataBar minLength="0" maxLength="100" negativeBarColorSameAsPositive="1" axisPosition="none">
              <x14:cfvo type="min"/>
              <x14:cfvo type="max"/>
            </x14:dataBar>
          </x14:cfRule>
          <xm:sqref>K32</xm:sqref>
        </x14:conditionalFormatting>
        <x14:conditionalFormatting xmlns:xm="http://schemas.microsoft.com/office/excel/2006/main">
          <x14:cfRule type="dataBar" id="{123CA12F-F2AE-43B8-B459-FA8CD00AED28}">
            <x14:dataBar minLength="0" maxLength="100" negativeBarColorSameAsPositive="1" axisPosition="none">
              <x14:cfvo type="min"/>
              <x14:cfvo type="max"/>
            </x14:dataBar>
          </x14:cfRule>
          <xm:sqref>K33</xm:sqref>
        </x14:conditionalFormatting>
        <x14:conditionalFormatting xmlns:xm="http://schemas.microsoft.com/office/excel/2006/main">
          <x14:cfRule type="dataBar" id="{959A444F-C57D-401B-9519-CAD4F8E73D83}">
            <x14:dataBar minLength="0" maxLength="100" negativeBarColorSameAsPositive="1" axisPosition="none">
              <x14:cfvo type="min"/>
              <x14:cfvo type="max"/>
            </x14:dataBar>
          </x14:cfRule>
          <xm:sqref>K36</xm:sqref>
        </x14:conditionalFormatting>
        <x14:conditionalFormatting xmlns:xm="http://schemas.microsoft.com/office/excel/2006/main">
          <x14:cfRule type="dataBar" id="{46014040-B92C-44EB-B4BF-A2599A51EFB9}">
            <x14:dataBar minLength="0" maxLength="100" negativeBarColorSameAsPositive="1" axisPosition="none">
              <x14:cfvo type="min"/>
              <x14:cfvo type="max"/>
            </x14:dataBar>
          </x14:cfRule>
          <xm:sqref>K38</xm:sqref>
        </x14:conditionalFormatting>
        <x14:conditionalFormatting xmlns:xm="http://schemas.microsoft.com/office/excel/2006/main">
          <x14:cfRule type="dataBar" id="{8490FF0F-195C-4A05-ACA1-1571E57EC2B1}">
            <x14:dataBar minLength="0" maxLength="100" negativeBarColorSameAsPositive="1" axisPosition="none">
              <x14:cfvo type="min"/>
              <x14:cfvo type="max"/>
            </x14:dataBar>
          </x14:cfRule>
          <xm:sqref>J5</xm:sqref>
        </x14:conditionalFormatting>
        <x14:conditionalFormatting xmlns:xm="http://schemas.microsoft.com/office/excel/2006/main">
          <x14:cfRule type="dataBar" id="{76C65338-74D8-42F4-9947-3F0FEC9B2BA0}">
            <x14:dataBar minLength="0" maxLength="100" negativeBarColorSameAsPositive="1" axisPosition="none">
              <x14:cfvo type="min"/>
              <x14:cfvo type="max"/>
            </x14:dataBar>
          </x14:cfRule>
          <xm:sqref>K5</xm:sqref>
        </x14:conditionalFormatting>
        <x14:conditionalFormatting xmlns:xm="http://schemas.microsoft.com/office/excel/2006/main">
          <x14:cfRule type="dataBar" id="{1B6A0A88-42D1-4A81-907B-9DBAF4ADB7FF}">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408191CD-020C-413F-81FD-F6B326F387A6}">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FEABDA80-ADB9-4095-B9FC-3C5BED7EFE24}">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FB43E04E-5287-4081-9F9C-A10832169099}">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98316CE5-99AF-4449-9BB6-FED077835C17}">
            <x14:dataBar minLength="0" maxLength="100" negativeBarColorSameAsPositive="1" axisPosition="none">
              <x14:cfvo type="min"/>
              <x14:cfvo type="max"/>
            </x14:dataBar>
          </x14:cfRule>
          <xm:sqref>J40</xm:sqref>
        </x14:conditionalFormatting>
        <x14:conditionalFormatting xmlns:xm="http://schemas.microsoft.com/office/excel/2006/main">
          <x14:cfRule type="dataBar" id="{E37702EB-0173-4A12-979A-7C994F6C1E4E}">
            <x14:dataBar minLength="0" maxLength="100" negativeBarColorSameAsPositive="1" axisPosition="none">
              <x14:cfvo type="min"/>
              <x14:cfvo type="max"/>
            </x14:dataBar>
          </x14:cfRule>
          <xm:sqref>K40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8"/>
  <sheetViews>
    <sheetView view="pageBreakPreview" zoomScale="115" zoomScaleNormal="90" zoomScaleSheetLayoutView="115" workbookViewId="0">
      <pane ySplit="3" topLeftCell="A4" activePane="bottomLeft" state="frozenSplit"/>
      <selection activeCell="D2" sqref="D2"/>
      <selection pane="bottomLeft" activeCell="C5" sqref="C5"/>
    </sheetView>
  </sheetViews>
  <sheetFormatPr baseColWidth="10" defaultColWidth="9.140625" defaultRowHeight="12.75" x14ac:dyDescent="0.2"/>
  <cols>
    <col min="1" max="1" width="4" style="1" customWidth="1"/>
    <col min="2" max="2" width="9" style="5" customWidth="1"/>
    <col min="3" max="3" width="31.7109375" style="7" customWidth="1"/>
    <col min="4" max="4" width="68.85546875" style="12" customWidth="1"/>
    <col min="5" max="5" width="17" style="10" customWidth="1"/>
    <col min="6" max="6" width="15.42578125" style="8" hidden="1" customWidth="1"/>
    <col min="7" max="7" width="15.5703125" style="9" hidden="1" customWidth="1"/>
    <col min="8" max="9" width="15.5703125" style="15" hidden="1" customWidth="1"/>
    <col min="10" max="10" width="24.28515625" style="9" customWidth="1"/>
    <col min="11" max="11" width="11.7109375" style="9" customWidth="1"/>
    <col min="12" max="12" width="62.28515625" style="10" customWidth="1"/>
    <col min="13" max="16384" width="9.140625" style="3"/>
  </cols>
  <sheetData>
    <row r="1" spans="1:12" ht="18" x14ac:dyDescent="0.2">
      <c r="A1" s="129"/>
      <c r="B1" s="185" t="s">
        <v>285</v>
      </c>
      <c r="C1" s="186"/>
      <c r="D1" s="73" t="str">
        <f>+'1. Main Charact, Cert &amp; Insp'!$D$1</f>
        <v xml:space="preserve">Nombre: Contratista,  Jackup, Modelo </v>
      </c>
      <c r="E1" s="74"/>
      <c r="F1" s="75"/>
      <c r="G1" s="76"/>
      <c r="H1" s="77"/>
      <c r="I1" s="77"/>
      <c r="J1" s="76"/>
      <c r="K1" s="76"/>
    </row>
    <row r="2" spans="1:12" ht="16.5" customHeight="1" x14ac:dyDescent="0.3">
      <c r="A2" s="129"/>
      <c r="B2" s="187" t="s">
        <v>177</v>
      </c>
      <c r="C2" s="187"/>
      <c r="D2" s="71">
        <f>+'1. Main Charact, Cert &amp; Insp'!$D$2</f>
        <v>0</v>
      </c>
      <c r="E2" s="78"/>
      <c r="F2" s="181" t="s">
        <v>171</v>
      </c>
      <c r="G2" s="182"/>
      <c r="H2" s="66" t="s">
        <v>209</v>
      </c>
      <c r="I2" s="183" t="s">
        <v>173</v>
      </c>
      <c r="J2" s="184"/>
      <c r="K2" s="54"/>
      <c r="L2" s="3"/>
    </row>
    <row r="3" spans="1:12" ht="74.25" customHeight="1" x14ac:dyDescent="0.2">
      <c r="A3" s="129"/>
      <c r="B3" s="81" t="s">
        <v>2</v>
      </c>
      <c r="C3" s="81" t="s">
        <v>3</v>
      </c>
      <c r="D3" s="82" t="s">
        <v>4</v>
      </c>
      <c r="E3" s="39" t="s">
        <v>185</v>
      </c>
      <c r="F3" s="38" t="s">
        <v>153</v>
      </c>
      <c r="G3" s="38" t="s">
        <v>6</v>
      </c>
      <c r="H3" s="39" t="s">
        <v>189</v>
      </c>
      <c r="I3" s="39" t="s">
        <v>190</v>
      </c>
      <c r="J3" s="40" t="s">
        <v>172</v>
      </c>
      <c r="K3" s="70" t="s">
        <v>279</v>
      </c>
      <c r="L3" s="20" t="s">
        <v>5</v>
      </c>
    </row>
    <row r="4" spans="1:12" ht="15" x14ac:dyDescent="0.2">
      <c r="A4" s="129"/>
      <c r="B4" s="83">
        <f>+'3.Drilling Equipm. &amp; Capacities'!B40+1</f>
        <v>76</v>
      </c>
      <c r="C4" s="84" t="s">
        <v>60</v>
      </c>
      <c r="D4" s="85" t="s">
        <v>280</v>
      </c>
      <c r="E4" s="41" t="s">
        <v>71</v>
      </c>
      <c r="F4" s="64">
        <v>10</v>
      </c>
      <c r="G4" s="62" t="e">
        <f>+F4/#REF!</f>
        <v>#REF!</v>
      </c>
      <c r="H4" s="63">
        <f t="shared" ref="H4:H16" si="0">IF(E4="Yes",F4,0)</f>
        <v>10</v>
      </c>
      <c r="I4" s="60" t="e">
        <f>IF(OR($H$4=0,$H$5=0,$H$6=0,#REF!=0)=FALSE,H4,0)</f>
        <v>#REF!</v>
      </c>
      <c r="J4" s="61" t="str">
        <f>IF(E4="Yes","OK"," Pass")</f>
        <v>OK</v>
      </c>
      <c r="K4" s="61" t="str">
        <f>IF(J4="OK","0.5"," 0")</f>
        <v>0.5</v>
      </c>
      <c r="L4" s="49"/>
    </row>
    <row r="5" spans="1:12" ht="15" x14ac:dyDescent="0.2">
      <c r="A5" s="129"/>
      <c r="B5" s="83">
        <f>+B4+1</f>
        <v>77</v>
      </c>
      <c r="C5" s="84" t="s">
        <v>61</v>
      </c>
      <c r="D5" s="85" t="s">
        <v>62</v>
      </c>
      <c r="E5" s="41" t="s">
        <v>210</v>
      </c>
      <c r="F5" s="64">
        <v>10</v>
      </c>
      <c r="G5" s="62" t="e">
        <f>+F5/#REF!</f>
        <v>#REF!</v>
      </c>
      <c r="H5" s="63">
        <f t="shared" si="0"/>
        <v>10</v>
      </c>
      <c r="I5" s="60" t="e">
        <f>IF(OR($H$4=0,$H$5=0,$H$6=0,#REF!=0)=FALSE,H5,0)</f>
        <v>#REF!</v>
      </c>
      <c r="J5" s="61" t="str">
        <f t="shared" ref="J5:J18" si="1">IF(E5="Yes","OK"," Pass")</f>
        <v>OK</v>
      </c>
      <c r="K5" s="61" t="str">
        <f>IF(J5="OK","1"," 0")</f>
        <v>1</v>
      </c>
      <c r="L5" s="49"/>
    </row>
    <row r="6" spans="1:12" ht="50.1" customHeight="1" x14ac:dyDescent="0.2">
      <c r="A6" s="129"/>
      <c r="B6" s="83">
        <f t="shared" ref="B6:B18" si="2">+B5+1</f>
        <v>78</v>
      </c>
      <c r="C6" s="84" t="s">
        <v>63</v>
      </c>
      <c r="D6" s="85" t="s">
        <v>365</v>
      </c>
      <c r="E6" s="41" t="s">
        <v>71</v>
      </c>
      <c r="F6" s="64">
        <v>10</v>
      </c>
      <c r="G6" s="62" t="e">
        <f>+F6/#REF!</f>
        <v>#REF!</v>
      </c>
      <c r="H6" s="63">
        <f t="shared" si="0"/>
        <v>10</v>
      </c>
      <c r="I6" s="60" t="e">
        <f>IF(OR($H$4=0,$H$5=0,$H$6=0,#REF!=0)=FALSE,H6,0)</f>
        <v>#REF!</v>
      </c>
      <c r="J6" s="61" t="str">
        <f>IF(E6="Yes","OK","Did not pass")</f>
        <v>OK</v>
      </c>
      <c r="K6" s="61" t="s">
        <v>278</v>
      </c>
      <c r="L6" s="49"/>
    </row>
    <row r="7" spans="1:12" ht="25.5" customHeight="1" x14ac:dyDescent="0.2">
      <c r="A7" s="129"/>
      <c r="B7" s="83">
        <f t="shared" si="2"/>
        <v>79</v>
      </c>
      <c r="C7" s="84" t="s">
        <v>64</v>
      </c>
      <c r="D7" s="85" t="s">
        <v>65</v>
      </c>
      <c r="E7" s="41" t="s">
        <v>210</v>
      </c>
      <c r="F7" s="64">
        <v>10</v>
      </c>
      <c r="G7" s="62" t="e">
        <f>+F7/#REF!</f>
        <v>#REF!</v>
      </c>
      <c r="H7" s="63">
        <f t="shared" si="0"/>
        <v>10</v>
      </c>
      <c r="I7" s="60" t="e">
        <f>IF(OR($H$4=0,$H$5=0,$H$6=0,#REF!=0)=FALSE,H7,0)</f>
        <v>#REF!</v>
      </c>
      <c r="J7" s="61" t="str">
        <f t="shared" si="1"/>
        <v>OK</v>
      </c>
      <c r="K7" s="61" t="str">
        <f>IF(J7="OK","1"," 0")</f>
        <v>1</v>
      </c>
      <c r="L7" s="49"/>
    </row>
    <row r="8" spans="1:12" ht="15" x14ac:dyDescent="0.2">
      <c r="A8" s="129"/>
      <c r="B8" s="83">
        <f t="shared" si="2"/>
        <v>80</v>
      </c>
      <c r="C8" s="84" t="s">
        <v>66</v>
      </c>
      <c r="D8" s="85" t="s">
        <v>264</v>
      </c>
      <c r="E8" s="41" t="s">
        <v>71</v>
      </c>
      <c r="F8" s="64">
        <v>10</v>
      </c>
      <c r="G8" s="62" t="e">
        <f>+F8/#REF!</f>
        <v>#REF!</v>
      </c>
      <c r="H8" s="63">
        <f t="shared" si="0"/>
        <v>10</v>
      </c>
      <c r="I8" s="60" t="e">
        <f>IF(OR($H$4=0,$H$5=0,$H$6=0,#REF!=0)=FALSE,H8,0)</f>
        <v>#REF!</v>
      </c>
      <c r="J8" s="61" t="str">
        <f>IF(E8="Yes","OK","Did not pass")</f>
        <v>OK</v>
      </c>
      <c r="K8" s="61" t="s">
        <v>165</v>
      </c>
      <c r="L8" s="49"/>
    </row>
    <row r="9" spans="1:12" ht="15" x14ac:dyDescent="0.2">
      <c r="A9" s="129"/>
      <c r="B9" s="83">
        <f t="shared" si="2"/>
        <v>81</v>
      </c>
      <c r="C9" s="84" t="s">
        <v>67</v>
      </c>
      <c r="D9" s="85" t="s">
        <v>289</v>
      </c>
      <c r="E9" s="41" t="s">
        <v>71</v>
      </c>
      <c r="F9" s="64">
        <v>10</v>
      </c>
      <c r="G9" s="62" t="e">
        <f>+F9/#REF!</f>
        <v>#REF!</v>
      </c>
      <c r="H9" s="63">
        <f t="shared" si="0"/>
        <v>10</v>
      </c>
      <c r="I9" s="60" t="e">
        <f>IF(OR($H$4=0,$H$5=0,$H$6=0,#REF!=0)=FALSE,H9,0)</f>
        <v>#REF!</v>
      </c>
      <c r="J9" s="61" t="str">
        <f>IF(E9="Yes","OK","Did not pass")</f>
        <v>OK</v>
      </c>
      <c r="K9" s="61" t="s">
        <v>165</v>
      </c>
      <c r="L9" s="49"/>
    </row>
    <row r="10" spans="1:12" ht="42" customHeight="1" x14ac:dyDescent="0.2">
      <c r="A10" s="129"/>
      <c r="B10" s="83">
        <f t="shared" si="2"/>
        <v>82</v>
      </c>
      <c r="C10" s="84" t="s">
        <v>68</v>
      </c>
      <c r="D10" s="85" t="s">
        <v>263</v>
      </c>
      <c r="E10" s="41" t="s">
        <v>71</v>
      </c>
      <c r="F10" s="64">
        <v>10</v>
      </c>
      <c r="G10" s="62" t="e">
        <f>+F10/#REF!</f>
        <v>#REF!</v>
      </c>
      <c r="H10" s="63">
        <f t="shared" si="0"/>
        <v>10</v>
      </c>
      <c r="I10" s="60" t="e">
        <f>IF(OR($H$4=0,$H$5=0,$H$6=0,#REF!=0)=FALSE,H10,0)</f>
        <v>#REF!</v>
      </c>
      <c r="J10" s="61" t="str">
        <f t="shared" si="1"/>
        <v>OK</v>
      </c>
      <c r="K10" s="61" t="str">
        <f>IF(J10="OK","2"," 0")</f>
        <v>2</v>
      </c>
      <c r="L10" s="49"/>
    </row>
    <row r="11" spans="1:12" ht="32.1" customHeight="1" x14ac:dyDescent="0.2">
      <c r="A11" s="129"/>
      <c r="B11" s="83">
        <f t="shared" si="2"/>
        <v>83</v>
      </c>
      <c r="C11" s="84" t="s">
        <v>69</v>
      </c>
      <c r="D11" s="85" t="s">
        <v>366</v>
      </c>
      <c r="E11" s="41" t="s">
        <v>71</v>
      </c>
      <c r="F11" s="64">
        <v>10</v>
      </c>
      <c r="G11" s="62" t="e">
        <f>+F11/#REF!</f>
        <v>#REF!</v>
      </c>
      <c r="H11" s="63">
        <f t="shared" si="0"/>
        <v>10</v>
      </c>
      <c r="I11" s="60" t="e">
        <f>IF(OR($H$4=0,$H$5=0,$H$6=0,#REF!=0)=FALSE,H11,0)</f>
        <v>#REF!</v>
      </c>
      <c r="J11" s="61" t="str">
        <f>IF(E11="Yes","OK","Did not pass")</f>
        <v>OK</v>
      </c>
      <c r="K11" s="61" t="s">
        <v>165</v>
      </c>
      <c r="L11" s="49"/>
    </row>
    <row r="12" spans="1:12" ht="35.25" customHeight="1" x14ac:dyDescent="0.2">
      <c r="A12" s="129"/>
      <c r="B12" s="83">
        <f t="shared" si="2"/>
        <v>84</v>
      </c>
      <c r="C12" s="84" t="s">
        <v>70</v>
      </c>
      <c r="D12" s="85" t="s">
        <v>242</v>
      </c>
      <c r="E12" s="41" t="s">
        <v>71</v>
      </c>
      <c r="F12" s="64">
        <v>10</v>
      </c>
      <c r="G12" s="62" t="e">
        <f>+F12/#REF!</f>
        <v>#REF!</v>
      </c>
      <c r="H12" s="63">
        <f t="shared" ref="H12" si="3">IF(E12="Yes",F12,0)</f>
        <v>10</v>
      </c>
      <c r="I12" s="60" t="e">
        <f>IF(OR($H$4=0,$H$5=0,$H$6=0,#REF!=0)=FALSE,H12,0)</f>
        <v>#REF!</v>
      </c>
      <c r="J12" s="61" t="str">
        <f>IF(E12="Yes","OK","Did not pass")</f>
        <v>OK</v>
      </c>
      <c r="K12" s="61" t="s">
        <v>165</v>
      </c>
      <c r="L12" s="49"/>
    </row>
    <row r="13" spans="1:12" ht="38.25" x14ac:dyDescent="0.2">
      <c r="A13" s="129"/>
      <c r="B13" s="83">
        <f t="shared" si="2"/>
        <v>85</v>
      </c>
      <c r="C13" s="84" t="s">
        <v>72</v>
      </c>
      <c r="D13" s="85" t="s">
        <v>71</v>
      </c>
      <c r="E13" s="41" t="s">
        <v>210</v>
      </c>
      <c r="F13" s="64">
        <v>10</v>
      </c>
      <c r="G13" s="62" t="e">
        <f>+F13/#REF!</f>
        <v>#REF!</v>
      </c>
      <c r="H13" s="63">
        <f t="shared" si="0"/>
        <v>10</v>
      </c>
      <c r="I13" s="60" t="e">
        <f>IF(OR($H$4=0,$H$5=0,$H$6=0,#REF!=0)=FALSE,H13,0)</f>
        <v>#REF!</v>
      </c>
      <c r="J13" s="61" t="str">
        <f t="shared" si="1"/>
        <v>OK</v>
      </c>
      <c r="K13" s="61" t="str">
        <f t="shared" ref="K13:K15" si="4">IF(J13="OK","1"," 0")</f>
        <v>1</v>
      </c>
      <c r="L13" s="49"/>
    </row>
    <row r="14" spans="1:12" ht="21" customHeight="1" x14ac:dyDescent="0.2">
      <c r="A14" s="129"/>
      <c r="B14" s="83">
        <f t="shared" si="2"/>
        <v>86</v>
      </c>
      <c r="C14" s="84" t="s">
        <v>73</v>
      </c>
      <c r="D14" s="85" t="s">
        <v>74</v>
      </c>
      <c r="E14" s="41" t="s">
        <v>210</v>
      </c>
      <c r="F14" s="64">
        <v>10</v>
      </c>
      <c r="G14" s="62" t="e">
        <f>+F14/#REF!</f>
        <v>#REF!</v>
      </c>
      <c r="H14" s="63">
        <f t="shared" si="0"/>
        <v>10</v>
      </c>
      <c r="I14" s="60" t="e">
        <f>IF(OR($H$4=0,$H$5=0,$H$6=0,#REF!=0)=FALSE,H14,0)</f>
        <v>#REF!</v>
      </c>
      <c r="J14" s="61" t="str">
        <f t="shared" si="1"/>
        <v>OK</v>
      </c>
      <c r="K14" s="61" t="str">
        <f t="shared" si="4"/>
        <v>1</v>
      </c>
      <c r="L14" s="49"/>
    </row>
    <row r="15" spans="1:12" ht="30.75" customHeight="1" x14ac:dyDescent="0.2">
      <c r="A15" s="129"/>
      <c r="B15" s="83">
        <f t="shared" si="2"/>
        <v>87</v>
      </c>
      <c r="C15" s="84" t="s">
        <v>75</v>
      </c>
      <c r="D15" s="85" t="s">
        <v>76</v>
      </c>
      <c r="E15" s="41" t="s">
        <v>71</v>
      </c>
      <c r="F15" s="64">
        <v>10</v>
      </c>
      <c r="G15" s="62" t="e">
        <f>+F15/#REF!</f>
        <v>#REF!</v>
      </c>
      <c r="H15" s="63">
        <f t="shared" si="0"/>
        <v>10</v>
      </c>
      <c r="I15" s="60" t="e">
        <f>IF(OR($H$4=0,$H$5=0,$H$6=0,#REF!=0)=FALSE,H15,0)</f>
        <v>#REF!</v>
      </c>
      <c r="J15" s="61" t="str">
        <f t="shared" si="1"/>
        <v>OK</v>
      </c>
      <c r="K15" s="61" t="str">
        <f t="shared" si="4"/>
        <v>1</v>
      </c>
      <c r="L15" s="49"/>
    </row>
    <row r="16" spans="1:12" ht="40.5" customHeight="1" x14ac:dyDescent="0.2">
      <c r="A16" s="129"/>
      <c r="B16" s="83">
        <f t="shared" si="2"/>
        <v>88</v>
      </c>
      <c r="C16" s="84" t="s">
        <v>77</v>
      </c>
      <c r="D16" s="85" t="s">
        <v>290</v>
      </c>
      <c r="E16" s="41" t="s">
        <v>71</v>
      </c>
      <c r="F16" s="64">
        <v>10</v>
      </c>
      <c r="G16" s="62" t="e">
        <f>+F16/#REF!</f>
        <v>#REF!</v>
      </c>
      <c r="H16" s="63">
        <f t="shared" si="0"/>
        <v>10</v>
      </c>
      <c r="I16" s="60" t="e">
        <f>IF(OR($H$4=0,$H$5=0,$H$6=0,#REF!=0)=FALSE,H16,0)</f>
        <v>#REF!</v>
      </c>
      <c r="J16" s="61" t="str">
        <f t="shared" si="1"/>
        <v>OK</v>
      </c>
      <c r="K16" s="61" t="s">
        <v>165</v>
      </c>
      <c r="L16" s="49"/>
    </row>
    <row r="17" spans="1:12" ht="31.5" customHeight="1" x14ac:dyDescent="0.2">
      <c r="A17" s="129"/>
      <c r="B17" s="83">
        <f t="shared" si="2"/>
        <v>89</v>
      </c>
      <c r="C17" s="84" t="s">
        <v>79</v>
      </c>
      <c r="D17" s="85" t="s">
        <v>80</v>
      </c>
      <c r="E17" s="41" t="s">
        <v>210</v>
      </c>
      <c r="F17" s="64">
        <v>10</v>
      </c>
      <c r="G17" s="62" t="e">
        <f>+F17/#REF!</f>
        <v>#REF!</v>
      </c>
      <c r="H17" s="63">
        <f>IF(E17="Yes",F17,0)</f>
        <v>10</v>
      </c>
      <c r="I17" s="60" t="e">
        <f>IF(OR($H$4=0,$H$5=0,$H$6=0,#REF!=0)=FALSE,H17,0)</f>
        <v>#REF!</v>
      </c>
      <c r="J17" s="61" t="str">
        <f t="shared" ref="J17" si="5">IF(E17="Yes","OK"," Pass")</f>
        <v>OK</v>
      </c>
      <c r="K17" s="61" t="s">
        <v>165</v>
      </c>
      <c r="L17" s="49"/>
    </row>
    <row r="18" spans="1:12" ht="41.45" customHeight="1" x14ac:dyDescent="0.2">
      <c r="A18" s="129"/>
      <c r="B18" s="83">
        <f t="shared" si="2"/>
        <v>90</v>
      </c>
      <c r="C18" s="84" t="s">
        <v>265</v>
      </c>
      <c r="D18" s="85" t="s">
        <v>266</v>
      </c>
      <c r="E18" s="41" t="s">
        <v>71</v>
      </c>
      <c r="F18" s="64">
        <v>10</v>
      </c>
      <c r="G18" s="62" t="e">
        <f>+F18/#REF!</f>
        <v>#REF!</v>
      </c>
      <c r="H18" s="63">
        <f>IF(E18="Yes",F18,0)</f>
        <v>10</v>
      </c>
      <c r="I18" s="60" t="e">
        <f>IF(OR($H$4=0,$H$5=0,$H$6=0,#REF!=0)=FALSE,H18,0)</f>
        <v>#REF!</v>
      </c>
      <c r="J18" s="61" t="str">
        <f t="shared" si="1"/>
        <v>OK</v>
      </c>
      <c r="K18" s="61" t="str">
        <f>IF(J18="OK","3"," 0")</f>
        <v>3</v>
      </c>
      <c r="L18" s="49"/>
    </row>
    <row r="19" spans="1:12" ht="15.75" x14ac:dyDescent="0.2">
      <c r="A19" s="115"/>
      <c r="B19" s="115"/>
      <c r="C19" s="115"/>
      <c r="D19" s="128" t="s">
        <v>241</v>
      </c>
      <c r="E19" s="124"/>
      <c r="F19" s="124"/>
      <c r="G19" s="124"/>
      <c r="H19" s="124"/>
      <c r="I19" s="124"/>
      <c r="J19" s="124"/>
      <c r="K19" s="117">
        <f>+K4+K5+K7+K10+K13+K14+K15+K18</f>
        <v>10.5</v>
      </c>
      <c r="L19" s="3"/>
    </row>
    <row r="20" spans="1:12" x14ac:dyDescent="0.2">
      <c r="A20" s="115"/>
      <c r="B20" s="114"/>
      <c r="C20" s="115"/>
      <c r="D20" s="115"/>
      <c r="E20" s="115"/>
      <c r="F20" s="115"/>
      <c r="G20" s="115"/>
      <c r="H20" s="115"/>
      <c r="I20" s="115"/>
      <c r="J20" s="115"/>
      <c r="K20" s="115"/>
      <c r="L20" s="3"/>
    </row>
    <row r="21" spans="1:12" ht="27.75" hidden="1" customHeight="1" x14ac:dyDescent="0.2">
      <c r="A21" s="115"/>
      <c r="B21" s="83" t="s">
        <v>204</v>
      </c>
      <c r="C21" s="84" t="s">
        <v>205</v>
      </c>
      <c r="D21" s="115"/>
      <c r="E21" s="115"/>
      <c r="F21" s="115"/>
      <c r="G21" s="115"/>
      <c r="H21" s="115"/>
      <c r="I21" s="125" t="s">
        <v>193</v>
      </c>
      <c r="J21" s="55" t="str">
        <f>IF(K20&gt;0,"FAILED","Accepted")</f>
        <v>Accepted</v>
      </c>
      <c r="K21" s="115"/>
      <c r="L21" s="3"/>
    </row>
    <row r="22" spans="1:12" ht="28.5" hidden="1" customHeight="1" x14ac:dyDescent="0.2">
      <c r="A22" s="129"/>
      <c r="B22" s="118" t="s">
        <v>204</v>
      </c>
      <c r="C22" s="119" t="s">
        <v>207</v>
      </c>
      <c r="D22" s="105"/>
      <c r="E22" s="74"/>
      <c r="F22" s="75"/>
      <c r="G22" s="76"/>
      <c r="H22" s="126" t="s">
        <v>176</v>
      </c>
      <c r="I22" s="125" t="s">
        <v>176</v>
      </c>
      <c r="J22" s="127">
        <f>IF(J21="FAILED",0,SUM(J4:J18))</f>
        <v>0</v>
      </c>
      <c r="K22" s="115"/>
    </row>
    <row r="23" spans="1:12" hidden="1" x14ac:dyDescent="0.2">
      <c r="A23" s="129"/>
      <c r="B23" s="102"/>
      <c r="C23" s="106"/>
      <c r="D23" s="105"/>
      <c r="E23" s="74"/>
      <c r="F23" s="75"/>
      <c r="G23" s="76"/>
      <c r="H23" s="77"/>
      <c r="I23" s="77"/>
      <c r="J23" s="76"/>
      <c r="K23" s="76"/>
    </row>
    <row r="24" spans="1:12" hidden="1" x14ac:dyDescent="0.2">
      <c r="A24" s="129"/>
      <c r="B24" s="120"/>
      <c r="C24" s="106"/>
      <c r="D24" s="105"/>
      <c r="E24" s="74"/>
      <c r="F24" s="75"/>
      <c r="G24" s="76"/>
      <c r="H24" s="77"/>
      <c r="I24" s="77"/>
      <c r="J24" s="76"/>
      <c r="K24" s="76"/>
    </row>
    <row r="25" spans="1:12" hidden="1" x14ac:dyDescent="0.2">
      <c r="A25" s="129"/>
      <c r="B25" s="102"/>
      <c r="C25" s="86" t="s">
        <v>145</v>
      </c>
      <c r="D25" s="87"/>
      <c r="E25" s="88"/>
      <c r="F25" s="89"/>
      <c r="G25" s="76"/>
      <c r="H25" s="77"/>
      <c r="I25" s="77"/>
      <c r="J25" s="76"/>
      <c r="K25" s="76"/>
      <c r="L25" s="19"/>
    </row>
    <row r="26" spans="1:12" hidden="1" x14ac:dyDescent="0.2">
      <c r="A26" s="129"/>
      <c r="B26" s="102"/>
      <c r="C26" s="90" t="s">
        <v>146</v>
      </c>
      <c r="D26" s="91"/>
      <c r="E26" s="92"/>
      <c r="F26" s="93" t="e">
        <f>+#REF!</f>
        <v>#REF!</v>
      </c>
      <c r="G26" s="94">
        <f>I26/2*100</f>
        <v>2.5</v>
      </c>
      <c r="H26" s="95">
        <v>0.1</v>
      </c>
      <c r="I26" s="95">
        <v>0.05</v>
      </c>
      <c r="J26" s="96" t="s">
        <v>71</v>
      </c>
      <c r="K26" s="96"/>
      <c r="L26" s="42" t="e">
        <f>F26/$F$34</f>
        <v>#REF!</v>
      </c>
    </row>
    <row r="27" spans="1:12" hidden="1" x14ac:dyDescent="0.2">
      <c r="A27" s="129"/>
      <c r="B27" s="102"/>
      <c r="C27" s="90" t="e">
        <f>+#REF!</f>
        <v>#REF!</v>
      </c>
      <c r="D27" s="91"/>
      <c r="E27" s="92"/>
      <c r="F27" s="93" t="e">
        <f>+#REF!</f>
        <v>#REF!</v>
      </c>
      <c r="G27" s="94">
        <f t="shared" ref="G27:G33" si="6">I27/2*100</f>
        <v>2.5</v>
      </c>
      <c r="H27" s="95">
        <v>0.1</v>
      </c>
      <c r="I27" s="95">
        <v>0.05</v>
      </c>
      <c r="J27" s="96" t="s">
        <v>184</v>
      </c>
      <c r="K27" s="96"/>
      <c r="L27" s="42" t="e">
        <f t="shared" ref="L27:L33" si="7">F27/$F$34</f>
        <v>#REF!</v>
      </c>
    </row>
    <row r="28" spans="1:12" hidden="1" x14ac:dyDescent="0.2">
      <c r="A28" s="129"/>
      <c r="B28" s="102"/>
      <c r="C28" s="90" t="e">
        <f>+#REF!</f>
        <v>#REF!</v>
      </c>
      <c r="D28" s="91"/>
      <c r="E28" s="92"/>
      <c r="F28" s="93" t="e">
        <f>+#REF!</f>
        <v>#REF!</v>
      </c>
      <c r="G28" s="94">
        <f t="shared" si="6"/>
        <v>25</v>
      </c>
      <c r="H28" s="95">
        <v>0.2</v>
      </c>
      <c r="I28" s="95">
        <v>0.5</v>
      </c>
      <c r="J28" s="96"/>
      <c r="K28" s="96"/>
      <c r="L28" s="42" t="e">
        <f t="shared" si="7"/>
        <v>#REF!</v>
      </c>
    </row>
    <row r="29" spans="1:12" hidden="1" x14ac:dyDescent="0.2">
      <c r="A29" s="129"/>
      <c r="B29" s="102"/>
      <c r="C29" s="90" t="e">
        <f>+#REF!</f>
        <v>#REF!</v>
      </c>
      <c r="D29" s="91"/>
      <c r="E29" s="92"/>
      <c r="F29" s="93" t="e">
        <f>+#REF!</f>
        <v>#REF!</v>
      </c>
      <c r="G29" s="94">
        <f t="shared" si="6"/>
        <v>2.5</v>
      </c>
      <c r="H29" s="95">
        <v>0.1</v>
      </c>
      <c r="I29" s="95">
        <v>0.05</v>
      </c>
      <c r="J29" s="96"/>
      <c r="K29" s="96"/>
      <c r="L29" s="42" t="e">
        <f t="shared" si="7"/>
        <v>#REF!</v>
      </c>
    </row>
    <row r="30" spans="1:12" hidden="1" x14ac:dyDescent="0.2">
      <c r="A30" s="129"/>
      <c r="B30" s="102"/>
      <c r="C30" s="90" t="e">
        <f>+#REF!</f>
        <v>#REF!</v>
      </c>
      <c r="D30" s="91"/>
      <c r="E30" s="92"/>
      <c r="F30" s="93" t="e">
        <f>+#REF!</f>
        <v>#REF!</v>
      </c>
      <c r="G30" s="94">
        <f t="shared" si="6"/>
        <v>5</v>
      </c>
      <c r="H30" s="95">
        <v>0.1</v>
      </c>
      <c r="I30" s="95">
        <v>0.1</v>
      </c>
      <c r="J30" s="96"/>
      <c r="K30" s="96"/>
      <c r="L30" s="42" t="e">
        <f t="shared" si="7"/>
        <v>#REF!</v>
      </c>
    </row>
    <row r="31" spans="1:12" hidden="1" x14ac:dyDescent="0.2">
      <c r="A31" s="129"/>
      <c r="B31" s="102"/>
      <c r="C31" s="90" t="e">
        <f>+#REF!</f>
        <v>#REF!</v>
      </c>
      <c r="D31" s="91"/>
      <c r="E31" s="92"/>
      <c r="F31" s="93" t="e">
        <f>+#REF!</f>
        <v>#REF!</v>
      </c>
      <c r="G31" s="94">
        <f t="shared" si="6"/>
        <v>10</v>
      </c>
      <c r="H31" s="95">
        <v>0.35</v>
      </c>
      <c r="I31" s="95">
        <v>0.2</v>
      </c>
      <c r="J31" s="96"/>
      <c r="K31" s="96"/>
      <c r="L31" s="42" t="e">
        <f t="shared" si="7"/>
        <v>#REF!</v>
      </c>
    </row>
    <row r="32" spans="1:12" hidden="1" x14ac:dyDescent="0.2">
      <c r="A32" s="129"/>
      <c r="B32" s="102"/>
      <c r="C32" s="90" t="e">
        <f>+#REF!</f>
        <v>#REF!</v>
      </c>
      <c r="D32" s="91"/>
      <c r="E32" s="92"/>
      <c r="F32" s="93" t="e">
        <f>+#REF!</f>
        <v>#REF!</v>
      </c>
      <c r="G32" s="94">
        <f t="shared" si="6"/>
        <v>1</v>
      </c>
      <c r="H32" s="95">
        <v>0.02</v>
      </c>
      <c r="I32" s="95">
        <v>0.02</v>
      </c>
      <c r="J32" s="96"/>
      <c r="K32" s="96"/>
      <c r="L32" s="42" t="e">
        <f t="shared" si="7"/>
        <v>#REF!</v>
      </c>
    </row>
    <row r="33" spans="1:12" hidden="1" x14ac:dyDescent="0.2">
      <c r="A33" s="129"/>
      <c r="B33" s="102"/>
      <c r="C33" s="90" t="e">
        <f>+#REF!</f>
        <v>#REF!</v>
      </c>
      <c r="D33" s="91"/>
      <c r="E33" s="92"/>
      <c r="F33" s="93" t="e">
        <f>+#REF!</f>
        <v>#REF!</v>
      </c>
      <c r="G33" s="94">
        <f t="shared" si="6"/>
        <v>1.5</v>
      </c>
      <c r="H33" s="95">
        <v>0.03</v>
      </c>
      <c r="I33" s="95">
        <v>0.03</v>
      </c>
      <c r="J33" s="96"/>
      <c r="K33" s="96"/>
      <c r="L33" s="42" t="e">
        <f t="shared" si="7"/>
        <v>#REF!</v>
      </c>
    </row>
    <row r="34" spans="1:12" s="2" customFormat="1" hidden="1" x14ac:dyDescent="0.2">
      <c r="A34" s="129"/>
      <c r="B34" s="102"/>
      <c r="C34" s="97" t="s">
        <v>0</v>
      </c>
      <c r="D34" s="98"/>
      <c r="E34" s="99"/>
      <c r="F34" s="100" t="e">
        <f>SUBTOTAL(9,F26:F33)</f>
        <v>#REF!</v>
      </c>
      <c r="G34" s="101">
        <f>SUM(G26:G33)</f>
        <v>50</v>
      </c>
      <c r="H34" s="95">
        <f>SUM(H26:H33)</f>
        <v>1</v>
      </c>
      <c r="I34" s="95">
        <f>SUM(I26:I33)</f>
        <v>1</v>
      </c>
      <c r="J34" s="96"/>
      <c r="K34" s="96"/>
      <c r="L34" s="18"/>
    </row>
    <row r="35" spans="1:12" hidden="1" x14ac:dyDescent="0.2">
      <c r="A35" s="129"/>
      <c r="B35" s="102"/>
      <c r="C35" s="106"/>
      <c r="D35" s="103"/>
      <c r="E35" s="104"/>
      <c r="F35" s="75"/>
      <c r="G35" s="76"/>
      <c r="H35" s="77"/>
      <c r="I35" s="77"/>
      <c r="J35" s="96"/>
      <c r="K35" s="96"/>
      <c r="L35" s="11"/>
    </row>
    <row r="36" spans="1:12" hidden="1" x14ac:dyDescent="0.2">
      <c r="A36" s="129"/>
      <c r="B36" s="102"/>
      <c r="C36" s="106"/>
      <c r="D36" s="105"/>
      <c r="E36" s="74"/>
      <c r="F36" s="75"/>
      <c r="G36" s="76"/>
      <c r="H36" s="77"/>
      <c r="I36" s="77"/>
      <c r="J36" s="76"/>
      <c r="K36" s="76"/>
    </row>
    <row r="37" spans="1:12" hidden="1" x14ac:dyDescent="0.2">
      <c r="A37" s="129"/>
      <c r="B37" s="102"/>
      <c r="C37" s="106"/>
      <c r="D37" s="105"/>
      <c r="E37" s="74"/>
      <c r="F37" s="75"/>
      <c r="G37" s="76"/>
      <c r="H37" s="77"/>
      <c r="I37" s="77"/>
      <c r="J37" s="76"/>
      <c r="K37" s="76"/>
    </row>
    <row r="38" spans="1:12" hidden="1" x14ac:dyDescent="0.2">
      <c r="A38" s="129"/>
      <c r="B38" s="102"/>
      <c r="C38" s="106"/>
      <c r="D38" s="105"/>
      <c r="E38" s="74"/>
      <c r="F38" s="75"/>
      <c r="G38" s="76"/>
      <c r="H38" s="77"/>
      <c r="I38" s="77"/>
      <c r="J38" s="76"/>
      <c r="K38" s="76"/>
    </row>
    <row r="39" spans="1:12" hidden="1" x14ac:dyDescent="0.2">
      <c r="A39" s="129"/>
      <c r="B39" s="102"/>
      <c r="C39" s="106"/>
      <c r="D39" s="105"/>
      <c r="E39" s="74"/>
      <c r="F39" s="75"/>
      <c r="G39" s="76"/>
      <c r="H39" s="77"/>
      <c r="I39" s="77"/>
      <c r="J39" s="76"/>
      <c r="K39" s="76"/>
    </row>
    <row r="40" spans="1:12" hidden="1" x14ac:dyDescent="0.2">
      <c r="A40" s="129"/>
      <c r="B40" s="102"/>
      <c r="C40" s="106"/>
      <c r="D40" s="105"/>
      <c r="E40" s="74"/>
      <c r="F40" s="75"/>
      <c r="G40" s="76"/>
      <c r="H40" s="77"/>
      <c r="I40" s="77"/>
      <c r="J40" s="76"/>
      <c r="K40" s="76"/>
    </row>
    <row r="41" spans="1:12" x14ac:dyDescent="0.2">
      <c r="A41" s="129"/>
      <c r="B41" s="102"/>
      <c r="C41" s="121"/>
      <c r="D41" s="105"/>
      <c r="E41" s="74"/>
      <c r="F41" s="75"/>
      <c r="G41" s="76"/>
      <c r="H41" s="77"/>
      <c r="I41" s="77"/>
      <c r="J41" s="76"/>
      <c r="K41" s="76"/>
    </row>
    <row r="42" spans="1:12" x14ac:dyDescent="0.2">
      <c r="A42" s="129"/>
      <c r="B42" s="102"/>
      <c r="C42" s="121"/>
      <c r="D42" s="105"/>
      <c r="E42" s="74"/>
      <c r="F42" s="75"/>
      <c r="G42" s="76"/>
      <c r="H42" s="77"/>
      <c r="I42" s="77"/>
      <c r="J42" s="76"/>
      <c r="K42" s="76"/>
    </row>
    <row r="43" spans="1:12" x14ac:dyDescent="0.2">
      <c r="A43" s="129"/>
      <c r="B43" s="102"/>
      <c r="C43" s="106"/>
      <c r="D43" s="105"/>
      <c r="E43" s="74"/>
      <c r="F43" s="75"/>
      <c r="G43" s="76"/>
      <c r="H43" s="77"/>
      <c r="I43" s="77"/>
      <c r="J43" s="76"/>
      <c r="K43" s="76"/>
    </row>
    <row r="44" spans="1:12" x14ac:dyDescent="0.2">
      <c r="A44" s="129"/>
      <c r="B44" s="102"/>
      <c r="C44" s="106"/>
      <c r="D44" s="105"/>
      <c r="E44" s="74"/>
      <c r="F44" s="75"/>
      <c r="G44" s="76"/>
      <c r="H44" s="77"/>
      <c r="I44" s="77"/>
      <c r="J44" s="76"/>
      <c r="K44" s="76"/>
    </row>
    <row r="45" spans="1:12" x14ac:dyDescent="0.2">
      <c r="A45" s="129"/>
      <c r="B45" s="102"/>
      <c r="C45" s="106"/>
      <c r="D45" s="105"/>
      <c r="E45" s="74"/>
      <c r="F45" s="75"/>
      <c r="G45" s="76"/>
      <c r="H45" s="77"/>
      <c r="I45" s="77"/>
      <c r="J45" s="76"/>
      <c r="K45" s="76"/>
    </row>
    <row r="46" spans="1:12" x14ac:dyDescent="0.2">
      <c r="A46" s="129"/>
      <c r="B46" s="102"/>
      <c r="C46" s="106"/>
      <c r="D46" s="105"/>
      <c r="E46" s="74"/>
      <c r="F46" s="75"/>
      <c r="G46" s="76"/>
      <c r="H46" s="77"/>
      <c r="I46" s="77"/>
      <c r="J46" s="76"/>
      <c r="K46" s="76"/>
    </row>
    <row r="47" spans="1:12" x14ac:dyDescent="0.2">
      <c r="A47" s="129"/>
      <c r="B47" s="102"/>
      <c r="C47" s="106"/>
      <c r="D47" s="105"/>
      <c r="E47" s="74"/>
      <c r="F47" s="75"/>
      <c r="G47" s="76"/>
      <c r="H47" s="77"/>
      <c r="I47" s="77"/>
      <c r="J47" s="76"/>
      <c r="K47" s="76"/>
    </row>
    <row r="48" spans="1:12" x14ac:dyDescent="0.2">
      <c r="A48" s="129"/>
      <c r="B48" s="102"/>
      <c r="C48" s="106"/>
      <c r="D48" s="105"/>
      <c r="E48" s="74"/>
      <c r="F48" s="75"/>
      <c r="G48" s="76"/>
      <c r="H48" s="77"/>
      <c r="I48" s="77"/>
      <c r="J48" s="76"/>
      <c r="K48" s="76"/>
    </row>
    <row r="49" spans="1:11" x14ac:dyDescent="0.2">
      <c r="A49" s="129"/>
      <c r="B49" s="102"/>
      <c r="C49" s="106"/>
      <c r="D49" s="105"/>
      <c r="E49" s="74"/>
      <c r="F49" s="75"/>
      <c r="G49" s="76"/>
      <c r="H49" s="77"/>
      <c r="I49" s="77"/>
      <c r="J49" s="76"/>
      <c r="K49" s="76"/>
    </row>
    <row r="50" spans="1:11" x14ac:dyDescent="0.2">
      <c r="A50" s="129"/>
      <c r="B50" s="102"/>
      <c r="C50" s="106"/>
      <c r="D50" s="105"/>
      <c r="E50" s="74"/>
      <c r="F50" s="75"/>
      <c r="G50" s="76"/>
      <c r="H50" s="77"/>
      <c r="I50" s="77"/>
      <c r="J50" s="76"/>
      <c r="K50" s="76"/>
    </row>
    <row r="51" spans="1:11" x14ac:dyDescent="0.2">
      <c r="A51" s="129"/>
      <c r="B51" s="102"/>
      <c r="C51" s="106"/>
      <c r="D51" s="105"/>
      <c r="E51" s="74"/>
      <c r="F51" s="75"/>
      <c r="G51" s="76"/>
      <c r="H51" s="77"/>
      <c r="I51" s="77"/>
      <c r="J51" s="76"/>
      <c r="K51" s="76"/>
    </row>
    <row r="52" spans="1:11" x14ac:dyDescent="0.2">
      <c r="A52" s="129"/>
      <c r="B52" s="102"/>
      <c r="C52" s="106"/>
      <c r="D52" s="105"/>
      <c r="E52" s="74"/>
      <c r="F52" s="75"/>
      <c r="G52" s="76"/>
      <c r="H52" s="77"/>
      <c r="I52" s="77"/>
      <c r="J52" s="76"/>
      <c r="K52" s="76"/>
    </row>
    <row r="53" spans="1:11" x14ac:dyDescent="0.2">
      <c r="A53" s="129"/>
      <c r="B53" s="102"/>
      <c r="C53" s="106"/>
      <c r="D53" s="105"/>
      <c r="E53" s="74"/>
      <c r="F53" s="75"/>
      <c r="G53" s="76"/>
      <c r="H53" s="77"/>
      <c r="I53" s="77"/>
      <c r="J53" s="76"/>
      <c r="K53" s="76"/>
    </row>
    <row r="54" spans="1:11" x14ac:dyDescent="0.2">
      <c r="A54" s="129"/>
      <c r="B54" s="102"/>
      <c r="C54" s="106"/>
      <c r="D54" s="105"/>
      <c r="E54" s="74"/>
      <c r="F54" s="75"/>
      <c r="G54" s="76"/>
      <c r="H54" s="77"/>
      <c r="I54" s="77"/>
      <c r="J54" s="76"/>
      <c r="K54" s="76"/>
    </row>
    <row r="55" spans="1:11" x14ac:dyDescent="0.2">
      <c r="A55" s="129"/>
      <c r="B55" s="102"/>
      <c r="C55" s="106"/>
      <c r="D55" s="105"/>
      <c r="E55" s="74"/>
      <c r="F55" s="75"/>
      <c r="G55" s="76"/>
      <c r="H55" s="77"/>
      <c r="I55" s="77"/>
      <c r="J55" s="76"/>
      <c r="K55" s="76"/>
    </row>
    <row r="56" spans="1:11" x14ac:dyDescent="0.2">
      <c r="A56" s="129"/>
      <c r="B56" s="102"/>
      <c r="C56" s="106"/>
      <c r="D56" s="105"/>
      <c r="E56" s="74"/>
      <c r="F56" s="75"/>
      <c r="G56" s="76"/>
      <c r="H56" s="77"/>
      <c r="I56" s="77"/>
      <c r="J56" s="76"/>
      <c r="K56" s="76"/>
    </row>
    <row r="57" spans="1:11" x14ac:dyDescent="0.2">
      <c r="A57" s="129"/>
      <c r="B57" s="102"/>
      <c r="C57" s="106"/>
      <c r="D57" s="105"/>
      <c r="E57" s="74"/>
      <c r="F57" s="75"/>
      <c r="G57" s="76"/>
      <c r="H57" s="77"/>
      <c r="I57" s="77"/>
      <c r="J57" s="76"/>
      <c r="K57" s="76"/>
    </row>
    <row r="58" spans="1:11" x14ac:dyDescent="0.2">
      <c r="A58" s="129"/>
      <c r="B58" s="102"/>
      <c r="C58" s="106"/>
      <c r="D58" s="105"/>
      <c r="E58" s="74"/>
      <c r="F58" s="75"/>
      <c r="G58" s="76"/>
      <c r="H58" s="77"/>
      <c r="I58" s="77"/>
      <c r="J58" s="76"/>
      <c r="K58" s="76"/>
    </row>
    <row r="59" spans="1:11" x14ac:dyDescent="0.2">
      <c r="A59" s="129"/>
      <c r="B59" s="102"/>
      <c r="C59" s="106"/>
      <c r="D59" s="105"/>
      <c r="E59" s="74"/>
      <c r="F59" s="75"/>
      <c r="G59" s="76"/>
      <c r="H59" s="77"/>
      <c r="I59" s="77"/>
      <c r="J59" s="76"/>
      <c r="K59" s="76"/>
    </row>
    <row r="60" spans="1:11" x14ac:dyDescent="0.2">
      <c r="A60" s="129"/>
      <c r="B60" s="102"/>
      <c r="C60" s="106"/>
      <c r="D60" s="105"/>
      <c r="E60" s="74"/>
      <c r="F60" s="75"/>
      <c r="G60" s="76"/>
      <c r="H60" s="77"/>
      <c r="I60" s="77"/>
      <c r="J60" s="76"/>
      <c r="K60" s="76"/>
    </row>
    <row r="61" spans="1:11" x14ac:dyDescent="0.2">
      <c r="A61" s="129"/>
      <c r="B61" s="102"/>
      <c r="C61" s="106"/>
      <c r="D61" s="105"/>
      <c r="E61" s="74"/>
      <c r="F61" s="75"/>
      <c r="G61" s="76"/>
      <c r="H61" s="77"/>
      <c r="I61" s="77"/>
      <c r="J61" s="76"/>
      <c r="K61" s="76"/>
    </row>
    <row r="62" spans="1:11" x14ac:dyDescent="0.2">
      <c r="A62" s="129"/>
      <c r="B62" s="102"/>
      <c r="C62" s="106"/>
      <c r="D62" s="105"/>
      <c r="E62" s="74"/>
      <c r="F62" s="75"/>
      <c r="G62" s="76"/>
      <c r="H62" s="77"/>
      <c r="I62" s="77"/>
      <c r="J62" s="76"/>
      <c r="K62" s="76"/>
    </row>
    <row r="63" spans="1:11" x14ac:dyDescent="0.2">
      <c r="A63" s="129"/>
      <c r="B63" s="102"/>
      <c r="C63" s="106"/>
      <c r="D63" s="105"/>
      <c r="E63" s="74"/>
      <c r="F63" s="75"/>
      <c r="G63" s="76"/>
      <c r="H63" s="77"/>
      <c r="I63" s="77"/>
      <c r="J63" s="76"/>
      <c r="K63" s="76"/>
    </row>
    <row r="64" spans="1:11" x14ac:dyDescent="0.2">
      <c r="A64" s="129"/>
      <c r="B64" s="102"/>
      <c r="C64" s="106"/>
      <c r="D64" s="105"/>
      <c r="E64" s="74"/>
      <c r="F64" s="75"/>
      <c r="G64" s="76"/>
      <c r="H64" s="77"/>
      <c r="I64" s="77"/>
      <c r="J64" s="76"/>
      <c r="K64" s="76"/>
    </row>
    <row r="65" spans="1:11" x14ac:dyDescent="0.2">
      <c r="A65" s="129"/>
      <c r="B65" s="102"/>
      <c r="C65" s="106"/>
      <c r="D65" s="105"/>
      <c r="E65" s="74"/>
      <c r="F65" s="75"/>
      <c r="G65" s="76"/>
      <c r="H65" s="77"/>
      <c r="I65" s="77"/>
      <c r="J65" s="76"/>
      <c r="K65" s="76"/>
    </row>
    <row r="66" spans="1:11" x14ac:dyDescent="0.2">
      <c r="A66" s="129"/>
      <c r="B66" s="102"/>
      <c r="C66" s="106"/>
      <c r="D66" s="105"/>
      <c r="E66" s="74"/>
      <c r="F66" s="75"/>
      <c r="G66" s="76"/>
      <c r="H66" s="77"/>
      <c r="I66" s="77"/>
      <c r="J66" s="76"/>
      <c r="K66" s="76"/>
    </row>
    <row r="67" spans="1:11" x14ac:dyDescent="0.2">
      <c r="A67" s="129"/>
      <c r="B67" s="102"/>
      <c r="C67" s="106"/>
      <c r="D67" s="105"/>
      <c r="E67" s="74"/>
      <c r="F67" s="75"/>
      <c r="G67" s="76"/>
      <c r="H67" s="77"/>
      <c r="I67" s="77"/>
      <c r="J67" s="76"/>
      <c r="K67" s="76"/>
    </row>
    <row r="68" spans="1:11" x14ac:dyDescent="0.2">
      <c r="B68" s="102"/>
      <c r="C68" s="106"/>
      <c r="D68" s="105"/>
      <c r="E68" s="74"/>
      <c r="F68" s="75"/>
      <c r="G68" s="76"/>
      <c r="H68" s="77"/>
      <c r="I68" s="77"/>
      <c r="J68" s="76"/>
      <c r="K68" s="76"/>
    </row>
  </sheetData>
  <sheetProtection algorithmName="SHA-512" hashValue="dmDnHpff36k0Z3j8xU3ZJ2vuuuwz0dS+k8/49KfF9NotrvTqOtUo8TGIp1RHIxzvNkUIjSVZ5kBLMNnP9KFnmg==" saltValue="+o3q7UD0F0EGnGWSFPIQgQ==" spinCount="100000" sheet="1" objects="1" scenarios="1"/>
  <protectedRanges>
    <protectedRange sqref="E20:E21 E4:E18 L4:L21" name="Rango1"/>
    <protectedRange sqref="E19" name="Rango1_2"/>
  </protectedRanges>
  <mergeCells count="4">
    <mergeCell ref="B1:C1"/>
    <mergeCell ref="F2:G2"/>
    <mergeCell ref="I2:J2"/>
    <mergeCell ref="B2:C2"/>
  </mergeCells>
  <conditionalFormatting sqref="J22">
    <cfRule type="containsText" dxfId="97" priority="214" stopIfTrue="1" operator="containsText" text="No">
      <formula>NOT(ISERROR(SEARCH("No",J22)))</formula>
    </cfRule>
  </conditionalFormatting>
  <conditionalFormatting sqref="J22">
    <cfRule type="colorScale" priority="213">
      <colorScale>
        <cfvo type="num" val="0"/>
        <cfvo type="percentile" val="50"/>
        <cfvo type="num" val="#REF!"/>
        <color rgb="FFFF0000"/>
        <color rgb="FFFFFF00"/>
        <color rgb="FF006600"/>
      </colorScale>
    </cfRule>
  </conditionalFormatting>
  <conditionalFormatting sqref="J22">
    <cfRule type="colorScale" priority="212">
      <colorScale>
        <cfvo type="num" val="0"/>
        <cfvo type="formula" val="#REF!/2"/>
        <cfvo type="num" val="#REF!"/>
        <color rgb="FFFF0000"/>
        <color rgb="FFFFFF00"/>
        <color rgb="FF006600"/>
      </colorScale>
    </cfRule>
  </conditionalFormatting>
  <conditionalFormatting sqref="J21">
    <cfRule type="expression" dxfId="96" priority="202" stopIfTrue="1">
      <formula>$K$20=0</formula>
    </cfRule>
    <cfRule type="expression" dxfId="95" priority="203" stopIfTrue="1">
      <formula>$K$20&gt;0</formula>
    </cfRule>
    <cfRule type="dataBar" priority="204">
      <dataBar>
        <cfvo type="min"/>
        <cfvo type="max"/>
        <color rgb="FFFF0000"/>
      </dataBar>
      <extLst>
        <ext xmlns:x14="http://schemas.microsoft.com/office/spreadsheetml/2009/9/main" uri="{B025F937-C7B1-47D3-B67F-A62EFF666E3E}">
          <x14:id>{320805CF-5A13-4B72-9766-742C61786A50}</x14:id>
        </ext>
      </extLst>
    </cfRule>
    <cfRule type="colorScale" priority="205">
      <colorScale>
        <cfvo type="min"/>
        <cfvo type="percentile" val="50"/>
        <cfvo type="max"/>
        <color rgb="FF63BE7B"/>
        <color rgb="FFFFEB84"/>
        <color rgb="FFF8696B"/>
      </colorScale>
    </cfRule>
  </conditionalFormatting>
  <conditionalFormatting sqref="J4">
    <cfRule type="expression" dxfId="94" priority="152" stopIfTrue="1">
      <formula>E4="No"</formula>
    </cfRule>
    <cfRule type="dataBar" priority="153">
      <dataBar>
        <cfvo type="min"/>
        <cfvo type="max"/>
        <color rgb="FFFF0000"/>
      </dataBar>
      <extLst>
        <ext xmlns:x14="http://schemas.microsoft.com/office/spreadsheetml/2009/9/main" uri="{B025F937-C7B1-47D3-B67F-A62EFF666E3E}">
          <x14:id>{8573DB12-0CDE-4668-9397-7EAD3168B3A3}</x14:id>
        </ext>
      </extLst>
    </cfRule>
    <cfRule type="colorScale" priority="154">
      <colorScale>
        <cfvo type="min"/>
        <cfvo type="percentile" val="50"/>
        <cfvo type="max"/>
        <color rgb="FF63BE7B"/>
        <color rgb="FFFFEB84"/>
        <color rgb="FFF8696B"/>
      </colorScale>
    </cfRule>
  </conditionalFormatting>
  <conditionalFormatting sqref="K4">
    <cfRule type="expression" dxfId="93" priority="149" stopIfTrue="1">
      <formula>F4="No"</formula>
    </cfRule>
    <cfRule type="dataBar" priority="150">
      <dataBar>
        <cfvo type="min"/>
        <cfvo type="max"/>
        <color rgb="FFFF0000"/>
      </dataBar>
      <extLst>
        <ext xmlns:x14="http://schemas.microsoft.com/office/spreadsheetml/2009/9/main" uri="{B025F937-C7B1-47D3-B67F-A62EFF666E3E}">
          <x14:id>{BA6D49C8-A914-4D26-81FC-FD1576A69E93}</x14:id>
        </ext>
      </extLst>
    </cfRule>
    <cfRule type="colorScale" priority="151">
      <colorScale>
        <cfvo type="min"/>
        <cfvo type="percentile" val="50"/>
        <cfvo type="max"/>
        <color rgb="FF63BE7B"/>
        <color rgb="FFFFEB84"/>
        <color rgb="FFF8696B"/>
      </colorScale>
    </cfRule>
  </conditionalFormatting>
  <conditionalFormatting sqref="J5">
    <cfRule type="expression" dxfId="92" priority="142" stopIfTrue="1">
      <formula>E5="No"</formula>
    </cfRule>
    <cfRule type="dataBar" priority="143">
      <dataBar>
        <cfvo type="min"/>
        <cfvo type="max"/>
        <color rgb="FFFF0000"/>
      </dataBar>
      <extLst>
        <ext xmlns:x14="http://schemas.microsoft.com/office/spreadsheetml/2009/9/main" uri="{B025F937-C7B1-47D3-B67F-A62EFF666E3E}">
          <x14:id>{6EB3E7F0-2F06-42F3-9076-20A7C6ACE0D9}</x14:id>
        </ext>
      </extLst>
    </cfRule>
    <cfRule type="colorScale" priority="144">
      <colorScale>
        <cfvo type="min"/>
        <cfvo type="percentile" val="50"/>
        <cfvo type="max"/>
        <color rgb="FF63BE7B"/>
        <color rgb="FFFFEB84"/>
        <color rgb="FFF8696B"/>
      </colorScale>
    </cfRule>
  </conditionalFormatting>
  <conditionalFormatting sqref="K5">
    <cfRule type="expression" dxfId="91" priority="139" stopIfTrue="1">
      <formula>F5="No"</formula>
    </cfRule>
    <cfRule type="dataBar" priority="140">
      <dataBar>
        <cfvo type="min"/>
        <cfvo type="max"/>
        <color rgb="FFFF0000"/>
      </dataBar>
      <extLst>
        <ext xmlns:x14="http://schemas.microsoft.com/office/spreadsheetml/2009/9/main" uri="{B025F937-C7B1-47D3-B67F-A62EFF666E3E}">
          <x14:id>{2CBDE6D0-FDEC-4925-B40E-9E76194C9230}</x14:id>
        </ext>
      </extLst>
    </cfRule>
    <cfRule type="colorScale" priority="141">
      <colorScale>
        <cfvo type="min"/>
        <cfvo type="percentile" val="50"/>
        <cfvo type="max"/>
        <color rgb="FF63BE7B"/>
        <color rgb="FFFFEB84"/>
        <color rgb="FFF8696B"/>
      </colorScale>
    </cfRule>
  </conditionalFormatting>
  <conditionalFormatting sqref="J7">
    <cfRule type="expression" dxfId="90" priority="130" stopIfTrue="1">
      <formula>E7="No"</formula>
    </cfRule>
    <cfRule type="dataBar" priority="131">
      <dataBar>
        <cfvo type="min"/>
        <cfvo type="max"/>
        <color rgb="FFFF0000"/>
      </dataBar>
      <extLst>
        <ext xmlns:x14="http://schemas.microsoft.com/office/spreadsheetml/2009/9/main" uri="{B025F937-C7B1-47D3-B67F-A62EFF666E3E}">
          <x14:id>{2B020C42-AFB6-4770-8D14-413C4EEC5D6D}</x14:id>
        </ext>
      </extLst>
    </cfRule>
    <cfRule type="colorScale" priority="132">
      <colorScale>
        <cfvo type="min"/>
        <cfvo type="percentile" val="50"/>
        <cfvo type="max"/>
        <color rgb="FF63BE7B"/>
        <color rgb="FFFFEB84"/>
        <color rgb="FFF8696B"/>
      </colorScale>
    </cfRule>
  </conditionalFormatting>
  <conditionalFormatting sqref="K7">
    <cfRule type="expression" dxfId="89" priority="127" stopIfTrue="1">
      <formula>F7="No"</formula>
    </cfRule>
    <cfRule type="dataBar" priority="128">
      <dataBar>
        <cfvo type="min"/>
        <cfvo type="max"/>
        <color rgb="FFFF0000"/>
      </dataBar>
      <extLst>
        <ext xmlns:x14="http://schemas.microsoft.com/office/spreadsheetml/2009/9/main" uri="{B025F937-C7B1-47D3-B67F-A62EFF666E3E}">
          <x14:id>{3DE431A3-E22C-4DEF-AB0C-A6FD8C3B56DA}</x14:id>
        </ext>
      </extLst>
    </cfRule>
    <cfRule type="colorScale" priority="129">
      <colorScale>
        <cfvo type="min"/>
        <cfvo type="percentile" val="50"/>
        <cfvo type="max"/>
        <color rgb="FF63BE7B"/>
        <color rgb="FFFFEB84"/>
        <color rgb="FFF8696B"/>
      </colorScale>
    </cfRule>
  </conditionalFormatting>
  <conditionalFormatting sqref="J10">
    <cfRule type="expression" dxfId="88" priority="106" stopIfTrue="1">
      <formula>E10="No"</formula>
    </cfRule>
    <cfRule type="dataBar" priority="107">
      <dataBar>
        <cfvo type="min"/>
        <cfvo type="max"/>
        <color rgb="FFFF0000"/>
      </dataBar>
      <extLst>
        <ext xmlns:x14="http://schemas.microsoft.com/office/spreadsheetml/2009/9/main" uri="{B025F937-C7B1-47D3-B67F-A62EFF666E3E}">
          <x14:id>{EC341E95-46C1-4795-9A2F-4AD0A4335A04}</x14:id>
        </ext>
      </extLst>
    </cfRule>
    <cfRule type="colorScale" priority="108">
      <colorScale>
        <cfvo type="min"/>
        <cfvo type="percentile" val="50"/>
        <cfvo type="max"/>
        <color rgb="FF63BE7B"/>
        <color rgb="FFFFEB84"/>
        <color rgb="FFF8696B"/>
      </colorScale>
    </cfRule>
  </conditionalFormatting>
  <conditionalFormatting sqref="K10">
    <cfRule type="expression" dxfId="87" priority="103" stopIfTrue="1">
      <formula>F10="No"</formula>
    </cfRule>
    <cfRule type="dataBar" priority="104">
      <dataBar>
        <cfvo type="min"/>
        <cfvo type="max"/>
        <color rgb="FFFF0000"/>
      </dataBar>
      <extLst>
        <ext xmlns:x14="http://schemas.microsoft.com/office/spreadsheetml/2009/9/main" uri="{B025F937-C7B1-47D3-B67F-A62EFF666E3E}">
          <x14:id>{9DACE2B8-3AA6-47DF-9A46-BF22C8060AD1}</x14:id>
        </ext>
      </extLst>
    </cfRule>
    <cfRule type="colorScale" priority="105">
      <colorScale>
        <cfvo type="min"/>
        <cfvo type="percentile" val="50"/>
        <cfvo type="max"/>
        <color rgb="FF63BE7B"/>
        <color rgb="FFFFEB84"/>
        <color rgb="FFF8696B"/>
      </colorScale>
    </cfRule>
  </conditionalFormatting>
  <conditionalFormatting sqref="J13">
    <cfRule type="expression" dxfId="86" priority="88" stopIfTrue="1">
      <formula>E13="No"</formula>
    </cfRule>
    <cfRule type="dataBar" priority="89">
      <dataBar>
        <cfvo type="min"/>
        <cfvo type="max"/>
        <color rgb="FFFF0000"/>
      </dataBar>
      <extLst>
        <ext xmlns:x14="http://schemas.microsoft.com/office/spreadsheetml/2009/9/main" uri="{B025F937-C7B1-47D3-B67F-A62EFF666E3E}">
          <x14:id>{28AC57E9-184F-471D-BD30-62AC342E4950}</x14:id>
        </ext>
      </extLst>
    </cfRule>
    <cfRule type="colorScale" priority="90">
      <colorScale>
        <cfvo type="min"/>
        <cfvo type="percentile" val="50"/>
        <cfvo type="max"/>
        <color rgb="FF63BE7B"/>
        <color rgb="FFFFEB84"/>
        <color rgb="FFF8696B"/>
      </colorScale>
    </cfRule>
  </conditionalFormatting>
  <conditionalFormatting sqref="K13">
    <cfRule type="expression" dxfId="85" priority="85" stopIfTrue="1">
      <formula>F13="No"</formula>
    </cfRule>
    <cfRule type="dataBar" priority="86">
      <dataBar>
        <cfvo type="min"/>
        <cfvo type="max"/>
        <color rgb="FFFF0000"/>
      </dataBar>
      <extLst>
        <ext xmlns:x14="http://schemas.microsoft.com/office/spreadsheetml/2009/9/main" uri="{B025F937-C7B1-47D3-B67F-A62EFF666E3E}">
          <x14:id>{3CDE2622-F93E-415C-8747-2212E6BBDE3C}</x14:id>
        </ext>
      </extLst>
    </cfRule>
    <cfRule type="colorScale" priority="87">
      <colorScale>
        <cfvo type="min"/>
        <cfvo type="percentile" val="50"/>
        <cfvo type="max"/>
        <color rgb="FF63BE7B"/>
        <color rgb="FFFFEB84"/>
        <color rgb="FFF8696B"/>
      </colorScale>
    </cfRule>
  </conditionalFormatting>
  <conditionalFormatting sqref="J14">
    <cfRule type="expression" dxfId="84" priority="82" stopIfTrue="1">
      <formula>E14="No"</formula>
    </cfRule>
    <cfRule type="dataBar" priority="83">
      <dataBar>
        <cfvo type="min"/>
        <cfvo type="max"/>
        <color rgb="FFFF0000"/>
      </dataBar>
      <extLst>
        <ext xmlns:x14="http://schemas.microsoft.com/office/spreadsheetml/2009/9/main" uri="{B025F937-C7B1-47D3-B67F-A62EFF666E3E}">
          <x14:id>{CF454367-B805-41B6-814A-D96B283119B0}</x14:id>
        </ext>
      </extLst>
    </cfRule>
    <cfRule type="colorScale" priority="84">
      <colorScale>
        <cfvo type="min"/>
        <cfvo type="percentile" val="50"/>
        <cfvo type="max"/>
        <color rgb="FF63BE7B"/>
        <color rgb="FFFFEB84"/>
        <color rgb="FFF8696B"/>
      </colorScale>
    </cfRule>
  </conditionalFormatting>
  <conditionalFormatting sqref="K14">
    <cfRule type="expression" dxfId="83" priority="79" stopIfTrue="1">
      <formula>F14="No"</formula>
    </cfRule>
    <cfRule type="dataBar" priority="80">
      <dataBar>
        <cfvo type="min"/>
        <cfvo type="max"/>
        <color rgb="FFFF0000"/>
      </dataBar>
      <extLst>
        <ext xmlns:x14="http://schemas.microsoft.com/office/spreadsheetml/2009/9/main" uri="{B025F937-C7B1-47D3-B67F-A62EFF666E3E}">
          <x14:id>{BB5D83C3-B7AC-4B3F-8021-3EF18657058C}</x14:id>
        </ext>
      </extLst>
    </cfRule>
    <cfRule type="colorScale" priority="81">
      <colorScale>
        <cfvo type="min"/>
        <cfvo type="percentile" val="50"/>
        <cfvo type="max"/>
        <color rgb="FF63BE7B"/>
        <color rgb="FFFFEB84"/>
        <color rgb="FFF8696B"/>
      </colorScale>
    </cfRule>
  </conditionalFormatting>
  <conditionalFormatting sqref="J15">
    <cfRule type="expression" dxfId="82" priority="76" stopIfTrue="1">
      <formula>E15="No"</formula>
    </cfRule>
    <cfRule type="dataBar" priority="77">
      <dataBar>
        <cfvo type="min"/>
        <cfvo type="max"/>
        <color rgb="FFFF0000"/>
      </dataBar>
      <extLst>
        <ext xmlns:x14="http://schemas.microsoft.com/office/spreadsheetml/2009/9/main" uri="{B025F937-C7B1-47D3-B67F-A62EFF666E3E}">
          <x14:id>{0178F447-87C2-4B2E-91CA-139E42EA5A97}</x14:id>
        </ext>
      </extLst>
    </cfRule>
    <cfRule type="colorScale" priority="78">
      <colorScale>
        <cfvo type="min"/>
        <cfvo type="percentile" val="50"/>
        <cfvo type="max"/>
        <color rgb="FF63BE7B"/>
        <color rgb="FFFFEB84"/>
        <color rgb="FFF8696B"/>
      </colorScale>
    </cfRule>
  </conditionalFormatting>
  <conditionalFormatting sqref="K15">
    <cfRule type="expression" dxfId="81" priority="73" stopIfTrue="1">
      <formula>F15="No"</formula>
    </cfRule>
    <cfRule type="dataBar" priority="74">
      <dataBar>
        <cfvo type="min"/>
        <cfvo type="max"/>
        <color rgb="FFFF0000"/>
      </dataBar>
      <extLst>
        <ext xmlns:x14="http://schemas.microsoft.com/office/spreadsheetml/2009/9/main" uri="{B025F937-C7B1-47D3-B67F-A62EFF666E3E}">
          <x14:id>{95B47C55-B73A-4637-ACC7-4E0ABCE67048}</x14:id>
        </ext>
      </extLst>
    </cfRule>
    <cfRule type="colorScale" priority="75">
      <colorScale>
        <cfvo type="min"/>
        <cfvo type="percentile" val="50"/>
        <cfvo type="max"/>
        <color rgb="FF63BE7B"/>
        <color rgb="FFFFEB84"/>
        <color rgb="FFF8696B"/>
      </colorScale>
    </cfRule>
  </conditionalFormatting>
  <conditionalFormatting sqref="J16">
    <cfRule type="expression" dxfId="80" priority="70" stopIfTrue="1">
      <formula>E16="No"</formula>
    </cfRule>
    <cfRule type="dataBar" priority="71">
      <dataBar>
        <cfvo type="min"/>
        <cfvo type="max"/>
        <color rgb="FFFF0000"/>
      </dataBar>
      <extLst>
        <ext xmlns:x14="http://schemas.microsoft.com/office/spreadsheetml/2009/9/main" uri="{B025F937-C7B1-47D3-B67F-A62EFF666E3E}">
          <x14:id>{18A16357-F567-4C95-BDE3-B3E580828AEB}</x14:id>
        </ext>
      </extLst>
    </cfRule>
    <cfRule type="colorScale" priority="72">
      <colorScale>
        <cfvo type="min"/>
        <cfvo type="percentile" val="50"/>
        <cfvo type="max"/>
        <color rgb="FF63BE7B"/>
        <color rgb="FFFFEB84"/>
        <color rgb="FFF8696B"/>
      </colorScale>
    </cfRule>
  </conditionalFormatting>
  <conditionalFormatting sqref="K16">
    <cfRule type="expression" dxfId="79" priority="67" stopIfTrue="1">
      <formula>F16="No"</formula>
    </cfRule>
    <cfRule type="dataBar" priority="68">
      <dataBar>
        <cfvo type="min"/>
        <cfvo type="max"/>
        <color rgb="FFFF0000"/>
      </dataBar>
      <extLst>
        <ext xmlns:x14="http://schemas.microsoft.com/office/spreadsheetml/2009/9/main" uri="{B025F937-C7B1-47D3-B67F-A62EFF666E3E}">
          <x14:id>{3BDD8B05-583D-49C2-8467-66BABBF6A6FF}</x14:id>
        </ext>
      </extLst>
    </cfRule>
    <cfRule type="colorScale" priority="69">
      <colorScale>
        <cfvo type="min"/>
        <cfvo type="percentile" val="50"/>
        <cfvo type="max"/>
        <color rgb="FF63BE7B"/>
        <color rgb="FFFFEB84"/>
        <color rgb="FFF8696B"/>
      </colorScale>
    </cfRule>
  </conditionalFormatting>
  <conditionalFormatting sqref="J18">
    <cfRule type="expression" dxfId="78" priority="64" stopIfTrue="1">
      <formula>E18="No"</formula>
    </cfRule>
    <cfRule type="dataBar" priority="65">
      <dataBar>
        <cfvo type="min"/>
        <cfvo type="max"/>
        <color rgb="FFFF0000"/>
      </dataBar>
      <extLst>
        <ext xmlns:x14="http://schemas.microsoft.com/office/spreadsheetml/2009/9/main" uri="{B025F937-C7B1-47D3-B67F-A62EFF666E3E}">
          <x14:id>{B439CB0A-3616-4DD7-BF71-06CD1B6F8FDF}</x14:id>
        </ext>
      </extLst>
    </cfRule>
    <cfRule type="colorScale" priority="66">
      <colorScale>
        <cfvo type="min"/>
        <cfvo type="percentile" val="50"/>
        <cfvo type="max"/>
        <color rgb="FF63BE7B"/>
        <color rgb="FFFFEB84"/>
        <color rgb="FFF8696B"/>
      </colorScale>
    </cfRule>
  </conditionalFormatting>
  <conditionalFormatting sqref="K18">
    <cfRule type="expression" dxfId="77" priority="61" stopIfTrue="1">
      <formula>F18="No"</formula>
    </cfRule>
    <cfRule type="dataBar" priority="62">
      <dataBar>
        <cfvo type="min"/>
        <cfvo type="max"/>
        <color rgb="FFFF0000"/>
      </dataBar>
      <extLst>
        <ext xmlns:x14="http://schemas.microsoft.com/office/spreadsheetml/2009/9/main" uri="{B025F937-C7B1-47D3-B67F-A62EFF666E3E}">
          <x14:id>{7FD3DEFC-D22A-4C4E-9236-6CF33BEF9921}</x14:id>
        </ext>
      </extLst>
    </cfRule>
    <cfRule type="colorScale" priority="63">
      <colorScale>
        <cfvo type="min"/>
        <cfvo type="percentile" val="50"/>
        <cfvo type="max"/>
        <color rgb="FF63BE7B"/>
        <color rgb="FFFFEB84"/>
        <color rgb="FFF8696B"/>
      </colorScale>
    </cfRule>
  </conditionalFormatting>
  <conditionalFormatting sqref="J17">
    <cfRule type="expression" dxfId="76" priority="46" stopIfTrue="1">
      <formula>E17="No"</formula>
    </cfRule>
    <cfRule type="dataBar" priority="47">
      <dataBar>
        <cfvo type="min"/>
        <cfvo type="max"/>
        <color rgb="FFFF0000"/>
      </dataBar>
      <extLst>
        <ext xmlns:x14="http://schemas.microsoft.com/office/spreadsheetml/2009/9/main" uri="{B025F937-C7B1-47D3-B67F-A62EFF666E3E}">
          <x14:id>{CA0C3447-5339-4868-8BE3-C85580B82E00}</x14:id>
        </ext>
      </extLst>
    </cfRule>
    <cfRule type="colorScale" priority="48">
      <colorScale>
        <cfvo type="min"/>
        <cfvo type="percentile" val="50"/>
        <cfvo type="max"/>
        <color rgb="FF63BE7B"/>
        <color rgb="FFFFEB84"/>
        <color rgb="FFF8696B"/>
      </colorScale>
    </cfRule>
  </conditionalFormatting>
  <conditionalFormatting sqref="K17">
    <cfRule type="expression" dxfId="75" priority="43" stopIfTrue="1">
      <formula>F17="No"</formula>
    </cfRule>
    <cfRule type="dataBar" priority="44">
      <dataBar>
        <cfvo type="min"/>
        <cfvo type="max"/>
        <color rgb="FFFF0000"/>
      </dataBar>
      <extLst>
        <ext xmlns:x14="http://schemas.microsoft.com/office/spreadsheetml/2009/9/main" uri="{B025F937-C7B1-47D3-B67F-A62EFF666E3E}">
          <x14:id>{A63E9B6D-7B52-4AD9-8997-17480A2C6186}</x14:id>
        </ext>
      </extLst>
    </cfRule>
    <cfRule type="colorScale" priority="45">
      <colorScale>
        <cfvo type="min"/>
        <cfvo type="percentile" val="50"/>
        <cfvo type="max"/>
        <color rgb="FF63BE7B"/>
        <color rgb="FFFFEB84"/>
        <color rgb="FFF8696B"/>
      </colorScale>
    </cfRule>
  </conditionalFormatting>
  <conditionalFormatting sqref="K9">
    <cfRule type="expression" dxfId="74" priority="28" stopIfTrue="1">
      <formula>F9="No"</formula>
    </cfRule>
    <cfRule type="dataBar" priority="29">
      <dataBar>
        <cfvo type="min"/>
        <cfvo type="max"/>
        <color rgb="FFFF0000"/>
      </dataBar>
      <extLst>
        <ext xmlns:x14="http://schemas.microsoft.com/office/spreadsheetml/2009/9/main" uri="{B025F937-C7B1-47D3-B67F-A62EFF666E3E}">
          <x14:id>{EE0EAC86-9856-43E8-BBD8-0C6E5BC853B3}</x14:id>
        </ext>
      </extLst>
    </cfRule>
    <cfRule type="colorScale" priority="30">
      <colorScale>
        <cfvo type="min"/>
        <cfvo type="percentile" val="50"/>
        <cfvo type="max"/>
        <color rgb="FF63BE7B"/>
        <color rgb="FFFFEB84"/>
        <color rgb="FFF8696B"/>
      </colorScale>
    </cfRule>
  </conditionalFormatting>
  <conditionalFormatting sqref="J9">
    <cfRule type="expression" dxfId="73" priority="25" stopIfTrue="1">
      <formula>E9="No"</formula>
    </cfRule>
    <cfRule type="dataBar" priority="26">
      <dataBar>
        <cfvo type="min"/>
        <cfvo type="max"/>
        <color rgb="FFFF0000"/>
      </dataBar>
      <extLst>
        <ext xmlns:x14="http://schemas.microsoft.com/office/spreadsheetml/2009/9/main" uri="{B025F937-C7B1-47D3-B67F-A62EFF666E3E}">
          <x14:id>{8EEA58B9-781B-4198-897C-C531367D57F6}</x14:id>
        </ext>
      </extLst>
    </cfRule>
    <cfRule type="colorScale" priority="27">
      <colorScale>
        <cfvo type="min"/>
        <cfvo type="percentile" val="50"/>
        <cfvo type="max"/>
        <color rgb="FF63BE7B"/>
        <color rgb="FFFFEB84"/>
        <color rgb="FFF8696B"/>
      </colorScale>
    </cfRule>
  </conditionalFormatting>
  <conditionalFormatting sqref="K8">
    <cfRule type="expression" dxfId="72" priority="22" stopIfTrue="1">
      <formula>F8="No"</formula>
    </cfRule>
    <cfRule type="dataBar" priority="23">
      <dataBar>
        <cfvo type="min"/>
        <cfvo type="max"/>
        <color rgb="FFFF0000"/>
      </dataBar>
      <extLst>
        <ext xmlns:x14="http://schemas.microsoft.com/office/spreadsheetml/2009/9/main" uri="{B025F937-C7B1-47D3-B67F-A62EFF666E3E}">
          <x14:id>{1CF85FBC-A383-4326-A450-8A6D44331EC9}</x14:id>
        </ext>
      </extLst>
    </cfRule>
    <cfRule type="colorScale" priority="24">
      <colorScale>
        <cfvo type="min"/>
        <cfvo type="percentile" val="50"/>
        <cfvo type="max"/>
        <color rgb="FF63BE7B"/>
        <color rgb="FFFFEB84"/>
        <color rgb="FFF8696B"/>
      </colorScale>
    </cfRule>
  </conditionalFormatting>
  <conditionalFormatting sqref="J8">
    <cfRule type="expression" dxfId="71" priority="19" stopIfTrue="1">
      <formula>E8="No"</formula>
    </cfRule>
    <cfRule type="dataBar" priority="20">
      <dataBar>
        <cfvo type="min"/>
        <cfvo type="max"/>
        <color rgb="FFFF0000"/>
      </dataBar>
      <extLst>
        <ext xmlns:x14="http://schemas.microsoft.com/office/spreadsheetml/2009/9/main" uri="{B025F937-C7B1-47D3-B67F-A62EFF666E3E}">
          <x14:id>{FA02CC9A-1B82-4339-966F-92CD710F9D8C}</x14:id>
        </ext>
      </extLst>
    </cfRule>
    <cfRule type="colorScale" priority="21">
      <colorScale>
        <cfvo type="min"/>
        <cfvo type="percentile" val="50"/>
        <cfvo type="max"/>
        <color rgb="FF63BE7B"/>
        <color rgb="FFFFEB84"/>
        <color rgb="FFF8696B"/>
      </colorScale>
    </cfRule>
  </conditionalFormatting>
  <conditionalFormatting sqref="K6">
    <cfRule type="expression" dxfId="70" priority="16" stopIfTrue="1">
      <formula>F6="No"</formula>
    </cfRule>
    <cfRule type="dataBar" priority="17">
      <dataBar>
        <cfvo type="min"/>
        <cfvo type="max"/>
        <color rgb="FFFF0000"/>
      </dataBar>
      <extLst>
        <ext xmlns:x14="http://schemas.microsoft.com/office/spreadsheetml/2009/9/main" uri="{B025F937-C7B1-47D3-B67F-A62EFF666E3E}">
          <x14:id>{61E58959-EE07-46FA-9D88-9E0DBD76029A}</x14:id>
        </ext>
      </extLst>
    </cfRule>
    <cfRule type="colorScale" priority="18">
      <colorScale>
        <cfvo type="min"/>
        <cfvo type="percentile" val="50"/>
        <cfvo type="max"/>
        <color rgb="FF63BE7B"/>
        <color rgb="FFFFEB84"/>
        <color rgb="FFF8696B"/>
      </colorScale>
    </cfRule>
  </conditionalFormatting>
  <conditionalFormatting sqref="J6">
    <cfRule type="expression" dxfId="69" priority="13" stopIfTrue="1">
      <formula>E6="No"</formula>
    </cfRule>
    <cfRule type="dataBar" priority="14">
      <dataBar>
        <cfvo type="min"/>
        <cfvo type="max"/>
        <color rgb="FFFF0000"/>
      </dataBar>
      <extLst>
        <ext xmlns:x14="http://schemas.microsoft.com/office/spreadsheetml/2009/9/main" uri="{B025F937-C7B1-47D3-B67F-A62EFF666E3E}">
          <x14:id>{F2F618ED-8D30-4184-8EA1-A7A875523B77}</x14:id>
        </ext>
      </extLst>
    </cfRule>
    <cfRule type="colorScale" priority="15">
      <colorScale>
        <cfvo type="min"/>
        <cfvo type="percentile" val="50"/>
        <cfvo type="max"/>
        <color rgb="FF63BE7B"/>
        <color rgb="FFFFEB84"/>
        <color rgb="FFF8696B"/>
      </colorScale>
    </cfRule>
  </conditionalFormatting>
  <conditionalFormatting sqref="K11">
    <cfRule type="expression" dxfId="68" priority="10" stopIfTrue="1">
      <formula>F11="No"</formula>
    </cfRule>
    <cfRule type="dataBar" priority="11">
      <dataBar>
        <cfvo type="min"/>
        <cfvo type="max"/>
        <color rgb="FFFF0000"/>
      </dataBar>
      <extLst>
        <ext xmlns:x14="http://schemas.microsoft.com/office/spreadsheetml/2009/9/main" uri="{B025F937-C7B1-47D3-B67F-A62EFF666E3E}">
          <x14:id>{16193AE7-F105-4359-BA3F-E844E884028F}</x14:id>
        </ext>
      </extLst>
    </cfRule>
    <cfRule type="colorScale" priority="12">
      <colorScale>
        <cfvo type="min"/>
        <cfvo type="percentile" val="50"/>
        <cfvo type="max"/>
        <color rgb="FF63BE7B"/>
        <color rgb="FFFFEB84"/>
        <color rgb="FFF8696B"/>
      </colorScale>
    </cfRule>
  </conditionalFormatting>
  <conditionalFormatting sqref="J11">
    <cfRule type="expression" dxfId="67" priority="7" stopIfTrue="1">
      <formula>E11="No"</formula>
    </cfRule>
    <cfRule type="dataBar" priority="8">
      <dataBar>
        <cfvo type="min"/>
        <cfvo type="max"/>
        <color rgb="FFFF0000"/>
      </dataBar>
      <extLst>
        <ext xmlns:x14="http://schemas.microsoft.com/office/spreadsheetml/2009/9/main" uri="{B025F937-C7B1-47D3-B67F-A62EFF666E3E}">
          <x14:id>{8C0779E1-FA41-4C90-86AE-64A55B98FE9D}</x14:id>
        </ext>
      </extLst>
    </cfRule>
    <cfRule type="colorScale" priority="9">
      <colorScale>
        <cfvo type="min"/>
        <cfvo type="percentile" val="50"/>
        <cfvo type="max"/>
        <color rgb="FF63BE7B"/>
        <color rgb="FFFFEB84"/>
        <color rgb="FFF8696B"/>
      </colorScale>
    </cfRule>
  </conditionalFormatting>
  <conditionalFormatting sqref="K12">
    <cfRule type="expression" dxfId="66" priority="4" stopIfTrue="1">
      <formula>F12="No"</formula>
    </cfRule>
    <cfRule type="dataBar" priority="5">
      <dataBar>
        <cfvo type="min"/>
        <cfvo type="max"/>
        <color rgb="FFFF0000"/>
      </dataBar>
      <extLst>
        <ext xmlns:x14="http://schemas.microsoft.com/office/spreadsheetml/2009/9/main" uri="{B025F937-C7B1-47D3-B67F-A62EFF666E3E}">
          <x14:id>{BF5ABAEF-2BF3-49D7-AF3D-F4BCD4451C9A}</x14:id>
        </ext>
      </extLst>
    </cfRule>
    <cfRule type="colorScale" priority="6">
      <colorScale>
        <cfvo type="min"/>
        <cfvo type="percentile" val="50"/>
        <cfvo type="max"/>
        <color rgb="FF63BE7B"/>
        <color rgb="FFFFEB84"/>
        <color rgb="FFF8696B"/>
      </colorScale>
    </cfRule>
  </conditionalFormatting>
  <conditionalFormatting sqref="J12">
    <cfRule type="expression" dxfId="65" priority="1" stopIfTrue="1">
      <formula>E12="No"</formula>
    </cfRule>
    <cfRule type="dataBar" priority="2">
      <dataBar>
        <cfvo type="min"/>
        <cfvo type="max"/>
        <color rgb="FFFF0000"/>
      </dataBar>
      <extLst>
        <ext xmlns:x14="http://schemas.microsoft.com/office/spreadsheetml/2009/9/main" uri="{B025F937-C7B1-47D3-B67F-A62EFF666E3E}">
          <x14:id>{B60B9125-8D30-4778-8078-92353874FC23}</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18" xr:uid="{00000000-0002-0000-0300-000000000000}">
      <formula1>$J$26:$J$27</formula1>
    </dataValidation>
  </dataValidations>
  <pageMargins left="0.27559055118110237" right="0.15748031496062992" top="0.59055118110236227" bottom="0.39370078740157483" header="0.19685039370078741" footer="0.19685039370078741"/>
  <pageSetup scale="59" fitToHeight="8" orientation="landscape" r:id="rId1"/>
  <headerFooter alignWithMargins="0">
    <oddHeader>&amp;C&amp;"Arial,Negrita"&amp;F / &amp;A</oddHeader>
    <oddFooter>Página &amp;P de &amp;N</oddFooter>
  </headerFooter>
  <ignoredErrors>
    <ignoredError sqref="D1:D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320805CF-5A13-4B72-9766-742C61786A50}">
            <x14:dataBar minLength="0" maxLength="100" negativeBarColorSameAsPositive="1" axisPosition="none">
              <x14:cfvo type="min"/>
              <x14:cfvo type="max"/>
            </x14:dataBar>
          </x14:cfRule>
          <xm:sqref>J21</xm:sqref>
        </x14:conditionalFormatting>
        <x14:conditionalFormatting xmlns:xm="http://schemas.microsoft.com/office/excel/2006/main">
          <x14:cfRule type="dataBar" id="{8573DB12-0CDE-4668-9397-7EAD3168B3A3}">
            <x14:dataBar minLength="0" maxLength="100" negativeBarColorSameAsPositive="1" axisPosition="none">
              <x14:cfvo type="min"/>
              <x14:cfvo type="max"/>
            </x14:dataBar>
          </x14:cfRule>
          <xm:sqref>J4</xm:sqref>
        </x14:conditionalFormatting>
        <x14:conditionalFormatting xmlns:xm="http://schemas.microsoft.com/office/excel/2006/main">
          <x14:cfRule type="dataBar" id="{BA6D49C8-A914-4D26-81FC-FD1576A69E93}">
            <x14:dataBar minLength="0" maxLength="100" negativeBarColorSameAsPositive="1" axisPosition="none">
              <x14:cfvo type="min"/>
              <x14:cfvo type="max"/>
            </x14:dataBar>
          </x14:cfRule>
          <xm:sqref>K4</xm:sqref>
        </x14:conditionalFormatting>
        <x14:conditionalFormatting xmlns:xm="http://schemas.microsoft.com/office/excel/2006/main">
          <x14:cfRule type="dataBar" id="{6EB3E7F0-2F06-42F3-9076-20A7C6ACE0D9}">
            <x14:dataBar minLength="0" maxLength="100" negativeBarColorSameAsPositive="1" axisPosition="none">
              <x14:cfvo type="min"/>
              <x14:cfvo type="max"/>
            </x14:dataBar>
          </x14:cfRule>
          <xm:sqref>J5</xm:sqref>
        </x14:conditionalFormatting>
        <x14:conditionalFormatting xmlns:xm="http://schemas.microsoft.com/office/excel/2006/main">
          <x14:cfRule type="dataBar" id="{2CBDE6D0-FDEC-4925-B40E-9E76194C9230}">
            <x14:dataBar minLength="0" maxLength="100" negativeBarColorSameAsPositive="1" axisPosition="none">
              <x14:cfvo type="min"/>
              <x14:cfvo type="max"/>
            </x14:dataBar>
          </x14:cfRule>
          <xm:sqref>K5</xm:sqref>
        </x14:conditionalFormatting>
        <x14:conditionalFormatting xmlns:xm="http://schemas.microsoft.com/office/excel/2006/main">
          <x14:cfRule type="dataBar" id="{2B020C42-AFB6-4770-8D14-413C4EEC5D6D}">
            <x14:dataBar minLength="0" maxLength="100" negativeBarColorSameAsPositive="1" axisPosition="none">
              <x14:cfvo type="min"/>
              <x14:cfvo type="max"/>
            </x14:dataBar>
          </x14:cfRule>
          <xm:sqref>J7</xm:sqref>
        </x14:conditionalFormatting>
        <x14:conditionalFormatting xmlns:xm="http://schemas.microsoft.com/office/excel/2006/main">
          <x14:cfRule type="dataBar" id="{3DE431A3-E22C-4DEF-AB0C-A6FD8C3B56DA}">
            <x14:dataBar minLength="0" maxLength="100" negativeBarColorSameAsPositive="1" axisPosition="none">
              <x14:cfvo type="min"/>
              <x14:cfvo type="max"/>
            </x14:dataBar>
          </x14:cfRule>
          <xm:sqref>K7</xm:sqref>
        </x14:conditionalFormatting>
        <x14:conditionalFormatting xmlns:xm="http://schemas.microsoft.com/office/excel/2006/main">
          <x14:cfRule type="dataBar" id="{EC341E95-46C1-4795-9A2F-4AD0A4335A04}">
            <x14:dataBar minLength="0" maxLength="100" negativeBarColorSameAsPositive="1" axisPosition="none">
              <x14:cfvo type="min"/>
              <x14:cfvo type="max"/>
            </x14:dataBar>
          </x14:cfRule>
          <xm:sqref>J10</xm:sqref>
        </x14:conditionalFormatting>
        <x14:conditionalFormatting xmlns:xm="http://schemas.microsoft.com/office/excel/2006/main">
          <x14:cfRule type="dataBar" id="{9DACE2B8-3AA6-47DF-9A46-BF22C8060AD1}">
            <x14:dataBar minLength="0" maxLength="100" negativeBarColorSameAsPositive="1" axisPosition="none">
              <x14:cfvo type="min"/>
              <x14:cfvo type="max"/>
            </x14:dataBar>
          </x14:cfRule>
          <xm:sqref>K10</xm:sqref>
        </x14:conditionalFormatting>
        <x14:conditionalFormatting xmlns:xm="http://schemas.microsoft.com/office/excel/2006/main">
          <x14:cfRule type="dataBar" id="{28AC57E9-184F-471D-BD30-62AC342E4950}">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3CDE2622-F93E-415C-8747-2212E6BBDE3C}">
            <x14:dataBar minLength="0" maxLength="100" negativeBarColorSameAsPositive="1" axisPosition="none">
              <x14:cfvo type="min"/>
              <x14:cfvo type="max"/>
            </x14:dataBar>
          </x14:cfRule>
          <xm:sqref>K13</xm:sqref>
        </x14:conditionalFormatting>
        <x14:conditionalFormatting xmlns:xm="http://schemas.microsoft.com/office/excel/2006/main">
          <x14:cfRule type="dataBar" id="{CF454367-B805-41B6-814A-D96B283119B0}">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BB5D83C3-B7AC-4B3F-8021-3EF18657058C}">
            <x14:dataBar minLength="0" maxLength="100" negativeBarColorSameAsPositive="1" axisPosition="none">
              <x14:cfvo type="min"/>
              <x14:cfvo type="max"/>
            </x14:dataBar>
          </x14:cfRule>
          <xm:sqref>K14</xm:sqref>
        </x14:conditionalFormatting>
        <x14:conditionalFormatting xmlns:xm="http://schemas.microsoft.com/office/excel/2006/main">
          <x14:cfRule type="dataBar" id="{0178F447-87C2-4B2E-91CA-139E42EA5A97}">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95B47C55-B73A-4637-ACC7-4E0ABCE67048}">
            <x14:dataBar minLength="0" maxLength="100" negativeBarColorSameAsPositive="1" axisPosition="none">
              <x14:cfvo type="min"/>
              <x14:cfvo type="max"/>
            </x14:dataBar>
          </x14:cfRule>
          <xm:sqref>K15</xm:sqref>
        </x14:conditionalFormatting>
        <x14:conditionalFormatting xmlns:xm="http://schemas.microsoft.com/office/excel/2006/main">
          <x14:cfRule type="dataBar" id="{18A16357-F567-4C95-BDE3-B3E580828AEB}">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3BDD8B05-583D-49C2-8467-66BABBF6A6FF}">
            <x14:dataBar minLength="0" maxLength="100" negativeBarColorSameAsPositive="1" axisPosition="none">
              <x14:cfvo type="min"/>
              <x14:cfvo type="max"/>
            </x14:dataBar>
          </x14:cfRule>
          <xm:sqref>K16</xm:sqref>
        </x14:conditionalFormatting>
        <x14:conditionalFormatting xmlns:xm="http://schemas.microsoft.com/office/excel/2006/main">
          <x14:cfRule type="dataBar" id="{B439CB0A-3616-4DD7-BF71-06CD1B6F8FDF}">
            <x14:dataBar minLength="0" maxLength="100" negativeBarColorSameAsPositive="1" axisPosition="none">
              <x14:cfvo type="min"/>
              <x14:cfvo type="max"/>
            </x14:dataBar>
          </x14:cfRule>
          <xm:sqref>J18</xm:sqref>
        </x14:conditionalFormatting>
        <x14:conditionalFormatting xmlns:xm="http://schemas.microsoft.com/office/excel/2006/main">
          <x14:cfRule type="dataBar" id="{7FD3DEFC-D22A-4C4E-9236-6CF33BEF9921}">
            <x14:dataBar minLength="0" maxLength="100" negativeBarColorSameAsPositive="1" axisPosition="none">
              <x14:cfvo type="min"/>
              <x14:cfvo type="max"/>
            </x14:dataBar>
          </x14:cfRule>
          <xm:sqref>K18</xm:sqref>
        </x14:conditionalFormatting>
        <x14:conditionalFormatting xmlns:xm="http://schemas.microsoft.com/office/excel/2006/main">
          <x14:cfRule type="dataBar" id="{CA0C3447-5339-4868-8BE3-C85580B82E00}">
            <x14:dataBar minLength="0" maxLength="100" negativeBarColorSameAsPositive="1" axisPosition="none">
              <x14:cfvo type="min"/>
              <x14:cfvo type="max"/>
            </x14:dataBar>
          </x14:cfRule>
          <xm:sqref>J17</xm:sqref>
        </x14:conditionalFormatting>
        <x14:conditionalFormatting xmlns:xm="http://schemas.microsoft.com/office/excel/2006/main">
          <x14:cfRule type="dataBar" id="{A63E9B6D-7B52-4AD9-8997-17480A2C6186}">
            <x14:dataBar minLength="0" maxLength="100" negativeBarColorSameAsPositive="1" axisPosition="none">
              <x14:cfvo type="min"/>
              <x14:cfvo type="max"/>
            </x14:dataBar>
          </x14:cfRule>
          <xm:sqref>K17</xm:sqref>
        </x14:conditionalFormatting>
        <x14:conditionalFormatting xmlns:xm="http://schemas.microsoft.com/office/excel/2006/main">
          <x14:cfRule type="dataBar" id="{EE0EAC86-9856-43E8-BBD8-0C6E5BC853B3}">
            <x14:dataBar minLength="0" maxLength="100" negativeBarColorSameAsPositive="1" axisPosition="none">
              <x14:cfvo type="min"/>
              <x14:cfvo type="max"/>
            </x14:dataBar>
          </x14:cfRule>
          <xm:sqref>K9</xm:sqref>
        </x14:conditionalFormatting>
        <x14:conditionalFormatting xmlns:xm="http://schemas.microsoft.com/office/excel/2006/main">
          <x14:cfRule type="dataBar" id="{8EEA58B9-781B-4198-897C-C531367D57F6}">
            <x14:dataBar minLength="0" maxLength="100" negativeBarColorSameAsPositive="1" axisPosition="none">
              <x14:cfvo type="min"/>
              <x14:cfvo type="max"/>
            </x14:dataBar>
          </x14:cfRule>
          <xm:sqref>J9</xm:sqref>
        </x14:conditionalFormatting>
        <x14:conditionalFormatting xmlns:xm="http://schemas.microsoft.com/office/excel/2006/main">
          <x14:cfRule type="dataBar" id="{1CF85FBC-A383-4326-A450-8A6D44331EC9}">
            <x14:dataBar minLength="0" maxLength="100" negativeBarColorSameAsPositive="1" axisPosition="none">
              <x14:cfvo type="min"/>
              <x14:cfvo type="max"/>
            </x14:dataBar>
          </x14:cfRule>
          <xm:sqref>K8</xm:sqref>
        </x14:conditionalFormatting>
        <x14:conditionalFormatting xmlns:xm="http://schemas.microsoft.com/office/excel/2006/main">
          <x14:cfRule type="dataBar" id="{FA02CC9A-1B82-4339-966F-92CD710F9D8C}">
            <x14:dataBar minLength="0" maxLength="100" negativeBarColorSameAsPositive="1" axisPosition="none">
              <x14:cfvo type="min"/>
              <x14:cfvo type="max"/>
            </x14:dataBar>
          </x14:cfRule>
          <xm:sqref>J8</xm:sqref>
        </x14:conditionalFormatting>
        <x14:conditionalFormatting xmlns:xm="http://schemas.microsoft.com/office/excel/2006/main">
          <x14:cfRule type="dataBar" id="{61E58959-EE07-46FA-9D88-9E0DBD76029A}">
            <x14:dataBar minLength="0" maxLength="100" negativeBarColorSameAsPositive="1" axisPosition="none">
              <x14:cfvo type="min"/>
              <x14:cfvo type="max"/>
            </x14:dataBar>
          </x14:cfRule>
          <xm:sqref>K6</xm:sqref>
        </x14:conditionalFormatting>
        <x14:conditionalFormatting xmlns:xm="http://schemas.microsoft.com/office/excel/2006/main">
          <x14:cfRule type="dataBar" id="{F2F618ED-8D30-4184-8EA1-A7A875523B77}">
            <x14:dataBar minLength="0" maxLength="100" negativeBarColorSameAsPositive="1" axisPosition="none">
              <x14:cfvo type="min"/>
              <x14:cfvo type="max"/>
            </x14:dataBar>
          </x14:cfRule>
          <xm:sqref>J6</xm:sqref>
        </x14:conditionalFormatting>
        <x14:conditionalFormatting xmlns:xm="http://schemas.microsoft.com/office/excel/2006/main">
          <x14:cfRule type="dataBar" id="{16193AE7-F105-4359-BA3F-E844E884028F}">
            <x14:dataBar minLength="0" maxLength="100" negativeBarColorSameAsPositive="1" axisPosition="none">
              <x14:cfvo type="min"/>
              <x14:cfvo type="max"/>
            </x14:dataBar>
          </x14:cfRule>
          <xm:sqref>K11</xm:sqref>
        </x14:conditionalFormatting>
        <x14:conditionalFormatting xmlns:xm="http://schemas.microsoft.com/office/excel/2006/main">
          <x14:cfRule type="dataBar" id="{8C0779E1-FA41-4C90-86AE-64A55B98FE9D}">
            <x14:dataBar minLength="0" maxLength="100" negativeBarColorSameAsPositive="1" axisPosition="none">
              <x14:cfvo type="min"/>
              <x14:cfvo type="max"/>
            </x14:dataBar>
          </x14:cfRule>
          <xm:sqref>J11</xm:sqref>
        </x14:conditionalFormatting>
        <x14:conditionalFormatting xmlns:xm="http://schemas.microsoft.com/office/excel/2006/main">
          <x14:cfRule type="dataBar" id="{BF5ABAEF-2BF3-49D7-AF3D-F4BCD4451C9A}">
            <x14:dataBar minLength="0" maxLength="100" negativeBarColorSameAsPositive="1" axisPosition="none">
              <x14:cfvo type="min"/>
              <x14:cfvo type="max"/>
            </x14:dataBar>
          </x14:cfRule>
          <xm:sqref>K12</xm:sqref>
        </x14:conditionalFormatting>
        <x14:conditionalFormatting xmlns:xm="http://schemas.microsoft.com/office/excel/2006/main">
          <x14:cfRule type="dataBar" id="{B60B9125-8D30-4778-8078-92353874FC23}">
            <x14:dataBar minLength="0" maxLength="100" negativeBarColorSameAsPositive="1" axisPosition="none">
              <x14:cfvo type="min"/>
              <x14:cfvo type="max"/>
            </x14:dataBar>
          </x14:cfRule>
          <xm:sqref>J12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7"/>
  <sheetViews>
    <sheetView view="pageBreakPreview" zoomScale="85" zoomScaleNormal="90" zoomScaleSheetLayoutView="85" workbookViewId="0">
      <pane ySplit="3" topLeftCell="A4" activePane="bottomLeft" state="frozenSplit"/>
      <selection activeCell="D2" sqref="D2"/>
      <selection pane="bottomLeft" activeCell="D4" sqref="D4"/>
    </sheetView>
  </sheetViews>
  <sheetFormatPr baseColWidth="10" defaultColWidth="9.140625" defaultRowHeight="12.75" x14ac:dyDescent="0.2"/>
  <cols>
    <col min="1" max="1" width="4" style="1" customWidth="1"/>
    <col min="2" max="2" width="9" style="5" customWidth="1"/>
    <col min="3" max="3" width="31.7109375" style="7" customWidth="1"/>
    <col min="4" max="4" width="68.85546875" style="12" customWidth="1"/>
    <col min="5" max="5" width="17" style="10" customWidth="1"/>
    <col min="6" max="6" width="15.42578125" style="8" hidden="1" customWidth="1"/>
    <col min="7" max="7" width="15.5703125" style="9" hidden="1" customWidth="1"/>
    <col min="8" max="9" width="15.5703125" style="15" hidden="1" customWidth="1"/>
    <col min="10" max="10" width="23.5703125" style="9" customWidth="1"/>
    <col min="11" max="11" width="11.5703125" style="9" customWidth="1"/>
    <col min="12" max="12" width="62.28515625" style="10" customWidth="1"/>
    <col min="13" max="16384" width="9.140625" style="3"/>
  </cols>
  <sheetData>
    <row r="1" spans="1:12" ht="18" x14ac:dyDescent="0.2">
      <c r="A1" s="129"/>
      <c r="B1" s="185" t="s">
        <v>285</v>
      </c>
      <c r="C1" s="186"/>
      <c r="D1" s="73" t="str">
        <f>+'1. Main Charact, Cert &amp; Insp'!$D$1</f>
        <v xml:space="preserve">Nombre: Contratista,  Jackup, Modelo </v>
      </c>
      <c r="E1" s="74"/>
      <c r="F1" s="75"/>
      <c r="G1" s="76"/>
      <c r="H1" s="77"/>
      <c r="I1" s="77"/>
      <c r="J1" s="76"/>
      <c r="K1" s="76"/>
    </row>
    <row r="2" spans="1:12" ht="16.5" customHeight="1" x14ac:dyDescent="0.3">
      <c r="A2" s="129"/>
      <c r="B2" s="187" t="s">
        <v>177</v>
      </c>
      <c r="C2" s="187"/>
      <c r="D2" s="71">
        <f>+'1. Main Charact, Cert &amp; Insp'!$D$2</f>
        <v>0</v>
      </c>
      <c r="E2" s="78"/>
      <c r="F2" s="181" t="s">
        <v>171</v>
      </c>
      <c r="G2" s="182"/>
      <c r="H2" s="66" t="s">
        <v>209</v>
      </c>
      <c r="I2" s="183" t="s">
        <v>173</v>
      </c>
      <c r="J2" s="184"/>
      <c r="K2" s="54"/>
      <c r="L2" s="3"/>
    </row>
    <row r="3" spans="1:12" ht="74.25" customHeight="1" x14ac:dyDescent="0.2">
      <c r="A3" s="129"/>
      <c r="B3" s="81" t="s">
        <v>2</v>
      </c>
      <c r="C3" s="81" t="s">
        <v>3</v>
      </c>
      <c r="D3" s="82" t="s">
        <v>4</v>
      </c>
      <c r="E3" s="39" t="s">
        <v>185</v>
      </c>
      <c r="F3" s="38" t="s">
        <v>153</v>
      </c>
      <c r="G3" s="38" t="s">
        <v>6</v>
      </c>
      <c r="H3" s="39" t="s">
        <v>189</v>
      </c>
      <c r="I3" s="39" t="s">
        <v>190</v>
      </c>
      <c r="J3" s="40" t="s">
        <v>172</v>
      </c>
      <c r="K3" s="70" t="s">
        <v>279</v>
      </c>
      <c r="L3" s="20" t="s">
        <v>5</v>
      </c>
    </row>
    <row r="4" spans="1:12" ht="46.5" customHeight="1" x14ac:dyDescent="0.2">
      <c r="A4" s="129"/>
      <c r="B4" s="83">
        <f>'4. Solids Control'!B18+1</f>
        <v>91</v>
      </c>
      <c r="C4" s="84" t="s">
        <v>316</v>
      </c>
      <c r="D4" s="85" t="s">
        <v>367</v>
      </c>
      <c r="E4" s="41" t="s">
        <v>71</v>
      </c>
      <c r="F4" s="64">
        <v>10</v>
      </c>
      <c r="G4" s="62" t="e">
        <f>+F4/#REF!</f>
        <v>#REF!</v>
      </c>
      <c r="H4" s="63">
        <f>IF(E4="Yes",F4,0)</f>
        <v>10</v>
      </c>
      <c r="I4" s="60" t="e">
        <f>IF(OR(#REF!=0,$H$6=0,$H$7=0,#REF!=0)=FALSE,H4,0)</f>
        <v>#REF!</v>
      </c>
      <c r="J4" s="61" t="str">
        <f>IF(E4="Yes","OK","Did not pass")</f>
        <v>OK</v>
      </c>
      <c r="K4" s="61" t="s">
        <v>278</v>
      </c>
      <c r="L4" s="49"/>
    </row>
    <row r="5" spans="1:12" ht="36.75" customHeight="1" x14ac:dyDescent="0.2">
      <c r="A5" s="129"/>
      <c r="B5" s="83">
        <f t="shared" ref="B5:B16" si="0">+B4+1</f>
        <v>92</v>
      </c>
      <c r="C5" s="84" t="s">
        <v>301</v>
      </c>
      <c r="D5" s="85" t="s">
        <v>360</v>
      </c>
      <c r="E5" s="41" t="s">
        <v>210</v>
      </c>
      <c r="F5" s="64">
        <v>10</v>
      </c>
      <c r="G5" s="62" t="e">
        <f>+F5/#REF!</f>
        <v>#REF!</v>
      </c>
      <c r="H5" s="63">
        <f>IF(E5="Yes",F5,0)</f>
        <v>10</v>
      </c>
      <c r="I5" s="60" t="e">
        <f>IF(OR(#REF!=0,$H$6=0,$H$7=0,#REF!=0)=FALSE,H5,0)</f>
        <v>#REF!</v>
      </c>
      <c r="J5" s="61" t="str">
        <f>IF(E5="Yes","OK","Did not pass")</f>
        <v>OK</v>
      </c>
      <c r="K5" s="61" t="s">
        <v>278</v>
      </c>
      <c r="L5" s="49"/>
    </row>
    <row r="6" spans="1:12" ht="15" x14ac:dyDescent="0.2">
      <c r="A6" s="129"/>
      <c r="B6" s="83">
        <f t="shared" si="0"/>
        <v>93</v>
      </c>
      <c r="C6" s="84" t="s">
        <v>82</v>
      </c>
      <c r="D6" s="85" t="s">
        <v>356</v>
      </c>
      <c r="E6" s="41" t="s">
        <v>71</v>
      </c>
      <c r="F6" s="64">
        <v>10</v>
      </c>
      <c r="G6" s="62" t="e">
        <f>+F6/#REF!</f>
        <v>#REF!</v>
      </c>
      <c r="H6" s="63">
        <f t="shared" ref="H6:H15" si="1">IF(E6="Yes",F6,0)</f>
        <v>10</v>
      </c>
      <c r="I6" s="60" t="e">
        <f>IF(OR(#REF!=0,$H$6=0,$H$7=0,#REF!=0)=FALSE,H6,0)</f>
        <v>#REF!</v>
      </c>
      <c r="J6" s="61" t="str">
        <f t="shared" ref="J6:J15" si="2">IF(E6="Yes","OK","Did not pass")</f>
        <v>OK</v>
      </c>
      <c r="K6" s="61" t="s">
        <v>278</v>
      </c>
      <c r="L6" s="49"/>
    </row>
    <row r="7" spans="1:12" ht="15" x14ac:dyDescent="0.2">
      <c r="A7" s="129"/>
      <c r="B7" s="83">
        <f t="shared" si="0"/>
        <v>94</v>
      </c>
      <c r="C7" s="84" t="s">
        <v>83</v>
      </c>
      <c r="D7" s="85" t="s">
        <v>320</v>
      </c>
      <c r="E7" s="41" t="s">
        <v>71</v>
      </c>
      <c r="F7" s="64">
        <v>10</v>
      </c>
      <c r="G7" s="62" t="e">
        <f>+F7/#REF!</f>
        <v>#REF!</v>
      </c>
      <c r="H7" s="63">
        <f t="shared" si="1"/>
        <v>10</v>
      </c>
      <c r="I7" s="60" t="e">
        <f>IF(OR(#REF!=0,$H$6=0,$H$7=0,#REF!=0)=FALSE,H7,0)</f>
        <v>#REF!</v>
      </c>
      <c r="J7" s="61" t="str">
        <f t="shared" si="2"/>
        <v>OK</v>
      </c>
      <c r="K7" s="61" t="s">
        <v>278</v>
      </c>
      <c r="L7" s="49"/>
    </row>
    <row r="8" spans="1:12" ht="35.25" customHeight="1" x14ac:dyDescent="0.2">
      <c r="A8" s="129"/>
      <c r="B8" s="83">
        <f t="shared" si="0"/>
        <v>95</v>
      </c>
      <c r="C8" s="84" t="s">
        <v>84</v>
      </c>
      <c r="D8" s="85" t="s">
        <v>85</v>
      </c>
      <c r="E8" s="41" t="s">
        <v>210</v>
      </c>
      <c r="F8" s="64">
        <v>10</v>
      </c>
      <c r="G8" s="62" t="e">
        <f>+F8/#REF!</f>
        <v>#REF!</v>
      </c>
      <c r="H8" s="63">
        <f t="shared" si="1"/>
        <v>10</v>
      </c>
      <c r="I8" s="60" t="e">
        <f>IF(OR(#REF!=0,$H$6=0,$H$7=0,#REF!=0)=FALSE,H8,0)</f>
        <v>#REF!</v>
      </c>
      <c r="J8" s="61" t="str">
        <f t="shared" si="2"/>
        <v>OK</v>
      </c>
      <c r="K8" s="61" t="s">
        <v>278</v>
      </c>
      <c r="L8" s="49"/>
    </row>
    <row r="9" spans="1:12" ht="33" customHeight="1" x14ac:dyDescent="0.2">
      <c r="A9" s="129"/>
      <c r="B9" s="83">
        <f t="shared" si="0"/>
        <v>96</v>
      </c>
      <c r="C9" s="84" t="s">
        <v>317</v>
      </c>
      <c r="D9" s="85" t="s">
        <v>318</v>
      </c>
      <c r="E9" s="41" t="s">
        <v>210</v>
      </c>
      <c r="F9" s="64">
        <v>10</v>
      </c>
      <c r="G9" s="62" t="e">
        <f>+F9/#REF!</f>
        <v>#REF!</v>
      </c>
      <c r="H9" s="63">
        <f t="shared" si="1"/>
        <v>10</v>
      </c>
      <c r="I9" s="60" t="e">
        <f>IF(OR(#REF!=0,$H$6=0,$H$7=0,#REF!=0)=FALSE,H9,0)</f>
        <v>#REF!</v>
      </c>
      <c r="J9" s="61" t="str">
        <f t="shared" si="2"/>
        <v>OK</v>
      </c>
      <c r="K9" s="61" t="s">
        <v>278</v>
      </c>
      <c r="L9" s="49"/>
    </row>
    <row r="10" spans="1:12" ht="26.25" customHeight="1" x14ac:dyDescent="0.2">
      <c r="A10" s="129"/>
      <c r="B10" s="83">
        <f t="shared" si="0"/>
        <v>97</v>
      </c>
      <c r="C10" s="84" t="s">
        <v>86</v>
      </c>
      <c r="D10" s="85" t="s">
        <v>319</v>
      </c>
      <c r="E10" s="41" t="s">
        <v>210</v>
      </c>
      <c r="F10" s="64">
        <v>10</v>
      </c>
      <c r="G10" s="62" t="e">
        <f>+F10/#REF!</f>
        <v>#REF!</v>
      </c>
      <c r="H10" s="63">
        <f>IF(E10="Yes",F10,0)</f>
        <v>10</v>
      </c>
      <c r="I10" s="60" t="e">
        <f>IF(OR(#REF!=0,$H$6=0,$H$7=0,#REF!=0)=FALSE,H10,0)</f>
        <v>#REF!</v>
      </c>
      <c r="J10" s="61" t="str">
        <f>IF(E10="Yes","OK","Did not pass")</f>
        <v>OK</v>
      </c>
      <c r="K10" s="61" t="s">
        <v>278</v>
      </c>
      <c r="L10" s="49"/>
    </row>
    <row r="11" spans="1:12" ht="28.5" customHeight="1" x14ac:dyDescent="0.2">
      <c r="A11" s="129"/>
      <c r="B11" s="83">
        <f>+B10+1</f>
        <v>98</v>
      </c>
      <c r="C11" s="84" t="s">
        <v>291</v>
      </c>
      <c r="D11" s="157" t="s">
        <v>321</v>
      </c>
      <c r="E11" s="41" t="s">
        <v>210</v>
      </c>
      <c r="F11" s="64">
        <v>11</v>
      </c>
      <c r="G11" s="62" t="e">
        <f>+F11/#REF!</f>
        <v>#REF!</v>
      </c>
      <c r="H11" s="63">
        <f>IF(E11="Yes",F11,0)</f>
        <v>11</v>
      </c>
      <c r="I11" s="60" t="e">
        <f>IF(OR(#REF!=0,$H$6=0,$H$7=0,#REF!=0)=FALSE,H11,0)</f>
        <v>#REF!</v>
      </c>
      <c r="J11" s="61" t="str">
        <f>IF(E11="Yes","OK","Did not pass")</f>
        <v>OK</v>
      </c>
      <c r="K11" s="61" t="s">
        <v>278</v>
      </c>
      <c r="L11" s="49"/>
    </row>
    <row r="12" spans="1:12" ht="28.5" customHeight="1" x14ac:dyDescent="0.2">
      <c r="A12" s="129"/>
      <c r="B12" s="83">
        <f t="shared" si="0"/>
        <v>99</v>
      </c>
      <c r="C12" s="84" t="s">
        <v>292</v>
      </c>
      <c r="D12" s="85" t="s">
        <v>359</v>
      </c>
      <c r="E12" s="41" t="s">
        <v>71</v>
      </c>
      <c r="F12" s="64">
        <v>10</v>
      </c>
      <c r="G12" s="62" t="e">
        <f>+F12/#REF!</f>
        <v>#REF!</v>
      </c>
      <c r="H12" s="63">
        <f>IF(E12="Yes",F12,0)</f>
        <v>10</v>
      </c>
      <c r="I12" s="60" t="e">
        <f>IF(OR(#REF!=0,$H$6=0,$H$7=0,#REF!=0)=FALSE,H12,0)</f>
        <v>#REF!</v>
      </c>
      <c r="J12" s="61" t="str">
        <f>IF(E12="Yes","OK","Did not pass")</f>
        <v>OK</v>
      </c>
      <c r="K12" s="61" t="s">
        <v>278</v>
      </c>
      <c r="L12" s="49"/>
    </row>
    <row r="13" spans="1:12" ht="33.6" customHeight="1" x14ac:dyDescent="0.2">
      <c r="A13" s="129"/>
      <c r="B13" s="83">
        <f t="shared" si="0"/>
        <v>100</v>
      </c>
      <c r="C13" s="84" t="s">
        <v>87</v>
      </c>
      <c r="D13" s="85" t="s">
        <v>322</v>
      </c>
      <c r="E13" s="41" t="s">
        <v>210</v>
      </c>
      <c r="F13" s="64">
        <v>10</v>
      </c>
      <c r="G13" s="62" t="e">
        <f>+F13/#REF!</f>
        <v>#REF!</v>
      </c>
      <c r="H13" s="63">
        <f t="shared" si="1"/>
        <v>10</v>
      </c>
      <c r="I13" s="60" t="e">
        <f>IF(OR(#REF!=0,$H$6=0,$H$7=0,#REF!=0)=FALSE,H13,0)</f>
        <v>#REF!</v>
      </c>
      <c r="J13" s="61" t="str">
        <f t="shared" si="2"/>
        <v>OK</v>
      </c>
      <c r="K13" s="61" t="s">
        <v>278</v>
      </c>
      <c r="L13" s="49"/>
    </row>
    <row r="14" spans="1:12" ht="83.45" customHeight="1" x14ac:dyDescent="0.2">
      <c r="A14" s="129"/>
      <c r="B14" s="83">
        <f t="shared" si="0"/>
        <v>101</v>
      </c>
      <c r="C14" s="84" t="s">
        <v>88</v>
      </c>
      <c r="D14" s="85" t="s">
        <v>284</v>
      </c>
      <c r="E14" s="41" t="s">
        <v>71</v>
      </c>
      <c r="F14" s="64">
        <v>10</v>
      </c>
      <c r="G14" s="62" t="e">
        <f>+F14/#REF!</f>
        <v>#REF!</v>
      </c>
      <c r="H14" s="63">
        <f t="shared" si="1"/>
        <v>10</v>
      </c>
      <c r="I14" s="60" t="e">
        <f>IF(OR(#REF!=0,$H$6=0,$H$7=0,#REF!=0)=FALSE,H14,0)</f>
        <v>#REF!</v>
      </c>
      <c r="J14" s="61" t="str">
        <f t="shared" si="2"/>
        <v>OK</v>
      </c>
      <c r="K14" s="61" t="s">
        <v>278</v>
      </c>
      <c r="L14" s="49"/>
    </row>
    <row r="15" spans="1:12" ht="32.25" customHeight="1" x14ac:dyDescent="0.2">
      <c r="A15" s="129"/>
      <c r="B15" s="83">
        <f t="shared" si="0"/>
        <v>102</v>
      </c>
      <c r="C15" s="84" t="s">
        <v>89</v>
      </c>
      <c r="D15" s="85" t="s">
        <v>272</v>
      </c>
      <c r="E15" s="41" t="s">
        <v>210</v>
      </c>
      <c r="F15" s="64">
        <v>10</v>
      </c>
      <c r="G15" s="62" t="e">
        <f>+F15/#REF!</f>
        <v>#REF!</v>
      </c>
      <c r="H15" s="63">
        <f t="shared" si="1"/>
        <v>10</v>
      </c>
      <c r="I15" s="60" t="e">
        <f>IF(OR(#REF!=0,$H$6=0,$H$7=0,#REF!=0)=FALSE,H15,0)</f>
        <v>#REF!</v>
      </c>
      <c r="J15" s="61" t="str">
        <f t="shared" si="2"/>
        <v>OK</v>
      </c>
      <c r="K15" s="61" t="s">
        <v>278</v>
      </c>
      <c r="L15" s="49"/>
    </row>
    <row r="16" spans="1:12" ht="29.1" customHeight="1" x14ac:dyDescent="0.2">
      <c r="A16" s="129"/>
      <c r="B16" s="83">
        <f t="shared" si="0"/>
        <v>103</v>
      </c>
      <c r="C16" s="84" t="s">
        <v>90</v>
      </c>
      <c r="D16" s="85" t="s">
        <v>273</v>
      </c>
      <c r="E16" s="41" t="s">
        <v>71</v>
      </c>
      <c r="F16" s="64">
        <v>10</v>
      </c>
      <c r="G16" s="62" t="e">
        <f>+F16/#REF!</f>
        <v>#REF!</v>
      </c>
      <c r="H16" s="63">
        <f t="shared" ref="H16" si="3">IF(E16="Yes",F16,0)</f>
        <v>10</v>
      </c>
      <c r="I16" s="60" t="e">
        <f>IF(OR(#REF!=0,$H$6=0,$H$7=0,#REF!=0)=FALSE,H16,0)</f>
        <v>#REF!</v>
      </c>
      <c r="J16" s="61" t="str">
        <f t="shared" ref="J16" si="4">IF(E16="Yes","OK","Did not pass")</f>
        <v>OK</v>
      </c>
      <c r="K16" s="61" t="s">
        <v>278</v>
      </c>
      <c r="L16" s="49"/>
    </row>
    <row r="17" spans="1:12" hidden="1" x14ac:dyDescent="0.2">
      <c r="A17" s="115"/>
      <c r="B17" s="115"/>
      <c r="C17" s="115"/>
      <c r="D17" s="115"/>
      <c r="E17" s="115"/>
      <c r="F17" s="115"/>
      <c r="G17" s="115"/>
      <c r="H17" s="115"/>
      <c r="I17" s="115"/>
      <c r="J17" s="115"/>
      <c r="K17" s="115"/>
      <c r="L17" s="3"/>
    </row>
    <row r="18" spans="1:12" hidden="1" x14ac:dyDescent="0.2">
      <c r="A18" s="115"/>
      <c r="B18" s="114" t="s">
        <v>206</v>
      </c>
      <c r="C18" s="115"/>
      <c r="D18" s="115"/>
      <c r="E18" s="115"/>
      <c r="F18" s="115"/>
      <c r="G18" s="115"/>
      <c r="H18" s="115"/>
      <c r="I18" s="115"/>
      <c r="J18" s="115"/>
      <c r="K18" s="115">
        <f>SUM(K4:K16)</f>
        <v>0</v>
      </c>
      <c r="L18" s="3"/>
    </row>
    <row r="19" spans="1:12" ht="27.75" hidden="1" customHeight="1" x14ac:dyDescent="0.2">
      <c r="A19" s="115"/>
      <c r="B19" s="83" t="s">
        <v>204</v>
      </c>
      <c r="C19" s="84" t="s">
        <v>205</v>
      </c>
      <c r="D19" s="115"/>
      <c r="E19" s="115"/>
      <c r="F19" s="115"/>
      <c r="G19" s="115"/>
      <c r="H19" s="115"/>
      <c r="I19" s="125" t="s">
        <v>193</v>
      </c>
      <c r="J19" s="55" t="str">
        <f>IF(K18&gt;0,"FAILED","Accepted")</f>
        <v>Accepted</v>
      </c>
      <c r="K19" s="115"/>
      <c r="L19" s="3"/>
    </row>
    <row r="20" spans="1:12" ht="28.5" hidden="1" customHeight="1" x14ac:dyDescent="0.2">
      <c r="A20" s="129"/>
      <c r="B20" s="118" t="s">
        <v>204</v>
      </c>
      <c r="C20" s="119" t="s">
        <v>207</v>
      </c>
      <c r="D20" s="105"/>
      <c r="E20" s="74"/>
      <c r="F20" s="75"/>
      <c r="G20" s="76"/>
      <c r="H20" s="126" t="s">
        <v>176</v>
      </c>
      <c r="I20" s="125" t="s">
        <v>176</v>
      </c>
      <c r="J20" s="127">
        <f>IF(J19="FAILED",0,SUM(J4:J16))</f>
        <v>0</v>
      </c>
      <c r="K20" s="115"/>
    </row>
    <row r="21" spans="1:12" hidden="1" x14ac:dyDescent="0.2">
      <c r="A21" s="129"/>
      <c r="B21" s="102"/>
      <c r="C21" s="106"/>
      <c r="D21" s="105"/>
      <c r="E21" s="74"/>
      <c r="F21" s="75"/>
      <c r="G21" s="76"/>
      <c r="H21" s="77"/>
      <c r="I21" s="77"/>
      <c r="J21" s="76"/>
      <c r="K21" s="76"/>
    </row>
    <row r="22" spans="1:12" hidden="1" x14ac:dyDescent="0.2">
      <c r="A22" s="129"/>
      <c r="B22" s="120"/>
      <c r="C22" s="106"/>
      <c r="D22" s="105"/>
      <c r="E22" s="74"/>
      <c r="F22" s="75"/>
      <c r="G22" s="76"/>
      <c r="H22" s="77"/>
      <c r="I22" s="77"/>
      <c r="J22" s="76"/>
      <c r="K22" s="76"/>
    </row>
    <row r="23" spans="1:12" hidden="1" x14ac:dyDescent="0.2">
      <c r="A23" s="129"/>
      <c r="B23" s="102"/>
      <c r="C23" s="86" t="s">
        <v>145</v>
      </c>
      <c r="D23" s="87"/>
      <c r="E23" s="88"/>
      <c r="F23" s="89"/>
      <c r="G23" s="76"/>
      <c r="H23" s="77"/>
      <c r="I23" s="77"/>
      <c r="J23" s="76"/>
      <c r="K23" s="76"/>
      <c r="L23" s="19"/>
    </row>
    <row r="24" spans="1:12" hidden="1" x14ac:dyDescent="0.2">
      <c r="A24" s="129"/>
      <c r="B24" s="102"/>
      <c r="C24" s="90" t="s">
        <v>146</v>
      </c>
      <c r="D24" s="91"/>
      <c r="E24" s="92"/>
      <c r="F24" s="93" t="e">
        <f>+#REF!</f>
        <v>#REF!</v>
      </c>
      <c r="G24" s="94">
        <f>I24/2*100</f>
        <v>2.5</v>
      </c>
      <c r="H24" s="95">
        <v>0.1</v>
      </c>
      <c r="I24" s="95">
        <v>0.05</v>
      </c>
      <c r="J24" s="96" t="s">
        <v>71</v>
      </c>
      <c r="K24" s="96"/>
      <c r="L24" s="42" t="e">
        <f>F24/$F$32</f>
        <v>#REF!</v>
      </c>
    </row>
    <row r="25" spans="1:12" hidden="1" x14ac:dyDescent="0.2">
      <c r="A25" s="129"/>
      <c r="B25" s="102"/>
      <c r="C25" s="90" t="e">
        <f>+#REF!</f>
        <v>#REF!</v>
      </c>
      <c r="D25" s="91"/>
      <c r="E25" s="92"/>
      <c r="F25" s="93" t="e">
        <f>+#REF!</f>
        <v>#REF!</v>
      </c>
      <c r="G25" s="94">
        <f t="shared" ref="G25:G31" si="5">I25/2*100</f>
        <v>2.5</v>
      </c>
      <c r="H25" s="95">
        <v>0.1</v>
      </c>
      <c r="I25" s="95">
        <v>0.05</v>
      </c>
      <c r="J25" s="96" t="s">
        <v>184</v>
      </c>
      <c r="K25" s="96"/>
      <c r="L25" s="42" t="e">
        <f t="shared" ref="L25:L31" si="6">F25/$F$32</f>
        <v>#REF!</v>
      </c>
    </row>
    <row r="26" spans="1:12" hidden="1" x14ac:dyDescent="0.2">
      <c r="A26" s="129"/>
      <c r="B26" s="102"/>
      <c r="C26" s="90" t="e">
        <f>+#REF!</f>
        <v>#REF!</v>
      </c>
      <c r="D26" s="91"/>
      <c r="E26" s="92"/>
      <c r="F26" s="93" t="e">
        <f>+#REF!</f>
        <v>#REF!</v>
      </c>
      <c r="G26" s="94">
        <f t="shared" si="5"/>
        <v>25</v>
      </c>
      <c r="H26" s="95">
        <v>0.2</v>
      </c>
      <c r="I26" s="95">
        <v>0.5</v>
      </c>
      <c r="J26" s="96"/>
      <c r="K26" s="96"/>
      <c r="L26" s="42" t="e">
        <f t="shared" si="6"/>
        <v>#REF!</v>
      </c>
    </row>
    <row r="27" spans="1:12" hidden="1" x14ac:dyDescent="0.2">
      <c r="A27" s="129"/>
      <c r="B27" s="102"/>
      <c r="C27" s="90" t="e">
        <f>+#REF!</f>
        <v>#REF!</v>
      </c>
      <c r="D27" s="91"/>
      <c r="E27" s="92"/>
      <c r="F27" s="93" t="e">
        <f>+#REF!</f>
        <v>#REF!</v>
      </c>
      <c r="G27" s="94">
        <f t="shared" si="5"/>
        <v>2.5</v>
      </c>
      <c r="H27" s="95">
        <v>0.1</v>
      </c>
      <c r="I27" s="95">
        <v>0.05</v>
      </c>
      <c r="J27" s="96"/>
      <c r="K27" s="96"/>
      <c r="L27" s="42" t="e">
        <f t="shared" si="6"/>
        <v>#REF!</v>
      </c>
    </row>
    <row r="28" spans="1:12" hidden="1" x14ac:dyDescent="0.2">
      <c r="A28" s="129"/>
      <c r="B28" s="102"/>
      <c r="C28" s="90" t="e">
        <f>+#REF!</f>
        <v>#REF!</v>
      </c>
      <c r="D28" s="91"/>
      <c r="E28" s="92"/>
      <c r="F28" s="93" t="e">
        <f>+#REF!</f>
        <v>#REF!</v>
      </c>
      <c r="G28" s="94">
        <f t="shared" si="5"/>
        <v>5</v>
      </c>
      <c r="H28" s="95">
        <v>0.1</v>
      </c>
      <c r="I28" s="95">
        <v>0.1</v>
      </c>
      <c r="J28" s="96"/>
      <c r="K28" s="96"/>
      <c r="L28" s="42" t="e">
        <f t="shared" si="6"/>
        <v>#REF!</v>
      </c>
    </row>
    <row r="29" spans="1:12" hidden="1" x14ac:dyDescent="0.2">
      <c r="A29" s="129"/>
      <c r="B29" s="102"/>
      <c r="C29" s="90" t="e">
        <f>+#REF!</f>
        <v>#REF!</v>
      </c>
      <c r="D29" s="91"/>
      <c r="E29" s="92"/>
      <c r="F29" s="93" t="e">
        <f>+#REF!</f>
        <v>#REF!</v>
      </c>
      <c r="G29" s="94">
        <f t="shared" si="5"/>
        <v>10</v>
      </c>
      <c r="H29" s="95">
        <v>0.35</v>
      </c>
      <c r="I29" s="95">
        <v>0.2</v>
      </c>
      <c r="J29" s="96"/>
      <c r="K29" s="96"/>
      <c r="L29" s="42" t="e">
        <f t="shared" si="6"/>
        <v>#REF!</v>
      </c>
    </row>
    <row r="30" spans="1:12" hidden="1" x14ac:dyDescent="0.2">
      <c r="A30" s="129"/>
      <c r="B30" s="102"/>
      <c r="C30" s="90" t="e">
        <f>+#REF!</f>
        <v>#REF!</v>
      </c>
      <c r="D30" s="91"/>
      <c r="E30" s="92"/>
      <c r="F30" s="93" t="e">
        <f>+#REF!</f>
        <v>#REF!</v>
      </c>
      <c r="G30" s="94">
        <f t="shared" si="5"/>
        <v>1</v>
      </c>
      <c r="H30" s="95">
        <v>0.02</v>
      </c>
      <c r="I30" s="95">
        <v>0.02</v>
      </c>
      <c r="J30" s="96"/>
      <c r="K30" s="96"/>
      <c r="L30" s="42" t="e">
        <f t="shared" si="6"/>
        <v>#REF!</v>
      </c>
    </row>
    <row r="31" spans="1:12" hidden="1" x14ac:dyDescent="0.2">
      <c r="A31" s="129"/>
      <c r="B31" s="102"/>
      <c r="C31" s="90" t="e">
        <f>+#REF!</f>
        <v>#REF!</v>
      </c>
      <c r="D31" s="91"/>
      <c r="E31" s="92"/>
      <c r="F31" s="93" t="e">
        <f>+#REF!</f>
        <v>#REF!</v>
      </c>
      <c r="G31" s="94">
        <f t="shared" si="5"/>
        <v>1.5</v>
      </c>
      <c r="H31" s="95">
        <v>0.03</v>
      </c>
      <c r="I31" s="95">
        <v>0.03</v>
      </c>
      <c r="J31" s="96"/>
      <c r="K31" s="96"/>
      <c r="L31" s="42" t="e">
        <f t="shared" si="6"/>
        <v>#REF!</v>
      </c>
    </row>
    <row r="32" spans="1:12" s="2" customFormat="1" hidden="1" x14ac:dyDescent="0.2">
      <c r="A32" s="129"/>
      <c r="B32" s="102"/>
      <c r="C32" s="97" t="s">
        <v>0</v>
      </c>
      <c r="D32" s="98"/>
      <c r="E32" s="99"/>
      <c r="F32" s="100" t="e">
        <f>SUBTOTAL(9,F24:F31)</f>
        <v>#REF!</v>
      </c>
      <c r="G32" s="101">
        <f>SUM(G24:G31)</f>
        <v>50</v>
      </c>
      <c r="H32" s="95">
        <f>SUM(H24:H31)</f>
        <v>1</v>
      </c>
      <c r="I32" s="95">
        <f>SUM(I24:I31)</f>
        <v>1</v>
      </c>
      <c r="J32" s="96"/>
      <c r="K32" s="96"/>
      <c r="L32" s="18"/>
    </row>
    <row r="33" spans="1:12" hidden="1" x14ac:dyDescent="0.2">
      <c r="A33" s="129"/>
      <c r="B33" s="102"/>
      <c r="C33" s="106"/>
      <c r="D33" s="103"/>
      <c r="E33" s="104"/>
      <c r="F33" s="75"/>
      <c r="G33" s="76"/>
      <c r="H33" s="77"/>
      <c r="I33" s="77"/>
      <c r="J33" s="96"/>
      <c r="K33" s="96"/>
      <c r="L33" s="11"/>
    </row>
    <row r="34" spans="1:12" hidden="1" x14ac:dyDescent="0.2">
      <c r="A34" s="129"/>
      <c r="B34" s="102"/>
      <c r="C34" s="106"/>
      <c r="D34" s="105"/>
      <c r="E34" s="74"/>
      <c r="F34" s="75"/>
      <c r="G34" s="76"/>
      <c r="H34" s="77"/>
      <c r="I34" s="77"/>
      <c r="J34" s="76"/>
      <c r="K34" s="76"/>
    </row>
    <row r="35" spans="1:12" hidden="1" x14ac:dyDescent="0.2">
      <c r="A35" s="129"/>
      <c r="B35" s="102"/>
      <c r="C35" s="106"/>
      <c r="D35" s="105"/>
      <c r="E35" s="74"/>
      <c r="F35" s="75"/>
      <c r="G35" s="76"/>
      <c r="H35" s="77"/>
      <c r="I35" s="77"/>
      <c r="J35" s="76"/>
      <c r="K35" s="76"/>
    </row>
    <row r="36" spans="1:12" x14ac:dyDescent="0.2">
      <c r="A36" s="129"/>
      <c r="B36" s="102"/>
      <c r="C36" s="106"/>
      <c r="D36" s="105"/>
      <c r="E36" s="74"/>
      <c r="F36" s="75"/>
      <c r="G36" s="76"/>
      <c r="H36" s="77"/>
      <c r="I36" s="77"/>
      <c r="J36" s="76"/>
      <c r="K36" s="76"/>
    </row>
    <row r="37" spans="1:12" x14ac:dyDescent="0.2">
      <c r="A37" s="129"/>
      <c r="B37" s="102"/>
      <c r="C37" s="106"/>
      <c r="D37" s="105"/>
      <c r="E37" s="74"/>
      <c r="F37" s="75"/>
      <c r="G37" s="76"/>
      <c r="H37" s="77"/>
      <c r="I37" s="77"/>
      <c r="J37" s="76"/>
      <c r="K37" s="76"/>
    </row>
    <row r="38" spans="1:12" x14ac:dyDescent="0.2">
      <c r="A38" s="129"/>
      <c r="B38" s="102"/>
      <c r="C38" s="106"/>
      <c r="D38" s="105"/>
      <c r="E38" s="74"/>
      <c r="F38" s="75"/>
      <c r="G38" s="76"/>
      <c r="H38" s="77"/>
      <c r="I38" s="77"/>
      <c r="J38" s="76"/>
      <c r="K38" s="76"/>
    </row>
    <row r="39" spans="1:12" x14ac:dyDescent="0.2">
      <c r="A39" s="129"/>
      <c r="B39" s="102"/>
      <c r="C39" s="106"/>
      <c r="D39" s="105"/>
      <c r="E39" s="74"/>
      <c r="F39" s="75"/>
      <c r="G39" s="76"/>
      <c r="H39" s="77"/>
      <c r="I39" s="77"/>
      <c r="J39" s="76"/>
      <c r="K39" s="76"/>
    </row>
    <row r="40" spans="1:12" x14ac:dyDescent="0.2">
      <c r="A40" s="129"/>
      <c r="B40" s="102"/>
      <c r="C40" s="106"/>
      <c r="D40" s="105"/>
      <c r="E40" s="74"/>
      <c r="F40" s="75"/>
      <c r="G40" s="76"/>
      <c r="H40" s="77"/>
      <c r="I40" s="77"/>
      <c r="J40" s="76"/>
      <c r="K40" s="76"/>
    </row>
    <row r="41" spans="1:12" x14ac:dyDescent="0.2">
      <c r="A41" s="129"/>
      <c r="B41" s="102"/>
      <c r="C41" s="106"/>
      <c r="D41" s="105"/>
      <c r="E41" s="74"/>
      <c r="F41" s="75"/>
      <c r="G41" s="76"/>
      <c r="H41" s="77"/>
      <c r="I41" s="77"/>
      <c r="J41" s="76"/>
      <c r="K41" s="76"/>
    </row>
    <row r="42" spans="1:12" x14ac:dyDescent="0.2">
      <c r="A42" s="129"/>
      <c r="B42" s="102"/>
      <c r="C42" s="106"/>
      <c r="D42" s="105"/>
      <c r="E42" s="74"/>
      <c r="F42" s="75"/>
      <c r="G42" s="76"/>
      <c r="H42" s="77"/>
      <c r="I42" s="77"/>
      <c r="J42" s="76"/>
      <c r="K42" s="76"/>
    </row>
    <row r="43" spans="1:12" x14ac:dyDescent="0.2">
      <c r="A43" s="129"/>
      <c r="B43" s="102"/>
      <c r="C43" s="106"/>
      <c r="D43" s="105"/>
      <c r="E43" s="74"/>
      <c r="F43" s="75"/>
      <c r="G43" s="76"/>
      <c r="H43" s="77"/>
      <c r="I43" s="77"/>
      <c r="J43" s="76"/>
      <c r="K43" s="76"/>
    </row>
    <row r="44" spans="1:12" x14ac:dyDescent="0.2">
      <c r="A44" s="129"/>
      <c r="B44" s="102"/>
      <c r="C44" s="106"/>
      <c r="D44" s="105"/>
      <c r="E44" s="74"/>
      <c r="F44" s="75"/>
      <c r="G44" s="76"/>
      <c r="H44" s="77"/>
      <c r="I44" s="77"/>
      <c r="J44" s="76"/>
      <c r="K44" s="76"/>
    </row>
    <row r="45" spans="1:12" x14ac:dyDescent="0.2">
      <c r="A45" s="129"/>
      <c r="B45" s="102"/>
      <c r="C45" s="106"/>
      <c r="D45" s="105"/>
      <c r="E45" s="74"/>
      <c r="F45" s="75"/>
      <c r="G45" s="76"/>
      <c r="H45" s="77"/>
      <c r="I45" s="77"/>
      <c r="J45" s="76"/>
      <c r="K45" s="76"/>
    </row>
    <row r="46" spans="1:12" x14ac:dyDescent="0.2">
      <c r="A46" s="129"/>
      <c r="B46" s="102"/>
      <c r="C46" s="106"/>
      <c r="D46" s="105"/>
      <c r="E46" s="74"/>
      <c r="F46" s="75"/>
      <c r="G46" s="76"/>
      <c r="H46" s="77"/>
      <c r="I46" s="77"/>
      <c r="J46" s="76"/>
      <c r="K46" s="76"/>
    </row>
    <row r="47" spans="1:12" x14ac:dyDescent="0.2">
      <c r="A47" s="129"/>
      <c r="B47" s="102"/>
      <c r="C47" s="106"/>
      <c r="D47" s="105"/>
      <c r="E47" s="74"/>
      <c r="F47" s="75"/>
      <c r="G47" s="76"/>
      <c r="H47" s="77"/>
      <c r="I47" s="77"/>
      <c r="J47" s="76"/>
      <c r="K47" s="76"/>
    </row>
    <row r="48" spans="1:12" x14ac:dyDescent="0.2">
      <c r="A48" s="129"/>
      <c r="B48" s="102"/>
      <c r="C48" s="106"/>
      <c r="D48" s="105"/>
      <c r="E48" s="74"/>
      <c r="F48" s="75"/>
      <c r="G48" s="76"/>
      <c r="H48" s="77"/>
      <c r="I48" s="77"/>
      <c r="J48" s="76"/>
      <c r="K48" s="76"/>
    </row>
    <row r="49" spans="1:11" x14ac:dyDescent="0.2">
      <c r="A49" s="129"/>
      <c r="B49" s="102"/>
      <c r="C49" s="106"/>
      <c r="D49" s="105"/>
      <c r="E49" s="74"/>
      <c r="F49" s="75"/>
      <c r="G49" s="76"/>
      <c r="H49" s="77"/>
      <c r="I49" s="77"/>
      <c r="J49" s="76"/>
      <c r="K49" s="76"/>
    </row>
    <row r="50" spans="1:11" x14ac:dyDescent="0.2">
      <c r="A50" s="129"/>
      <c r="B50" s="102"/>
      <c r="C50" s="106"/>
      <c r="D50" s="105"/>
      <c r="E50" s="74"/>
      <c r="F50" s="75"/>
      <c r="G50" s="76"/>
      <c r="H50" s="77"/>
      <c r="I50" s="77"/>
      <c r="J50" s="76"/>
      <c r="K50" s="76"/>
    </row>
    <row r="51" spans="1:11" x14ac:dyDescent="0.2">
      <c r="A51" s="129"/>
      <c r="B51" s="102"/>
      <c r="C51" s="106"/>
      <c r="D51" s="105"/>
      <c r="E51" s="74"/>
      <c r="F51" s="75"/>
      <c r="G51" s="76"/>
      <c r="H51" s="77"/>
      <c r="I51" s="77"/>
      <c r="J51" s="76"/>
      <c r="K51" s="76"/>
    </row>
    <row r="52" spans="1:11" x14ac:dyDescent="0.2">
      <c r="A52" s="129"/>
      <c r="B52" s="102"/>
      <c r="C52" s="106"/>
      <c r="D52" s="105"/>
      <c r="E52" s="74"/>
      <c r="F52" s="75"/>
      <c r="G52" s="76"/>
      <c r="H52" s="77"/>
      <c r="I52" s="77"/>
      <c r="J52" s="76"/>
      <c r="K52" s="76"/>
    </row>
    <row r="53" spans="1:11" x14ac:dyDescent="0.2">
      <c r="A53" s="129"/>
      <c r="B53" s="102"/>
      <c r="C53" s="106"/>
      <c r="D53" s="105"/>
      <c r="E53" s="74"/>
      <c r="F53" s="75"/>
      <c r="G53" s="76"/>
      <c r="H53" s="77"/>
      <c r="I53" s="77"/>
      <c r="J53" s="76"/>
      <c r="K53" s="76"/>
    </row>
    <row r="54" spans="1:11" x14ac:dyDescent="0.2">
      <c r="A54" s="129"/>
      <c r="B54" s="102"/>
      <c r="C54" s="106"/>
      <c r="D54" s="105"/>
      <c r="E54" s="74"/>
      <c r="F54" s="75"/>
      <c r="G54" s="76"/>
      <c r="H54" s="77"/>
      <c r="I54" s="77"/>
      <c r="J54" s="76"/>
      <c r="K54" s="76"/>
    </row>
    <row r="55" spans="1:11" x14ac:dyDescent="0.2">
      <c r="A55" s="129"/>
      <c r="B55" s="102"/>
      <c r="C55" s="106"/>
      <c r="D55" s="105"/>
      <c r="E55" s="74"/>
      <c r="F55" s="75"/>
      <c r="G55" s="76"/>
      <c r="H55" s="77"/>
      <c r="I55" s="77"/>
      <c r="J55" s="76"/>
      <c r="K55" s="76"/>
    </row>
    <row r="56" spans="1:11" x14ac:dyDescent="0.2">
      <c r="A56" s="129"/>
      <c r="B56" s="102"/>
      <c r="C56" s="106"/>
      <c r="D56" s="105"/>
      <c r="E56" s="74"/>
      <c r="F56" s="75"/>
      <c r="G56" s="76"/>
      <c r="H56" s="77"/>
      <c r="I56" s="77"/>
      <c r="J56" s="76"/>
      <c r="K56" s="76"/>
    </row>
    <row r="57" spans="1:11" x14ac:dyDescent="0.2">
      <c r="A57" s="129"/>
      <c r="B57" s="102"/>
      <c r="C57" s="106"/>
      <c r="D57" s="105"/>
      <c r="E57" s="74"/>
      <c r="F57" s="75"/>
      <c r="G57" s="76"/>
      <c r="H57" s="77"/>
      <c r="I57" s="77"/>
      <c r="J57" s="76"/>
      <c r="K57" s="76"/>
    </row>
    <row r="58" spans="1:11" x14ac:dyDescent="0.2">
      <c r="A58" s="129"/>
      <c r="B58" s="102"/>
      <c r="C58" s="106"/>
      <c r="D58" s="105"/>
      <c r="E58" s="74"/>
      <c r="F58" s="75"/>
      <c r="G58" s="76"/>
      <c r="H58" s="77"/>
      <c r="I58" s="77"/>
      <c r="J58" s="76"/>
      <c r="K58" s="76"/>
    </row>
    <row r="59" spans="1:11" x14ac:dyDescent="0.2">
      <c r="A59" s="129"/>
      <c r="B59" s="102"/>
      <c r="C59" s="106"/>
      <c r="D59" s="105"/>
      <c r="E59" s="74"/>
      <c r="F59" s="75"/>
      <c r="G59" s="76"/>
      <c r="H59" s="77"/>
      <c r="I59" s="77"/>
      <c r="J59" s="76"/>
      <c r="K59" s="76"/>
    </row>
    <row r="60" spans="1:11" x14ac:dyDescent="0.2">
      <c r="A60" s="129"/>
      <c r="B60" s="102"/>
      <c r="C60" s="106"/>
      <c r="D60" s="105"/>
      <c r="E60" s="74"/>
      <c r="F60" s="75"/>
      <c r="G60" s="76"/>
      <c r="H60" s="77"/>
      <c r="I60" s="77"/>
      <c r="J60" s="76"/>
      <c r="K60" s="76"/>
    </row>
    <row r="61" spans="1:11" x14ac:dyDescent="0.2">
      <c r="A61" s="129"/>
      <c r="B61" s="102"/>
      <c r="C61" s="106"/>
      <c r="D61" s="105"/>
      <c r="E61" s="74"/>
      <c r="F61" s="75"/>
      <c r="G61" s="76"/>
      <c r="H61" s="77"/>
      <c r="I61" s="77"/>
      <c r="J61" s="76"/>
      <c r="K61" s="76"/>
    </row>
    <row r="62" spans="1:11" x14ac:dyDescent="0.2">
      <c r="A62" s="129"/>
      <c r="B62" s="102"/>
      <c r="C62" s="106"/>
      <c r="D62" s="105"/>
      <c r="E62" s="74"/>
      <c r="F62" s="75"/>
      <c r="G62" s="76"/>
      <c r="H62" s="77"/>
      <c r="I62" s="77"/>
      <c r="J62" s="76"/>
      <c r="K62" s="76"/>
    </row>
    <row r="63" spans="1:11" x14ac:dyDescent="0.2">
      <c r="A63" s="129"/>
      <c r="B63" s="102"/>
      <c r="C63" s="106"/>
      <c r="D63" s="105"/>
      <c r="E63" s="74"/>
      <c r="F63" s="75"/>
      <c r="G63" s="76"/>
      <c r="H63" s="77"/>
      <c r="I63" s="77"/>
      <c r="J63" s="76"/>
      <c r="K63" s="76"/>
    </row>
    <row r="64" spans="1:11" x14ac:dyDescent="0.2">
      <c r="A64" s="129"/>
      <c r="B64" s="102"/>
      <c r="C64" s="106"/>
      <c r="D64" s="105"/>
      <c r="E64" s="74"/>
      <c r="F64" s="75"/>
      <c r="G64" s="76"/>
      <c r="H64" s="77"/>
      <c r="I64" s="77"/>
      <c r="J64" s="76"/>
      <c r="K64" s="76"/>
    </row>
    <row r="65" spans="1:11" x14ac:dyDescent="0.2">
      <c r="A65" s="129"/>
      <c r="B65" s="102"/>
      <c r="C65" s="106"/>
      <c r="D65" s="105"/>
      <c r="E65" s="74"/>
      <c r="F65" s="75"/>
      <c r="G65" s="76"/>
      <c r="H65" s="77"/>
      <c r="I65" s="77"/>
      <c r="J65" s="76"/>
      <c r="K65" s="76"/>
    </row>
    <row r="66" spans="1:11" x14ac:dyDescent="0.2">
      <c r="A66" s="129"/>
      <c r="B66" s="102"/>
      <c r="C66" s="106"/>
      <c r="D66" s="105"/>
      <c r="E66" s="74"/>
      <c r="F66" s="75"/>
      <c r="G66" s="76"/>
      <c r="H66" s="77"/>
      <c r="I66" s="77"/>
      <c r="J66" s="76"/>
      <c r="K66" s="76"/>
    </row>
    <row r="67" spans="1:11" x14ac:dyDescent="0.2">
      <c r="A67" s="129"/>
      <c r="B67" s="102"/>
      <c r="C67" s="106"/>
      <c r="D67" s="105"/>
      <c r="E67" s="74"/>
      <c r="F67" s="75"/>
      <c r="G67" s="76"/>
      <c r="H67" s="77"/>
      <c r="I67" s="77"/>
      <c r="J67" s="76"/>
      <c r="K67" s="76"/>
    </row>
  </sheetData>
  <sheetProtection algorithmName="SHA-512" hashValue="5fKNYNhF7+HOFsFpAnAOCMK4KpUnUNDAemjNkjRK9a+0eE9gijsH5V/BWLrDQ00rlUtKuhk+B7W1tTFqfZjtGw==" saltValue="3Kx52nxWUvo95YA+IUyuxg==" spinCount="100000" sheet="1" objects="1" scenarios="1"/>
  <protectedRanges>
    <protectedRange sqref="L17:L19 E4:E19" name="Rango1"/>
    <protectedRange sqref="L11:L12 L4:L9" name="Rango1_1"/>
    <protectedRange sqref="L10 L13:L16" name="Rango1_2"/>
  </protectedRanges>
  <mergeCells count="4">
    <mergeCell ref="B1:C1"/>
    <mergeCell ref="F2:G2"/>
    <mergeCell ref="I2:J2"/>
    <mergeCell ref="B2:C2"/>
  </mergeCells>
  <conditionalFormatting sqref="J20">
    <cfRule type="containsText" dxfId="64" priority="61" stopIfTrue="1" operator="containsText" text="No">
      <formula>NOT(ISERROR(SEARCH("No",J20)))</formula>
    </cfRule>
  </conditionalFormatting>
  <conditionalFormatting sqref="J20">
    <cfRule type="colorScale" priority="60">
      <colorScale>
        <cfvo type="num" val="0"/>
        <cfvo type="percentile" val="50"/>
        <cfvo type="num" val="#REF!"/>
        <color rgb="FFFF0000"/>
        <color rgb="FFFFFF00"/>
        <color rgb="FF006600"/>
      </colorScale>
    </cfRule>
  </conditionalFormatting>
  <conditionalFormatting sqref="J20">
    <cfRule type="colorScale" priority="59">
      <colorScale>
        <cfvo type="num" val="0"/>
        <cfvo type="formula" val="#REF!/2"/>
        <cfvo type="num" val="#REF!"/>
        <color rgb="FFFF0000"/>
        <color rgb="FFFFFF00"/>
        <color rgb="FF006600"/>
      </colorScale>
    </cfRule>
  </conditionalFormatting>
  <conditionalFormatting sqref="J19">
    <cfRule type="expression" dxfId="63" priority="49" stopIfTrue="1">
      <formula>$K$18=0</formula>
    </cfRule>
    <cfRule type="expression" dxfId="62" priority="50" stopIfTrue="1">
      <formula>$K$18&gt;0</formula>
    </cfRule>
    <cfRule type="dataBar" priority="51">
      <dataBar>
        <cfvo type="min"/>
        <cfvo type="max"/>
        <color rgb="FFFF0000"/>
      </dataBar>
      <extLst>
        <ext xmlns:x14="http://schemas.microsoft.com/office/spreadsheetml/2009/9/main" uri="{B025F937-C7B1-47D3-B67F-A62EFF666E3E}">
          <x14:id>{5044F670-7EDB-49F8-BE54-0E0B20A2A7C9}</x14:id>
        </ext>
      </extLst>
    </cfRule>
    <cfRule type="colorScale" priority="52">
      <colorScale>
        <cfvo type="min"/>
        <cfvo type="percentile" val="50"/>
        <cfvo type="max"/>
        <color rgb="FF63BE7B"/>
        <color rgb="FFFFEB84"/>
        <color rgb="FFF8696B"/>
      </colorScale>
    </cfRule>
  </conditionalFormatting>
  <conditionalFormatting sqref="J4">
    <cfRule type="expression" dxfId="61" priority="11" stopIfTrue="1">
      <formula>E4="No"</formula>
    </cfRule>
    <cfRule type="dataBar" priority="12">
      <dataBar>
        <cfvo type="min"/>
        <cfvo type="max"/>
        <color rgb="FFFF0000"/>
      </dataBar>
      <extLst>
        <ext xmlns:x14="http://schemas.microsoft.com/office/spreadsheetml/2009/9/main" uri="{B025F937-C7B1-47D3-B67F-A62EFF666E3E}">
          <x14:id>{822291A7-110A-42D1-BEA9-507FAD4F3C2E}</x14:id>
        </ext>
      </extLst>
    </cfRule>
    <cfRule type="colorScale" priority="13">
      <colorScale>
        <cfvo type="min"/>
        <cfvo type="percentile" val="50"/>
        <cfvo type="max"/>
        <color rgb="FF63BE7B"/>
        <color rgb="FFFFEB84"/>
        <color rgb="FFF8696B"/>
      </colorScale>
    </cfRule>
  </conditionalFormatting>
  <conditionalFormatting sqref="J16">
    <cfRule type="expression" dxfId="60" priority="420" stopIfTrue="1">
      <formula>E16="No"</formula>
    </cfRule>
    <cfRule type="dataBar" priority="421">
      <dataBar>
        <cfvo type="min"/>
        <cfvo type="max"/>
        <color rgb="FFFF0000"/>
      </dataBar>
      <extLst>
        <ext xmlns:x14="http://schemas.microsoft.com/office/spreadsheetml/2009/9/main" uri="{B025F937-C7B1-47D3-B67F-A62EFF666E3E}">
          <x14:id>{C1AD3AA4-15BA-490A-8CEE-09F99A39BE6A}</x14:id>
        </ext>
      </extLst>
    </cfRule>
    <cfRule type="colorScale" priority="422">
      <colorScale>
        <cfvo type="min"/>
        <cfvo type="percentile" val="50"/>
        <cfvo type="max"/>
        <color rgb="FF63BE7B"/>
        <color rgb="FFFFEB84"/>
        <color rgb="FFF8696B"/>
      </colorScale>
    </cfRule>
  </conditionalFormatting>
  <conditionalFormatting sqref="J5:J15">
    <cfRule type="expression" dxfId="59" priority="443" stopIfTrue="1">
      <formula>E5="No"</formula>
    </cfRule>
    <cfRule type="dataBar" priority="444">
      <dataBar>
        <cfvo type="min"/>
        <cfvo type="max"/>
        <color rgb="FFFF0000"/>
      </dataBar>
      <extLst>
        <ext xmlns:x14="http://schemas.microsoft.com/office/spreadsheetml/2009/9/main" uri="{B025F937-C7B1-47D3-B67F-A62EFF666E3E}">
          <x14:id>{35A7F2FA-79EC-4A5F-81B7-99B831B35822}</x14:id>
        </ext>
      </extLst>
    </cfRule>
    <cfRule type="colorScale" priority="445">
      <colorScale>
        <cfvo type="min"/>
        <cfvo type="percentile" val="50"/>
        <cfvo type="max"/>
        <color rgb="FF63BE7B"/>
        <color rgb="FFFFEB84"/>
        <color rgb="FFF8696B"/>
      </colorScale>
    </cfRule>
  </conditionalFormatting>
  <conditionalFormatting sqref="K4">
    <cfRule type="expression" dxfId="58" priority="4" stopIfTrue="1">
      <formula>F4="No"</formula>
    </cfRule>
    <cfRule type="dataBar" priority="5">
      <dataBar>
        <cfvo type="min"/>
        <cfvo type="max"/>
        <color rgb="FFFF0000"/>
      </dataBar>
      <extLst>
        <ext xmlns:x14="http://schemas.microsoft.com/office/spreadsheetml/2009/9/main" uri="{B025F937-C7B1-47D3-B67F-A62EFF666E3E}">
          <x14:id>{D9A9FB47-5884-456D-BF71-ECAF5F3F046C}</x14:id>
        </ext>
      </extLst>
    </cfRule>
    <cfRule type="colorScale" priority="6">
      <colorScale>
        <cfvo type="min"/>
        <cfvo type="percentile" val="50"/>
        <cfvo type="max"/>
        <color rgb="FF63BE7B"/>
        <color rgb="FFFFEB84"/>
        <color rgb="FFF8696B"/>
      </colorScale>
    </cfRule>
  </conditionalFormatting>
  <conditionalFormatting sqref="K5:K16">
    <cfRule type="expression" dxfId="57" priority="1" stopIfTrue="1">
      <formula>F5="No"</formula>
    </cfRule>
    <cfRule type="dataBar" priority="2">
      <dataBar>
        <cfvo type="min"/>
        <cfvo type="max"/>
        <color rgb="FFFF0000"/>
      </dataBar>
      <extLst>
        <ext xmlns:x14="http://schemas.microsoft.com/office/spreadsheetml/2009/9/main" uri="{B025F937-C7B1-47D3-B67F-A62EFF666E3E}">
          <x14:id>{3DF870F5-D393-4C63-A52B-FBE06438D3F1}</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16" xr:uid="{00000000-0002-0000-0400-000000000000}">
      <formula1>$J$24:$J$25</formula1>
    </dataValidation>
  </dataValidations>
  <pageMargins left="0.27559055118110237" right="0.15748031496062992" top="0.59055118110236227" bottom="0.39370078740157483" header="0.19685039370078741" footer="0.19685039370078741"/>
  <pageSetup scale="60"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5044F670-7EDB-49F8-BE54-0E0B20A2A7C9}">
            <x14:dataBar minLength="0" maxLength="100" negativeBarColorSameAsPositive="1" axisPosition="none">
              <x14:cfvo type="min"/>
              <x14:cfvo type="max"/>
            </x14:dataBar>
          </x14:cfRule>
          <xm:sqref>J19</xm:sqref>
        </x14:conditionalFormatting>
        <x14:conditionalFormatting xmlns:xm="http://schemas.microsoft.com/office/excel/2006/main">
          <x14:cfRule type="dataBar" id="{822291A7-110A-42D1-BEA9-507FAD4F3C2E}">
            <x14:dataBar minLength="0" maxLength="100" negativeBarColorSameAsPositive="1" axisPosition="none">
              <x14:cfvo type="min"/>
              <x14:cfvo type="max"/>
            </x14:dataBar>
          </x14:cfRule>
          <xm:sqref>J4</xm:sqref>
        </x14:conditionalFormatting>
        <x14:conditionalFormatting xmlns:xm="http://schemas.microsoft.com/office/excel/2006/main">
          <x14:cfRule type="dataBar" id="{C1AD3AA4-15BA-490A-8CEE-09F99A39BE6A}">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35A7F2FA-79EC-4A5F-81B7-99B831B35822}">
            <x14:dataBar minLength="0" maxLength="100" negativeBarColorSameAsPositive="1" axisPosition="none">
              <x14:cfvo type="min"/>
              <x14:cfvo type="max"/>
            </x14:dataBar>
          </x14:cfRule>
          <xm:sqref>J5:J15</xm:sqref>
        </x14:conditionalFormatting>
        <x14:conditionalFormatting xmlns:xm="http://schemas.microsoft.com/office/excel/2006/main">
          <x14:cfRule type="dataBar" id="{D9A9FB47-5884-456D-BF71-ECAF5F3F046C}">
            <x14:dataBar minLength="0" maxLength="100" negativeBarColorSameAsPositive="1" axisPosition="none">
              <x14:cfvo type="min"/>
              <x14:cfvo type="max"/>
            </x14:dataBar>
          </x14:cfRule>
          <xm:sqref>K4</xm:sqref>
        </x14:conditionalFormatting>
        <x14:conditionalFormatting xmlns:xm="http://schemas.microsoft.com/office/excel/2006/main">
          <x14:cfRule type="dataBar" id="{3DF870F5-D393-4C63-A52B-FBE06438D3F1}">
            <x14:dataBar minLength="0" maxLength="100" negativeBarColorSameAsPositive="1" axisPosition="none">
              <x14:cfvo type="min"/>
              <x14:cfvo type="max"/>
            </x14:dataBar>
          </x14:cfRule>
          <xm:sqref>K5:K16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81"/>
  <sheetViews>
    <sheetView view="pageBreakPreview" zoomScaleNormal="90" zoomScaleSheetLayoutView="100" workbookViewId="0">
      <pane ySplit="3" topLeftCell="A19" activePane="bottomLeft" state="frozenSplit"/>
      <selection pane="bottomLeft" activeCell="J4" sqref="J4"/>
    </sheetView>
  </sheetViews>
  <sheetFormatPr baseColWidth="10" defaultColWidth="9.140625" defaultRowHeight="12.75" x14ac:dyDescent="0.2"/>
  <cols>
    <col min="1" max="1" width="4" style="1" customWidth="1"/>
    <col min="2" max="2" width="9" style="5" customWidth="1"/>
    <col min="3" max="3" width="31.7109375" style="7" customWidth="1"/>
    <col min="4" max="4" width="68.85546875" style="12" customWidth="1"/>
    <col min="5" max="5" width="17" style="10" customWidth="1"/>
    <col min="6" max="6" width="15.42578125" style="8" hidden="1" customWidth="1"/>
    <col min="7" max="7" width="15.5703125" style="9" hidden="1" customWidth="1"/>
    <col min="8" max="9" width="15.5703125" style="15" hidden="1" customWidth="1"/>
    <col min="10" max="10" width="22.85546875" style="9" customWidth="1"/>
    <col min="11" max="11" width="12.140625" style="9" customWidth="1"/>
    <col min="12" max="12" width="62.28515625" style="10" customWidth="1"/>
    <col min="13" max="16384" width="9.140625" style="3"/>
  </cols>
  <sheetData>
    <row r="1" spans="1:12" ht="18" x14ac:dyDescent="0.2">
      <c r="A1" s="129"/>
      <c r="B1" s="185" t="s">
        <v>285</v>
      </c>
      <c r="C1" s="186"/>
      <c r="D1" s="73" t="str">
        <f>+'1. Main Charact, Cert &amp; Insp'!$D$1</f>
        <v xml:space="preserve">Nombre: Contratista,  Jackup, Modelo </v>
      </c>
      <c r="E1" s="74"/>
      <c r="F1" s="75"/>
      <c r="G1" s="76"/>
      <c r="H1" s="77"/>
      <c r="I1" s="77"/>
      <c r="J1" s="76"/>
      <c r="K1" s="76"/>
    </row>
    <row r="2" spans="1:12" ht="16.5" customHeight="1" x14ac:dyDescent="0.3">
      <c r="A2" s="129"/>
      <c r="B2" s="187" t="s">
        <v>177</v>
      </c>
      <c r="C2" s="187"/>
      <c r="D2" s="71">
        <f>+'1. Main Charact, Cert &amp; Insp'!$D$2</f>
        <v>0</v>
      </c>
      <c r="E2" s="78"/>
      <c r="F2" s="181" t="s">
        <v>171</v>
      </c>
      <c r="G2" s="182"/>
      <c r="H2" s="66" t="s">
        <v>209</v>
      </c>
      <c r="I2" s="183" t="s">
        <v>173</v>
      </c>
      <c r="J2" s="184"/>
      <c r="K2" s="54"/>
      <c r="L2" s="3"/>
    </row>
    <row r="3" spans="1:12" ht="74.25" customHeight="1" x14ac:dyDescent="0.2">
      <c r="A3" s="129"/>
      <c r="B3" s="81" t="s">
        <v>2</v>
      </c>
      <c r="C3" s="81" t="s">
        <v>3</v>
      </c>
      <c r="D3" s="82" t="s">
        <v>4</v>
      </c>
      <c r="E3" s="39" t="s">
        <v>185</v>
      </c>
      <c r="F3" s="38" t="s">
        <v>153</v>
      </c>
      <c r="G3" s="38" t="s">
        <v>6</v>
      </c>
      <c r="H3" s="39" t="s">
        <v>189</v>
      </c>
      <c r="I3" s="39" t="s">
        <v>190</v>
      </c>
      <c r="J3" s="40" t="s">
        <v>172</v>
      </c>
      <c r="K3" s="70" t="s">
        <v>279</v>
      </c>
      <c r="L3" s="20" t="s">
        <v>5</v>
      </c>
    </row>
    <row r="4" spans="1:12" ht="46.5" customHeight="1" x14ac:dyDescent="0.2">
      <c r="A4" s="129"/>
      <c r="B4" s="83">
        <f>+'5. Drilling String &amp; XO'!B16+1</f>
        <v>104</v>
      </c>
      <c r="C4" s="84" t="s">
        <v>92</v>
      </c>
      <c r="D4" s="85" t="s">
        <v>344</v>
      </c>
      <c r="E4" s="41" t="s">
        <v>71</v>
      </c>
      <c r="F4" s="64">
        <v>10</v>
      </c>
      <c r="G4" s="62" t="e">
        <f>+F4/#REF!</f>
        <v>#REF!</v>
      </c>
      <c r="H4" s="63">
        <f>IF(E4="Yes",F4,0)</f>
        <v>10</v>
      </c>
      <c r="I4" s="60" t="e">
        <f>IF(OR($H$4=0,$H$5=0,$H$7=0,#REF!=0)=FALSE,H4,0)</f>
        <v>#REF!</v>
      </c>
      <c r="J4" s="61" t="str">
        <f>IF(E4="Yes","OK","Did not pass")</f>
        <v>OK</v>
      </c>
      <c r="K4" s="61" t="s">
        <v>278</v>
      </c>
      <c r="L4" s="68"/>
    </row>
    <row r="5" spans="1:12" ht="38.25" x14ac:dyDescent="0.2">
      <c r="A5" s="129"/>
      <c r="B5" s="83">
        <f>+B4+1</f>
        <v>105</v>
      </c>
      <c r="C5" s="84" t="s">
        <v>339</v>
      </c>
      <c r="D5" s="85" t="s">
        <v>340</v>
      </c>
      <c r="E5" s="41" t="s">
        <v>71</v>
      </c>
      <c r="F5" s="64">
        <v>10</v>
      </c>
      <c r="G5" s="62" t="e">
        <f>+F5/#REF!</f>
        <v>#REF!</v>
      </c>
      <c r="H5" s="63">
        <f t="shared" ref="H5:H25" si="0">IF(E5="Yes",F5,0)</f>
        <v>10</v>
      </c>
      <c r="I5" s="60" t="e">
        <f>IF(OR($H$4=0,$H$5=0,$H$7=0,#REF!=0)=FALSE,H5,0)</f>
        <v>#REF!</v>
      </c>
      <c r="J5" s="61" t="str">
        <f t="shared" ref="J5:J22" si="1">IF(E5="Yes","OK","Did not pass")</f>
        <v>OK</v>
      </c>
      <c r="K5" s="61" t="s">
        <v>165</v>
      </c>
      <c r="L5" s="68"/>
    </row>
    <row r="6" spans="1:12" ht="32.1" customHeight="1" x14ac:dyDescent="0.2">
      <c r="A6" s="129"/>
      <c r="B6" s="83">
        <f t="shared" ref="B6:B25" si="2">+B5+1</f>
        <v>106</v>
      </c>
      <c r="C6" s="84" t="s">
        <v>324</v>
      </c>
      <c r="D6" s="85" t="s">
        <v>323</v>
      </c>
      <c r="E6" s="41" t="s">
        <v>71</v>
      </c>
      <c r="F6" s="64">
        <v>10</v>
      </c>
      <c r="G6" s="62" t="e">
        <f>+F6/#REF!</f>
        <v>#REF!</v>
      </c>
      <c r="H6" s="63">
        <f t="shared" ref="H6" si="3">IF(E6="Yes",F6,0)</f>
        <v>10</v>
      </c>
      <c r="I6" s="60" t="e">
        <f>IF(OR($H$4=0,$H$5=0,$H$7=0,#REF!=0)=FALSE,H6,0)</f>
        <v>#REF!</v>
      </c>
      <c r="J6" s="61" t="str">
        <f t="shared" ref="J6" si="4">IF(E6="Yes","OK","Did not pass")</f>
        <v>OK</v>
      </c>
      <c r="K6" s="61" t="s">
        <v>165</v>
      </c>
      <c r="L6" s="68"/>
    </row>
    <row r="7" spans="1:12" ht="26.45" customHeight="1" x14ac:dyDescent="0.2">
      <c r="A7" s="129"/>
      <c r="B7" s="83">
        <f t="shared" si="2"/>
        <v>107</v>
      </c>
      <c r="C7" s="84" t="s">
        <v>93</v>
      </c>
      <c r="D7" s="85" t="s">
        <v>368</v>
      </c>
      <c r="E7" s="41" t="s">
        <v>71</v>
      </c>
      <c r="F7" s="64">
        <v>10</v>
      </c>
      <c r="G7" s="62" t="e">
        <f>+F7/#REF!</f>
        <v>#REF!</v>
      </c>
      <c r="H7" s="63">
        <f t="shared" ref="H7" si="5">IF(E7="Yes",F7,0)</f>
        <v>10</v>
      </c>
      <c r="I7" s="60" t="e">
        <f>IF(OR($H$4=0,$H$5=0,$H$7=0,#REF!=0)=FALSE,H7,0)</f>
        <v>#REF!</v>
      </c>
      <c r="J7" s="61" t="str">
        <f t="shared" ref="J7" si="6">IF(E7="Yes","OK","Did not pass")</f>
        <v>OK</v>
      </c>
      <c r="K7" s="61" t="s">
        <v>165</v>
      </c>
      <c r="L7" s="68"/>
    </row>
    <row r="8" spans="1:12" ht="30.75" customHeight="1" x14ac:dyDescent="0.2">
      <c r="A8" s="129"/>
      <c r="B8" s="83">
        <f t="shared" si="2"/>
        <v>108</v>
      </c>
      <c r="C8" s="84" t="s">
        <v>267</v>
      </c>
      <c r="D8" s="85" t="s">
        <v>94</v>
      </c>
      <c r="E8" s="41" t="s">
        <v>71</v>
      </c>
      <c r="F8" s="64">
        <v>10</v>
      </c>
      <c r="G8" s="62" t="e">
        <f>+F8/#REF!</f>
        <v>#REF!</v>
      </c>
      <c r="H8" s="63">
        <f t="shared" ref="H8" si="7">IF(E8="Yes",F8,0)</f>
        <v>10</v>
      </c>
      <c r="I8" s="60" t="e">
        <f>IF(OR($H$4=0,$H$5=0,$H$7=0,#REF!=0)=FALSE,H8,0)</f>
        <v>#REF!</v>
      </c>
      <c r="J8" s="61" t="str">
        <f>IF(E8="Yes","OK"," Pass")</f>
        <v>OK</v>
      </c>
      <c r="K8" s="61" t="str">
        <f>IF(J8="OK","1"," 0")</f>
        <v>1</v>
      </c>
      <c r="L8" s="68"/>
    </row>
    <row r="9" spans="1:12" ht="33" customHeight="1" x14ac:dyDescent="0.2">
      <c r="A9" s="129"/>
      <c r="B9" s="83">
        <f t="shared" si="2"/>
        <v>109</v>
      </c>
      <c r="C9" s="84" t="s">
        <v>95</v>
      </c>
      <c r="D9" s="85" t="s">
        <v>229</v>
      </c>
      <c r="E9" s="41" t="s">
        <v>71</v>
      </c>
      <c r="F9" s="64">
        <v>10</v>
      </c>
      <c r="G9" s="62" t="e">
        <f>+F9/#REF!</f>
        <v>#REF!</v>
      </c>
      <c r="H9" s="63">
        <f t="shared" ref="H9" si="8">IF(E9="Yes",F9,0)</f>
        <v>10</v>
      </c>
      <c r="I9" s="60" t="e">
        <f>IF(OR($H$4=0,$H$5=0,$H$7=0,#REF!=0)=FALSE,H9,0)</f>
        <v>#REF!</v>
      </c>
      <c r="J9" s="61" t="str">
        <f>IF(E9="Yes","OK"," Pass")</f>
        <v>OK</v>
      </c>
      <c r="K9" s="61" t="str">
        <f>IF(J9="OK","1"," 0")</f>
        <v>1</v>
      </c>
      <c r="L9" s="68"/>
    </row>
    <row r="10" spans="1:12" ht="28.5" customHeight="1" x14ac:dyDescent="0.2">
      <c r="A10" s="129"/>
      <c r="B10" s="83">
        <f t="shared" si="2"/>
        <v>110</v>
      </c>
      <c r="C10" s="84" t="s">
        <v>96</v>
      </c>
      <c r="D10" s="85" t="s">
        <v>341</v>
      </c>
      <c r="E10" s="41" t="s">
        <v>71</v>
      </c>
      <c r="F10" s="64">
        <v>10</v>
      </c>
      <c r="G10" s="62" t="e">
        <f>+F10/#REF!</f>
        <v>#REF!</v>
      </c>
      <c r="H10" s="63">
        <f t="shared" si="0"/>
        <v>10</v>
      </c>
      <c r="I10" s="60" t="e">
        <f>IF(OR($H$4=0,$H$5=0,$H$7=0,#REF!=0)=FALSE,H10,0)</f>
        <v>#REF!</v>
      </c>
      <c r="J10" s="61" t="str">
        <f t="shared" si="1"/>
        <v>OK</v>
      </c>
      <c r="K10" s="61" t="s">
        <v>165</v>
      </c>
      <c r="L10" s="68"/>
    </row>
    <row r="11" spans="1:12" ht="44.25" customHeight="1" x14ac:dyDescent="0.2">
      <c r="A11" s="129"/>
      <c r="B11" s="83">
        <f t="shared" si="2"/>
        <v>111</v>
      </c>
      <c r="C11" s="84" t="s">
        <v>97</v>
      </c>
      <c r="D11" s="85" t="s">
        <v>342</v>
      </c>
      <c r="E11" s="41" t="s">
        <v>71</v>
      </c>
      <c r="F11" s="64">
        <v>10</v>
      </c>
      <c r="G11" s="62" t="e">
        <f>+F11/#REF!</f>
        <v>#REF!</v>
      </c>
      <c r="H11" s="63">
        <f t="shared" si="0"/>
        <v>10</v>
      </c>
      <c r="I11" s="60" t="e">
        <f>IF(OR($H$4=0,$H$5=0,$H$7=0,#REF!=0)=FALSE,H11,0)</f>
        <v>#REF!</v>
      </c>
      <c r="J11" s="61" t="str">
        <f t="shared" si="1"/>
        <v>OK</v>
      </c>
      <c r="K11" s="61" t="s">
        <v>165</v>
      </c>
      <c r="L11" s="68"/>
    </row>
    <row r="12" spans="1:12" ht="63.75" x14ac:dyDescent="0.2">
      <c r="A12" s="129"/>
      <c r="B12" s="83">
        <f t="shared" si="2"/>
        <v>112</v>
      </c>
      <c r="C12" s="84" t="s">
        <v>98</v>
      </c>
      <c r="D12" s="85" t="s">
        <v>346</v>
      </c>
      <c r="E12" s="41" t="s">
        <v>210</v>
      </c>
      <c r="F12" s="64">
        <v>10</v>
      </c>
      <c r="G12" s="62" t="e">
        <f>+F12/#REF!</f>
        <v>#REF!</v>
      </c>
      <c r="H12" s="63">
        <f t="shared" si="0"/>
        <v>10</v>
      </c>
      <c r="I12" s="60" t="e">
        <f>IF(OR($H$4=0,$H$5=0,$H$7=0,#REF!=0)=FALSE,H12,0)</f>
        <v>#REF!</v>
      </c>
      <c r="J12" s="61" t="str">
        <f t="shared" si="1"/>
        <v>OK</v>
      </c>
      <c r="K12" s="61" t="s">
        <v>165</v>
      </c>
      <c r="L12" s="68"/>
    </row>
    <row r="13" spans="1:12" ht="36.75" customHeight="1" x14ac:dyDescent="0.2">
      <c r="A13" s="129"/>
      <c r="B13" s="83">
        <f t="shared" si="2"/>
        <v>113</v>
      </c>
      <c r="C13" s="84" t="s">
        <v>99</v>
      </c>
      <c r="D13" s="85" t="s">
        <v>268</v>
      </c>
      <c r="E13" s="41" t="s">
        <v>71</v>
      </c>
      <c r="F13" s="64">
        <v>10</v>
      </c>
      <c r="G13" s="62" t="e">
        <f>+F13/#REF!</f>
        <v>#REF!</v>
      </c>
      <c r="H13" s="63">
        <f t="shared" si="0"/>
        <v>10</v>
      </c>
      <c r="I13" s="60" t="e">
        <f>IF(OR($H$4=0,$H$5=0,$H$7=0,#REF!=0)=FALSE,H13,0)</f>
        <v>#REF!</v>
      </c>
      <c r="J13" s="61" t="str">
        <f t="shared" si="1"/>
        <v>OK</v>
      </c>
      <c r="K13" s="61" t="s">
        <v>165</v>
      </c>
      <c r="L13" s="68"/>
    </row>
    <row r="14" spans="1:12" ht="50.25" customHeight="1" x14ac:dyDescent="0.2">
      <c r="A14" s="129"/>
      <c r="B14" s="83">
        <f t="shared" si="2"/>
        <v>114</v>
      </c>
      <c r="C14" s="84" t="s">
        <v>100</v>
      </c>
      <c r="D14" s="85" t="s">
        <v>347</v>
      </c>
      <c r="E14" s="41" t="s">
        <v>210</v>
      </c>
      <c r="F14" s="64">
        <v>10</v>
      </c>
      <c r="G14" s="62" t="e">
        <f>+F14/#REF!</f>
        <v>#REF!</v>
      </c>
      <c r="H14" s="63">
        <f t="shared" si="0"/>
        <v>10</v>
      </c>
      <c r="I14" s="60" t="e">
        <f>IF(OR($H$4=0,$H$5=0,$H$7=0,#REF!=0)=FALSE,H14,0)</f>
        <v>#REF!</v>
      </c>
      <c r="J14" s="61" t="str">
        <f t="shared" si="1"/>
        <v>OK</v>
      </c>
      <c r="K14" s="61" t="s">
        <v>165</v>
      </c>
      <c r="L14" s="68"/>
    </row>
    <row r="15" spans="1:12" ht="36.6" customHeight="1" x14ac:dyDescent="0.2">
      <c r="A15" s="129"/>
      <c r="B15" s="83">
        <f t="shared" si="2"/>
        <v>115</v>
      </c>
      <c r="C15" s="84" t="s">
        <v>101</v>
      </c>
      <c r="D15" s="85" t="s">
        <v>348</v>
      </c>
      <c r="E15" s="41" t="s">
        <v>210</v>
      </c>
      <c r="F15" s="64">
        <v>10</v>
      </c>
      <c r="G15" s="62" t="e">
        <f>+F15/#REF!</f>
        <v>#REF!</v>
      </c>
      <c r="H15" s="63">
        <f t="shared" si="0"/>
        <v>10</v>
      </c>
      <c r="I15" s="60" t="e">
        <f>IF(OR($H$4=0,$H$5=0,$H$7=0,#REF!=0)=FALSE,H15,0)</f>
        <v>#REF!</v>
      </c>
      <c r="J15" s="61" t="str">
        <f t="shared" si="1"/>
        <v>OK</v>
      </c>
      <c r="K15" s="61" t="s">
        <v>165</v>
      </c>
      <c r="L15" s="68"/>
    </row>
    <row r="16" spans="1:12" ht="33.75" customHeight="1" x14ac:dyDescent="0.2">
      <c r="A16" s="129"/>
      <c r="B16" s="83">
        <f t="shared" si="2"/>
        <v>116</v>
      </c>
      <c r="C16" s="84" t="s">
        <v>102</v>
      </c>
      <c r="D16" s="85" t="s">
        <v>269</v>
      </c>
      <c r="E16" s="41" t="s">
        <v>71</v>
      </c>
      <c r="F16" s="64">
        <v>10</v>
      </c>
      <c r="G16" s="62" t="e">
        <f>+F16/#REF!</f>
        <v>#REF!</v>
      </c>
      <c r="H16" s="63">
        <f t="shared" si="0"/>
        <v>10</v>
      </c>
      <c r="I16" s="60" t="e">
        <f>IF(OR($H$4=0,$H$5=0,$H$7=0,#REF!=0)=FALSE,H16,0)</f>
        <v>#REF!</v>
      </c>
      <c r="J16" s="61" t="str">
        <f t="shared" si="1"/>
        <v>OK</v>
      </c>
      <c r="K16" s="61" t="s">
        <v>165</v>
      </c>
      <c r="L16" s="68"/>
    </row>
    <row r="17" spans="1:12" ht="35.1" customHeight="1" x14ac:dyDescent="0.2">
      <c r="A17" s="129"/>
      <c r="B17" s="83">
        <f t="shared" si="2"/>
        <v>117</v>
      </c>
      <c r="C17" s="84" t="s">
        <v>103</v>
      </c>
      <c r="D17" s="85" t="s">
        <v>349</v>
      </c>
      <c r="E17" s="41" t="s">
        <v>210</v>
      </c>
      <c r="F17" s="64">
        <v>10</v>
      </c>
      <c r="G17" s="62" t="e">
        <f>+F17/#REF!</f>
        <v>#REF!</v>
      </c>
      <c r="H17" s="63">
        <f t="shared" si="0"/>
        <v>10</v>
      </c>
      <c r="I17" s="60" t="e">
        <f>IF(OR($H$4=0,$H$5=0,$H$7=0,#REF!=0)=FALSE,H17,0)</f>
        <v>#REF!</v>
      </c>
      <c r="J17" s="61" t="str">
        <f t="shared" si="1"/>
        <v>OK</v>
      </c>
      <c r="K17" s="61" t="s">
        <v>165</v>
      </c>
      <c r="L17" s="68"/>
    </row>
    <row r="18" spans="1:12" ht="29.25" customHeight="1" x14ac:dyDescent="0.2">
      <c r="A18" s="129"/>
      <c r="B18" s="83">
        <f t="shared" si="2"/>
        <v>118</v>
      </c>
      <c r="C18" s="84" t="s">
        <v>104</v>
      </c>
      <c r="D18" s="85" t="s">
        <v>270</v>
      </c>
      <c r="E18" s="41" t="s">
        <v>210</v>
      </c>
      <c r="F18" s="64">
        <v>10</v>
      </c>
      <c r="G18" s="62" t="e">
        <f>+F18/#REF!</f>
        <v>#REF!</v>
      </c>
      <c r="H18" s="63">
        <f t="shared" si="0"/>
        <v>10</v>
      </c>
      <c r="I18" s="60" t="e">
        <f>IF(OR($H$4=0,$H$5=0,$H$7=0,#REF!=0)=FALSE,H18,0)</f>
        <v>#REF!</v>
      </c>
      <c r="J18" s="61" t="str">
        <f t="shared" si="1"/>
        <v>OK</v>
      </c>
      <c r="K18" s="61" t="s">
        <v>165</v>
      </c>
      <c r="L18" s="68"/>
    </row>
    <row r="19" spans="1:12" ht="52.5" customHeight="1" x14ac:dyDescent="0.2">
      <c r="A19" s="129"/>
      <c r="B19" s="83">
        <f t="shared" si="2"/>
        <v>119</v>
      </c>
      <c r="C19" s="84" t="s">
        <v>105</v>
      </c>
      <c r="D19" s="85" t="s">
        <v>299</v>
      </c>
      <c r="E19" s="41" t="s">
        <v>71</v>
      </c>
      <c r="F19" s="64">
        <v>10</v>
      </c>
      <c r="G19" s="62" t="e">
        <f>+F19/#REF!</f>
        <v>#REF!</v>
      </c>
      <c r="H19" s="63">
        <f t="shared" si="0"/>
        <v>10</v>
      </c>
      <c r="I19" s="60" t="e">
        <f>IF(OR($H$4=0,$H$5=0,$H$7=0,#REF!=0)=FALSE,H19,0)</f>
        <v>#REF!</v>
      </c>
      <c r="J19" s="61" t="str">
        <f t="shared" si="1"/>
        <v>OK</v>
      </c>
      <c r="K19" s="61" t="s">
        <v>165</v>
      </c>
      <c r="L19" s="68"/>
    </row>
    <row r="20" spans="1:12" ht="23.25" customHeight="1" x14ac:dyDescent="0.2">
      <c r="A20" s="129"/>
      <c r="B20" s="83">
        <f t="shared" si="2"/>
        <v>120</v>
      </c>
      <c r="C20" s="84" t="s">
        <v>106</v>
      </c>
      <c r="D20" s="85" t="s">
        <v>350</v>
      </c>
      <c r="E20" s="41" t="s">
        <v>210</v>
      </c>
      <c r="F20" s="64">
        <v>10</v>
      </c>
      <c r="G20" s="62" t="e">
        <f>+F20/#REF!</f>
        <v>#REF!</v>
      </c>
      <c r="H20" s="63">
        <f t="shared" si="0"/>
        <v>10</v>
      </c>
      <c r="I20" s="60" t="e">
        <f>IF(OR($H$4=0,$H$5=0,$H$7=0,#REF!=0)=FALSE,H20,0)</f>
        <v>#REF!</v>
      </c>
      <c r="J20" s="61" t="str">
        <f t="shared" si="1"/>
        <v>OK</v>
      </c>
      <c r="K20" s="61" t="s">
        <v>165</v>
      </c>
      <c r="L20" s="68"/>
    </row>
    <row r="21" spans="1:12" ht="37.5" customHeight="1" x14ac:dyDescent="0.2">
      <c r="A21" s="129"/>
      <c r="B21" s="83">
        <f t="shared" si="2"/>
        <v>121</v>
      </c>
      <c r="C21" s="84" t="s">
        <v>107</v>
      </c>
      <c r="D21" s="85" t="s">
        <v>108</v>
      </c>
      <c r="E21" s="41" t="s">
        <v>71</v>
      </c>
      <c r="F21" s="64">
        <v>10</v>
      </c>
      <c r="G21" s="62" t="e">
        <f>+F21/#REF!</f>
        <v>#REF!</v>
      </c>
      <c r="H21" s="63">
        <f t="shared" ref="H21" si="9">IF(E21="Yes",F21,0)</f>
        <v>10</v>
      </c>
      <c r="I21" s="60" t="e">
        <f>IF(OR($H$4=0,$H$5=0,$H$7=0,#REF!=0)=FALSE,H21,0)</f>
        <v>#REF!</v>
      </c>
      <c r="J21" s="61" t="str">
        <f t="shared" ref="J21" si="10">IF(E21="Yes","OK","Did not pass")</f>
        <v>OK</v>
      </c>
      <c r="K21" s="61" t="s">
        <v>165</v>
      </c>
      <c r="L21" s="68"/>
    </row>
    <row r="22" spans="1:12" ht="102" x14ac:dyDescent="0.2">
      <c r="A22" s="129"/>
      <c r="B22" s="83">
        <f t="shared" si="2"/>
        <v>122</v>
      </c>
      <c r="C22" s="84" t="s">
        <v>109</v>
      </c>
      <c r="D22" s="85" t="s">
        <v>230</v>
      </c>
      <c r="E22" s="41" t="s">
        <v>71</v>
      </c>
      <c r="F22" s="64">
        <v>10</v>
      </c>
      <c r="G22" s="62" t="e">
        <f>+F22/#REF!</f>
        <v>#REF!</v>
      </c>
      <c r="H22" s="63">
        <f t="shared" si="0"/>
        <v>10</v>
      </c>
      <c r="I22" s="60" t="e">
        <f>IF(OR($H$4=0,$H$5=0,$H$7=0,#REF!=0)=FALSE,H22,0)</f>
        <v>#REF!</v>
      </c>
      <c r="J22" s="61" t="str">
        <f t="shared" si="1"/>
        <v>OK</v>
      </c>
      <c r="K22" s="61" t="s">
        <v>165</v>
      </c>
      <c r="L22" s="68"/>
    </row>
    <row r="23" spans="1:12" ht="30" customHeight="1" x14ac:dyDescent="0.2">
      <c r="A23" s="129"/>
      <c r="B23" s="83">
        <f t="shared" si="2"/>
        <v>123</v>
      </c>
      <c r="C23" s="84" t="s">
        <v>111</v>
      </c>
      <c r="D23" s="85" t="s">
        <v>271</v>
      </c>
      <c r="E23" s="41" t="s">
        <v>71</v>
      </c>
      <c r="F23" s="64">
        <v>10</v>
      </c>
      <c r="G23" s="62" t="e">
        <f>+F23/#REF!</f>
        <v>#REF!</v>
      </c>
      <c r="H23" s="63">
        <f t="shared" si="0"/>
        <v>10</v>
      </c>
      <c r="I23" s="60" t="e">
        <f>IF(OR($H$4=0,$H$5=0,$H$7=0,#REF!=0)=FALSE,H23,0)</f>
        <v>#REF!</v>
      </c>
      <c r="J23" s="61" t="str">
        <f>IF(E23="Yes","OK"," Pass")</f>
        <v>OK</v>
      </c>
      <c r="K23" s="61" t="str">
        <f>IF(J23="OK","2"," 0")</f>
        <v>2</v>
      </c>
      <c r="L23" s="68"/>
    </row>
    <row r="24" spans="1:12" ht="38.25" x14ac:dyDescent="0.2">
      <c r="A24" s="129"/>
      <c r="B24" s="83">
        <f t="shared" si="2"/>
        <v>124</v>
      </c>
      <c r="C24" s="84" t="s">
        <v>112</v>
      </c>
      <c r="D24" s="123" t="s">
        <v>113</v>
      </c>
      <c r="E24" s="41" t="s">
        <v>71</v>
      </c>
      <c r="F24" s="64">
        <v>10</v>
      </c>
      <c r="G24" s="62" t="e">
        <f>+F24/#REF!</f>
        <v>#REF!</v>
      </c>
      <c r="H24" s="63">
        <f t="shared" si="0"/>
        <v>10</v>
      </c>
      <c r="I24" s="60" t="e">
        <f>IF(OR($H$4=0,$H$5=0,$H$7=0,#REF!=0)=FALSE,H24,0)</f>
        <v>#REF!</v>
      </c>
      <c r="J24" s="61" t="str">
        <f>IF(E24="Yes","OK"," Pass")</f>
        <v>OK</v>
      </c>
      <c r="K24" s="61" t="str">
        <f>IF(J24="OK","2"," 0")</f>
        <v>2</v>
      </c>
      <c r="L24" s="68"/>
    </row>
    <row r="25" spans="1:12" ht="35.25" customHeight="1" x14ac:dyDescent="0.2">
      <c r="A25" s="129"/>
      <c r="B25" s="83">
        <f t="shared" si="2"/>
        <v>125</v>
      </c>
      <c r="C25" s="84" t="s">
        <v>114</v>
      </c>
      <c r="D25" s="123" t="s">
        <v>115</v>
      </c>
      <c r="E25" s="41" t="s">
        <v>71</v>
      </c>
      <c r="F25" s="64">
        <v>10</v>
      </c>
      <c r="G25" s="62" t="e">
        <f>+F25/#REF!</f>
        <v>#REF!</v>
      </c>
      <c r="H25" s="63">
        <f t="shared" si="0"/>
        <v>10</v>
      </c>
      <c r="I25" s="60" t="e">
        <f>IF(OR($H$4=0,$H$5=0,$H$7=0,#REF!=0)=FALSE,H25,0)</f>
        <v>#REF!</v>
      </c>
      <c r="J25" s="61" t="str">
        <f>IF(E25="Yes","OK"," Pass")</f>
        <v>OK</v>
      </c>
      <c r="K25" s="61" t="str">
        <f>IF(J25="OK","1"," 0")</f>
        <v>1</v>
      </c>
      <c r="L25" s="68"/>
    </row>
    <row r="26" spans="1:12" ht="15.75" x14ac:dyDescent="0.25">
      <c r="A26" s="115"/>
      <c r="B26" s="115"/>
      <c r="C26" s="115"/>
      <c r="D26" s="116" t="s">
        <v>241</v>
      </c>
      <c r="E26" s="124"/>
      <c r="F26" s="124"/>
      <c r="G26" s="124"/>
      <c r="H26" s="124"/>
      <c r="I26" s="124"/>
      <c r="J26" s="124"/>
      <c r="K26" s="117">
        <f>+K8+K9+K23+K24+K25</f>
        <v>7</v>
      </c>
      <c r="L26" s="3"/>
    </row>
    <row r="27" spans="1:12" x14ac:dyDescent="0.2">
      <c r="A27" s="115"/>
      <c r="B27" s="114" t="s">
        <v>257</v>
      </c>
      <c r="C27" s="115"/>
      <c r="D27" s="115"/>
      <c r="E27" s="115"/>
      <c r="F27" s="115"/>
      <c r="G27" s="115"/>
      <c r="H27" s="115"/>
      <c r="I27" s="115"/>
      <c r="J27" s="115"/>
      <c r="K27" s="130"/>
      <c r="L27" s="3"/>
    </row>
    <row r="28" spans="1:12" ht="27.75" hidden="1" customHeight="1" x14ac:dyDescent="0.2">
      <c r="A28" s="115"/>
      <c r="B28" s="83" t="s">
        <v>204</v>
      </c>
      <c r="C28" s="84" t="s">
        <v>205</v>
      </c>
      <c r="D28" s="115"/>
      <c r="E28" s="115"/>
      <c r="F28" s="115"/>
      <c r="G28" s="115"/>
      <c r="H28" s="115"/>
      <c r="I28" s="125" t="s">
        <v>193</v>
      </c>
      <c r="J28" s="55" t="str">
        <f>IF(K27&gt;0,"FAILED","Accepted")</f>
        <v>Accepted</v>
      </c>
      <c r="K28" s="131">
        <f t="shared" ref="K28" si="11">+K27+K26+K23+K25</f>
        <v>10</v>
      </c>
      <c r="L28" s="3"/>
    </row>
    <row r="29" spans="1:12" ht="28.5" hidden="1" customHeight="1" x14ac:dyDescent="0.2">
      <c r="A29" s="129"/>
      <c r="B29" s="118" t="s">
        <v>204</v>
      </c>
      <c r="C29" s="119" t="s">
        <v>207</v>
      </c>
      <c r="D29" s="105"/>
      <c r="E29" s="74"/>
      <c r="F29" s="75"/>
      <c r="G29" s="76"/>
      <c r="H29" s="126" t="s">
        <v>176</v>
      </c>
      <c r="I29" s="125" t="s">
        <v>176</v>
      </c>
      <c r="J29" s="127">
        <f>IF(J28="FAILED",0,SUM(J4:J25))</f>
        <v>0</v>
      </c>
      <c r="K29" s="115"/>
    </row>
    <row r="30" spans="1:12" hidden="1" x14ac:dyDescent="0.2">
      <c r="A30" s="129"/>
      <c r="B30" s="102"/>
      <c r="C30" s="106"/>
      <c r="D30" s="105"/>
      <c r="E30" s="74"/>
      <c r="F30" s="75"/>
      <c r="G30" s="76"/>
      <c r="H30" s="77"/>
      <c r="I30" s="77"/>
      <c r="J30" s="76"/>
      <c r="K30" s="76"/>
    </row>
    <row r="31" spans="1:12" hidden="1" x14ac:dyDescent="0.2">
      <c r="A31" s="129"/>
      <c r="B31" s="120"/>
      <c r="C31" s="106"/>
      <c r="D31" s="105"/>
      <c r="E31" s="74"/>
      <c r="F31" s="75"/>
      <c r="G31" s="76"/>
      <c r="H31" s="77"/>
      <c r="I31" s="77"/>
      <c r="J31" s="76"/>
      <c r="K31" s="76"/>
    </row>
    <row r="32" spans="1:12" hidden="1" x14ac:dyDescent="0.2">
      <c r="A32" s="129"/>
      <c r="B32" s="102"/>
      <c r="C32" s="86" t="s">
        <v>145</v>
      </c>
      <c r="D32" s="87"/>
      <c r="E32" s="88"/>
      <c r="F32" s="89"/>
      <c r="G32" s="76"/>
      <c r="H32" s="77"/>
      <c r="I32" s="77"/>
      <c r="J32" s="76"/>
      <c r="K32" s="76"/>
      <c r="L32" s="19"/>
    </row>
    <row r="33" spans="1:12" hidden="1" x14ac:dyDescent="0.2">
      <c r="A33" s="129"/>
      <c r="B33" s="102"/>
      <c r="C33" s="90" t="s">
        <v>146</v>
      </c>
      <c r="D33" s="91"/>
      <c r="E33" s="92"/>
      <c r="F33" s="93" t="e">
        <f>+#REF!</f>
        <v>#REF!</v>
      </c>
      <c r="G33" s="94">
        <f>I33/2*100</f>
        <v>2.5</v>
      </c>
      <c r="H33" s="95">
        <v>0.1</v>
      </c>
      <c r="I33" s="95">
        <v>0.05</v>
      </c>
      <c r="J33" s="96" t="s">
        <v>71</v>
      </c>
      <c r="K33" s="96"/>
      <c r="L33" s="42" t="e">
        <f>F33/$F$41</f>
        <v>#REF!</v>
      </c>
    </row>
    <row r="34" spans="1:12" hidden="1" x14ac:dyDescent="0.2">
      <c r="A34" s="129"/>
      <c r="B34" s="102"/>
      <c r="C34" s="90" t="e">
        <f>+#REF!</f>
        <v>#REF!</v>
      </c>
      <c r="D34" s="91"/>
      <c r="E34" s="92"/>
      <c r="F34" s="93" t="e">
        <f>+#REF!</f>
        <v>#REF!</v>
      </c>
      <c r="G34" s="94">
        <f t="shared" ref="G34:G40" si="12">I34/2*100</f>
        <v>2.5</v>
      </c>
      <c r="H34" s="95">
        <v>0.1</v>
      </c>
      <c r="I34" s="95">
        <v>0.05</v>
      </c>
      <c r="J34" s="96" t="s">
        <v>184</v>
      </c>
      <c r="K34" s="96"/>
      <c r="L34" s="42" t="e">
        <f t="shared" ref="L34:L40" si="13">F34/$F$41</f>
        <v>#REF!</v>
      </c>
    </row>
    <row r="35" spans="1:12" hidden="1" x14ac:dyDescent="0.2">
      <c r="A35" s="129"/>
      <c r="B35" s="102"/>
      <c r="C35" s="90" t="e">
        <f>+#REF!</f>
        <v>#REF!</v>
      </c>
      <c r="D35" s="91"/>
      <c r="E35" s="92"/>
      <c r="F35" s="93" t="e">
        <f>+#REF!</f>
        <v>#REF!</v>
      </c>
      <c r="G35" s="94">
        <f t="shared" si="12"/>
        <v>25</v>
      </c>
      <c r="H35" s="95">
        <v>0.2</v>
      </c>
      <c r="I35" s="95">
        <v>0.5</v>
      </c>
      <c r="J35" s="96"/>
      <c r="K35" s="96"/>
      <c r="L35" s="42" t="e">
        <f t="shared" si="13"/>
        <v>#REF!</v>
      </c>
    </row>
    <row r="36" spans="1:12" hidden="1" x14ac:dyDescent="0.2">
      <c r="A36" s="129"/>
      <c r="B36" s="102"/>
      <c r="C36" s="90" t="e">
        <f>+#REF!</f>
        <v>#REF!</v>
      </c>
      <c r="D36" s="91"/>
      <c r="E36" s="92"/>
      <c r="F36" s="93" t="e">
        <f>+#REF!</f>
        <v>#REF!</v>
      </c>
      <c r="G36" s="94">
        <f t="shared" si="12"/>
        <v>2.5</v>
      </c>
      <c r="H36" s="95">
        <v>0.1</v>
      </c>
      <c r="I36" s="95">
        <v>0.05</v>
      </c>
      <c r="J36" s="96"/>
      <c r="K36" s="96"/>
      <c r="L36" s="42" t="e">
        <f t="shared" si="13"/>
        <v>#REF!</v>
      </c>
    </row>
    <row r="37" spans="1:12" hidden="1" x14ac:dyDescent="0.2">
      <c r="A37" s="129"/>
      <c r="B37" s="102"/>
      <c r="C37" s="90" t="e">
        <f>+#REF!</f>
        <v>#REF!</v>
      </c>
      <c r="D37" s="91"/>
      <c r="E37" s="92"/>
      <c r="F37" s="93" t="e">
        <f>+#REF!</f>
        <v>#REF!</v>
      </c>
      <c r="G37" s="94">
        <f t="shared" si="12"/>
        <v>5</v>
      </c>
      <c r="H37" s="95">
        <v>0.1</v>
      </c>
      <c r="I37" s="95">
        <v>0.1</v>
      </c>
      <c r="J37" s="96"/>
      <c r="K37" s="96"/>
      <c r="L37" s="42" t="e">
        <f t="shared" si="13"/>
        <v>#REF!</v>
      </c>
    </row>
    <row r="38" spans="1:12" hidden="1" x14ac:dyDescent="0.2">
      <c r="A38" s="129"/>
      <c r="B38" s="102"/>
      <c r="C38" s="90" t="e">
        <f>+#REF!</f>
        <v>#REF!</v>
      </c>
      <c r="D38" s="91"/>
      <c r="E38" s="92"/>
      <c r="F38" s="93" t="e">
        <f>+#REF!</f>
        <v>#REF!</v>
      </c>
      <c r="G38" s="94">
        <f t="shared" si="12"/>
        <v>10</v>
      </c>
      <c r="H38" s="95">
        <v>0.35</v>
      </c>
      <c r="I38" s="95">
        <v>0.2</v>
      </c>
      <c r="J38" s="96"/>
      <c r="K38" s="96"/>
      <c r="L38" s="42" t="e">
        <f t="shared" si="13"/>
        <v>#REF!</v>
      </c>
    </row>
    <row r="39" spans="1:12" hidden="1" x14ac:dyDescent="0.2">
      <c r="A39" s="129"/>
      <c r="B39" s="102"/>
      <c r="C39" s="90" t="e">
        <f>+#REF!</f>
        <v>#REF!</v>
      </c>
      <c r="D39" s="91"/>
      <c r="E39" s="92"/>
      <c r="F39" s="93" t="e">
        <f>+#REF!</f>
        <v>#REF!</v>
      </c>
      <c r="G39" s="94">
        <f t="shared" si="12"/>
        <v>1</v>
      </c>
      <c r="H39" s="95">
        <v>0.02</v>
      </c>
      <c r="I39" s="95">
        <v>0.02</v>
      </c>
      <c r="J39" s="96"/>
      <c r="K39" s="96"/>
      <c r="L39" s="42" t="e">
        <f t="shared" si="13"/>
        <v>#REF!</v>
      </c>
    </row>
    <row r="40" spans="1:12" hidden="1" x14ac:dyDescent="0.2">
      <c r="A40" s="129"/>
      <c r="B40" s="102"/>
      <c r="C40" s="90" t="e">
        <f>+#REF!</f>
        <v>#REF!</v>
      </c>
      <c r="D40" s="91"/>
      <c r="E40" s="92"/>
      <c r="F40" s="93" t="e">
        <f>+#REF!</f>
        <v>#REF!</v>
      </c>
      <c r="G40" s="94">
        <f t="shared" si="12"/>
        <v>1.5</v>
      </c>
      <c r="H40" s="95">
        <v>0.03</v>
      </c>
      <c r="I40" s="95">
        <v>0.03</v>
      </c>
      <c r="J40" s="96"/>
      <c r="K40" s="96"/>
      <c r="L40" s="42" t="e">
        <f t="shared" si="13"/>
        <v>#REF!</v>
      </c>
    </row>
    <row r="41" spans="1:12" s="2" customFormat="1" hidden="1" x14ac:dyDescent="0.2">
      <c r="A41" s="129"/>
      <c r="B41" s="102"/>
      <c r="C41" s="97" t="s">
        <v>0</v>
      </c>
      <c r="D41" s="98"/>
      <c r="E41" s="99"/>
      <c r="F41" s="100" t="e">
        <f>SUBTOTAL(9,F33:F40)</f>
        <v>#REF!</v>
      </c>
      <c r="G41" s="101">
        <f>SUM(G33:G40)</f>
        <v>50</v>
      </c>
      <c r="H41" s="95">
        <f>SUM(H33:H40)</f>
        <v>1</v>
      </c>
      <c r="I41" s="95">
        <f>SUM(I33:I40)</f>
        <v>1</v>
      </c>
      <c r="J41" s="96"/>
      <c r="K41" s="96"/>
      <c r="L41" s="18"/>
    </row>
    <row r="42" spans="1:12" hidden="1" x14ac:dyDescent="0.2">
      <c r="A42" s="129"/>
      <c r="B42" s="102"/>
      <c r="C42" s="106"/>
      <c r="D42" s="103"/>
      <c r="E42" s="104"/>
      <c r="F42" s="75"/>
      <c r="G42" s="76"/>
      <c r="H42" s="77"/>
      <c r="I42" s="77"/>
      <c r="J42" s="96"/>
      <c r="K42" s="96"/>
      <c r="L42" s="11"/>
    </row>
    <row r="43" spans="1:12" hidden="1" x14ac:dyDescent="0.2">
      <c r="A43" s="129"/>
      <c r="B43" s="102"/>
      <c r="C43" s="106"/>
      <c r="D43" s="105"/>
      <c r="E43" s="74"/>
      <c r="F43" s="75"/>
      <c r="G43" s="76"/>
      <c r="H43" s="77"/>
      <c r="I43" s="77"/>
      <c r="J43" s="76"/>
      <c r="K43" s="76"/>
    </row>
    <row r="44" spans="1:12" hidden="1" x14ac:dyDescent="0.2">
      <c r="A44" s="129"/>
      <c r="B44" s="102"/>
      <c r="C44" s="106"/>
      <c r="D44" s="105"/>
      <c r="E44" s="74"/>
      <c r="F44" s="75"/>
      <c r="G44" s="76"/>
      <c r="H44" s="77"/>
      <c r="I44" s="77"/>
      <c r="J44" s="76"/>
      <c r="K44" s="76"/>
    </row>
    <row r="45" spans="1:12" hidden="1" x14ac:dyDescent="0.2">
      <c r="A45" s="129"/>
      <c r="B45" s="102"/>
      <c r="C45" s="106"/>
      <c r="D45" s="105"/>
      <c r="E45" s="74"/>
      <c r="F45" s="75"/>
      <c r="G45" s="76"/>
      <c r="H45" s="77"/>
      <c r="I45" s="77"/>
      <c r="J45" s="76"/>
      <c r="K45" s="76"/>
    </row>
    <row r="46" spans="1:12" hidden="1" x14ac:dyDescent="0.2">
      <c r="A46" s="129"/>
      <c r="B46" s="102"/>
      <c r="C46" s="106"/>
      <c r="D46" s="105"/>
      <c r="E46" s="74"/>
      <c r="F46" s="75"/>
      <c r="G46" s="76"/>
      <c r="H46" s="77"/>
      <c r="I46" s="77"/>
      <c r="J46" s="76"/>
      <c r="K46" s="76"/>
    </row>
    <row r="47" spans="1:12" ht="12.6" customHeight="1" x14ac:dyDescent="0.2">
      <c r="A47" s="129"/>
      <c r="B47" s="191" t="s">
        <v>258</v>
      </c>
      <c r="C47" s="191"/>
      <c r="D47" s="191"/>
      <c r="E47" s="191"/>
      <c r="F47" s="191"/>
      <c r="G47" s="191"/>
      <c r="H47" s="191"/>
      <c r="I47" s="191"/>
      <c r="J47" s="191"/>
      <c r="K47" s="191"/>
    </row>
    <row r="48" spans="1:12" x14ac:dyDescent="0.2">
      <c r="A48" s="129"/>
      <c r="B48" s="191"/>
      <c r="C48" s="191"/>
      <c r="D48" s="191"/>
      <c r="E48" s="191"/>
      <c r="F48" s="191"/>
      <c r="G48" s="191"/>
      <c r="H48" s="191"/>
      <c r="I48" s="191"/>
      <c r="J48" s="191"/>
      <c r="K48" s="191"/>
    </row>
    <row r="49" spans="1:11" x14ac:dyDescent="0.2">
      <c r="A49" s="129"/>
      <c r="B49" s="102"/>
      <c r="C49" s="106"/>
      <c r="D49" s="105"/>
      <c r="E49" s="74"/>
      <c r="F49" s="75"/>
      <c r="G49" s="76"/>
      <c r="H49" s="77"/>
      <c r="I49" s="77"/>
      <c r="J49" s="76"/>
      <c r="K49" s="76"/>
    </row>
    <row r="50" spans="1:11" x14ac:dyDescent="0.2">
      <c r="A50" s="129"/>
      <c r="B50" s="102"/>
      <c r="C50" s="106"/>
      <c r="D50" s="105"/>
      <c r="E50" s="74"/>
      <c r="F50" s="75"/>
      <c r="G50" s="76"/>
      <c r="H50" s="77"/>
      <c r="I50" s="77"/>
      <c r="J50" s="76"/>
      <c r="K50" s="76"/>
    </row>
    <row r="51" spans="1:11" x14ac:dyDescent="0.2">
      <c r="A51" s="129"/>
      <c r="B51" s="102"/>
      <c r="C51" s="106"/>
      <c r="D51" s="105"/>
      <c r="E51" s="74"/>
      <c r="F51" s="75"/>
      <c r="G51" s="76"/>
      <c r="H51" s="77"/>
      <c r="I51" s="77"/>
      <c r="J51" s="76"/>
      <c r="K51" s="76"/>
    </row>
    <row r="52" spans="1:11" x14ac:dyDescent="0.2">
      <c r="A52" s="129"/>
      <c r="B52" s="102"/>
      <c r="C52" s="106"/>
      <c r="D52" s="105"/>
      <c r="E52" s="74"/>
      <c r="F52" s="75"/>
      <c r="G52" s="76"/>
      <c r="H52" s="77"/>
      <c r="I52" s="77"/>
      <c r="J52" s="76"/>
      <c r="K52" s="76"/>
    </row>
    <row r="53" spans="1:11" x14ac:dyDescent="0.2">
      <c r="A53" s="129"/>
      <c r="B53" s="102"/>
      <c r="C53" s="106"/>
      <c r="D53" s="105"/>
      <c r="E53" s="74"/>
      <c r="F53" s="75"/>
      <c r="G53" s="76"/>
      <c r="H53" s="77"/>
      <c r="I53" s="77"/>
      <c r="J53" s="76"/>
      <c r="K53" s="76"/>
    </row>
    <row r="54" spans="1:11" x14ac:dyDescent="0.2">
      <c r="A54" s="129"/>
      <c r="B54" s="102"/>
      <c r="C54" s="106"/>
      <c r="D54" s="105"/>
      <c r="E54" s="74"/>
      <c r="F54" s="75"/>
      <c r="G54" s="76"/>
      <c r="H54" s="77"/>
      <c r="I54" s="77"/>
      <c r="J54" s="76"/>
      <c r="K54" s="76"/>
    </row>
    <row r="55" spans="1:11" x14ac:dyDescent="0.2">
      <c r="A55" s="129"/>
      <c r="B55" s="102"/>
      <c r="C55" s="106"/>
      <c r="D55" s="105"/>
      <c r="E55" s="74"/>
      <c r="F55" s="75"/>
      <c r="G55" s="76"/>
      <c r="H55" s="77"/>
      <c r="I55" s="77"/>
      <c r="J55" s="76"/>
      <c r="K55" s="76"/>
    </row>
    <row r="56" spans="1:11" x14ac:dyDescent="0.2">
      <c r="A56" s="129"/>
      <c r="B56" s="102"/>
      <c r="C56" s="106"/>
      <c r="D56" s="105"/>
      <c r="E56" s="74"/>
      <c r="F56" s="75"/>
      <c r="G56" s="76"/>
      <c r="H56" s="77"/>
      <c r="I56" s="77"/>
      <c r="J56" s="76"/>
      <c r="K56" s="76"/>
    </row>
    <row r="57" spans="1:11" x14ac:dyDescent="0.2">
      <c r="A57" s="129"/>
      <c r="B57" s="102"/>
      <c r="C57" s="106"/>
      <c r="D57" s="105"/>
      <c r="E57" s="74"/>
      <c r="F57" s="75"/>
      <c r="G57" s="76"/>
      <c r="H57" s="77"/>
      <c r="I57" s="77"/>
      <c r="J57" s="76"/>
      <c r="K57" s="76"/>
    </row>
    <row r="58" spans="1:11" x14ac:dyDescent="0.2">
      <c r="A58" s="129"/>
      <c r="B58" s="102"/>
      <c r="C58" s="106"/>
      <c r="D58" s="105"/>
      <c r="E58" s="74"/>
      <c r="F58" s="75"/>
      <c r="G58" s="76"/>
      <c r="H58" s="77"/>
      <c r="I58" s="77"/>
      <c r="J58" s="76"/>
      <c r="K58" s="76"/>
    </row>
    <row r="59" spans="1:11" x14ac:dyDescent="0.2">
      <c r="A59" s="129"/>
      <c r="B59" s="102"/>
      <c r="C59" s="106"/>
      <c r="D59" s="105"/>
      <c r="E59" s="74"/>
      <c r="F59" s="75"/>
      <c r="G59" s="76"/>
      <c r="H59" s="77"/>
      <c r="I59" s="77"/>
      <c r="J59" s="76"/>
      <c r="K59" s="76"/>
    </row>
    <row r="60" spans="1:11" x14ac:dyDescent="0.2">
      <c r="A60" s="129"/>
      <c r="B60" s="102"/>
      <c r="C60" s="106"/>
      <c r="D60" s="105"/>
      <c r="E60" s="74"/>
      <c r="F60" s="75"/>
      <c r="G60" s="76"/>
      <c r="H60" s="77"/>
      <c r="I60" s="77"/>
      <c r="J60" s="76"/>
      <c r="K60" s="76"/>
    </row>
    <row r="61" spans="1:11" x14ac:dyDescent="0.2">
      <c r="A61" s="129"/>
      <c r="B61" s="102"/>
      <c r="C61" s="106"/>
      <c r="D61" s="105"/>
      <c r="E61" s="74"/>
      <c r="F61" s="75"/>
      <c r="G61" s="76"/>
      <c r="H61" s="77"/>
      <c r="I61" s="77"/>
      <c r="J61" s="76"/>
      <c r="K61" s="76"/>
    </row>
    <row r="62" spans="1:11" x14ac:dyDescent="0.2">
      <c r="A62" s="129"/>
      <c r="B62" s="102"/>
      <c r="C62" s="106"/>
      <c r="D62" s="105"/>
      <c r="E62" s="74"/>
      <c r="F62" s="75"/>
      <c r="G62" s="76"/>
      <c r="H62" s="77"/>
      <c r="I62" s="77"/>
      <c r="J62" s="76"/>
      <c r="K62" s="76"/>
    </row>
    <row r="63" spans="1:11" x14ac:dyDescent="0.2">
      <c r="A63" s="129"/>
      <c r="B63" s="102"/>
      <c r="C63" s="106"/>
      <c r="D63" s="105"/>
      <c r="E63" s="74"/>
      <c r="F63" s="75"/>
      <c r="G63" s="76"/>
      <c r="H63" s="77"/>
      <c r="I63" s="77"/>
      <c r="J63" s="76"/>
      <c r="K63" s="76"/>
    </row>
    <row r="64" spans="1:11" x14ac:dyDescent="0.2">
      <c r="A64" s="129"/>
      <c r="B64" s="102"/>
      <c r="C64" s="106"/>
      <c r="D64" s="105"/>
      <c r="E64" s="74"/>
      <c r="F64" s="75"/>
      <c r="G64" s="76"/>
      <c r="H64" s="77"/>
      <c r="I64" s="77"/>
      <c r="J64" s="76"/>
      <c r="K64" s="76"/>
    </row>
    <row r="65" spans="1:11" x14ac:dyDescent="0.2">
      <c r="A65" s="129"/>
      <c r="B65" s="102"/>
      <c r="C65" s="106"/>
      <c r="D65" s="105"/>
      <c r="E65" s="74"/>
      <c r="F65" s="75"/>
      <c r="G65" s="76"/>
      <c r="H65" s="77"/>
      <c r="I65" s="77"/>
      <c r="J65" s="76"/>
      <c r="K65" s="76"/>
    </row>
    <row r="66" spans="1:11" x14ac:dyDescent="0.2">
      <c r="A66" s="129"/>
      <c r="B66" s="102"/>
      <c r="C66" s="106"/>
      <c r="D66" s="105"/>
      <c r="E66" s="74"/>
      <c r="F66" s="75"/>
      <c r="G66" s="76"/>
      <c r="H66" s="77"/>
      <c r="I66" s="77"/>
      <c r="J66" s="76"/>
      <c r="K66" s="76"/>
    </row>
    <row r="67" spans="1:11" x14ac:dyDescent="0.2">
      <c r="A67" s="129"/>
      <c r="B67" s="102"/>
      <c r="C67" s="106"/>
      <c r="D67" s="105"/>
      <c r="E67" s="74"/>
      <c r="F67" s="75"/>
      <c r="G67" s="76"/>
      <c r="H67" s="77"/>
      <c r="I67" s="77"/>
      <c r="J67" s="76"/>
      <c r="K67" s="76"/>
    </row>
    <row r="68" spans="1:11" x14ac:dyDescent="0.2">
      <c r="A68" s="129"/>
      <c r="B68" s="102"/>
      <c r="C68" s="106"/>
      <c r="D68" s="105"/>
      <c r="E68" s="74"/>
      <c r="F68" s="75"/>
      <c r="G68" s="76"/>
      <c r="H68" s="77"/>
      <c r="I68" s="77"/>
      <c r="J68" s="76"/>
      <c r="K68" s="76"/>
    </row>
    <row r="69" spans="1:11" x14ac:dyDescent="0.2">
      <c r="A69" s="129"/>
      <c r="B69" s="102"/>
      <c r="C69" s="106"/>
      <c r="D69" s="105"/>
      <c r="E69" s="74"/>
      <c r="F69" s="75"/>
      <c r="G69" s="76"/>
      <c r="H69" s="77"/>
      <c r="I69" s="77"/>
      <c r="J69" s="76"/>
      <c r="K69" s="76"/>
    </row>
    <row r="70" spans="1:11" x14ac:dyDescent="0.2">
      <c r="A70" s="129"/>
      <c r="B70" s="102"/>
      <c r="C70" s="106"/>
      <c r="D70" s="105"/>
      <c r="E70" s="74"/>
      <c r="F70" s="75"/>
      <c r="G70" s="76"/>
      <c r="H70" s="77"/>
      <c r="I70" s="77"/>
      <c r="J70" s="76"/>
      <c r="K70" s="76"/>
    </row>
    <row r="71" spans="1:11" x14ac:dyDescent="0.2">
      <c r="A71" s="129"/>
      <c r="B71" s="102"/>
      <c r="C71" s="106"/>
      <c r="D71" s="105"/>
      <c r="E71" s="74"/>
      <c r="F71" s="75"/>
      <c r="G71" s="76"/>
      <c r="H71" s="77"/>
      <c r="I71" s="77"/>
      <c r="J71" s="76"/>
      <c r="K71" s="76"/>
    </row>
    <row r="72" spans="1:11" x14ac:dyDescent="0.2">
      <c r="A72" s="129"/>
      <c r="B72" s="102"/>
      <c r="C72" s="106"/>
      <c r="D72" s="105"/>
      <c r="E72" s="74"/>
      <c r="F72" s="75"/>
      <c r="G72" s="76"/>
      <c r="H72" s="77"/>
      <c r="I72" s="77"/>
      <c r="J72" s="76"/>
      <c r="K72" s="76"/>
    </row>
    <row r="73" spans="1:11" x14ac:dyDescent="0.2">
      <c r="A73" s="129"/>
      <c r="B73" s="102"/>
      <c r="C73" s="106"/>
      <c r="D73" s="105"/>
      <c r="E73" s="74"/>
      <c r="F73" s="75"/>
      <c r="G73" s="76"/>
      <c r="H73" s="77"/>
      <c r="I73" s="77"/>
      <c r="J73" s="76"/>
      <c r="K73" s="76"/>
    </row>
    <row r="74" spans="1:11" x14ac:dyDescent="0.2">
      <c r="A74" s="129"/>
      <c r="B74" s="102"/>
      <c r="C74" s="106"/>
      <c r="D74" s="105"/>
      <c r="E74" s="74"/>
      <c r="F74" s="75"/>
      <c r="G74" s="76"/>
      <c r="H74" s="77"/>
      <c r="I74" s="77"/>
      <c r="J74" s="76"/>
      <c r="K74" s="76"/>
    </row>
    <row r="75" spans="1:11" x14ac:dyDescent="0.2">
      <c r="A75" s="129"/>
      <c r="B75" s="102"/>
      <c r="C75" s="106"/>
      <c r="D75" s="105"/>
      <c r="E75" s="74"/>
      <c r="F75" s="75"/>
      <c r="G75" s="76"/>
      <c r="H75" s="77"/>
      <c r="I75" s="77"/>
      <c r="J75" s="76"/>
      <c r="K75" s="76"/>
    </row>
    <row r="76" spans="1:11" x14ac:dyDescent="0.2">
      <c r="A76" s="129"/>
      <c r="B76" s="102"/>
      <c r="C76" s="106"/>
      <c r="D76" s="105"/>
      <c r="E76" s="74"/>
      <c r="F76" s="75"/>
      <c r="G76" s="76"/>
      <c r="H76" s="77"/>
      <c r="I76" s="77"/>
      <c r="J76" s="76"/>
      <c r="K76" s="76"/>
    </row>
    <row r="77" spans="1:11" x14ac:dyDescent="0.2">
      <c r="A77" s="129"/>
      <c r="B77" s="102"/>
      <c r="C77" s="106"/>
      <c r="D77" s="105"/>
      <c r="E77" s="74"/>
      <c r="F77" s="75"/>
      <c r="G77" s="76"/>
      <c r="H77" s="77"/>
      <c r="I77" s="77"/>
      <c r="J77" s="76"/>
      <c r="K77" s="76"/>
    </row>
    <row r="78" spans="1:11" x14ac:dyDescent="0.2">
      <c r="A78" s="129"/>
      <c r="B78" s="102"/>
      <c r="C78" s="106"/>
      <c r="D78" s="105"/>
      <c r="E78" s="74"/>
      <c r="F78" s="75"/>
      <c r="G78" s="76"/>
      <c r="H78" s="77"/>
      <c r="I78" s="77"/>
      <c r="J78" s="76"/>
      <c r="K78" s="76"/>
    </row>
    <row r="79" spans="1:11" x14ac:dyDescent="0.2">
      <c r="A79" s="129"/>
      <c r="B79" s="102"/>
      <c r="C79" s="106"/>
      <c r="D79" s="105"/>
      <c r="E79" s="74"/>
      <c r="F79" s="75"/>
      <c r="G79" s="76"/>
      <c r="H79" s="77"/>
      <c r="I79" s="77"/>
      <c r="J79" s="76"/>
      <c r="K79" s="76"/>
    </row>
    <row r="80" spans="1:11" x14ac:dyDescent="0.2">
      <c r="A80" s="129"/>
      <c r="B80" s="102"/>
      <c r="C80" s="106"/>
      <c r="D80" s="105"/>
      <c r="E80" s="74"/>
      <c r="F80" s="75"/>
      <c r="G80" s="76"/>
      <c r="H80" s="77"/>
      <c r="I80" s="77"/>
      <c r="J80" s="76"/>
      <c r="K80" s="76"/>
    </row>
    <row r="81" spans="1:11" x14ac:dyDescent="0.2">
      <c r="A81" s="129"/>
      <c r="B81" s="102"/>
      <c r="C81" s="106"/>
      <c r="D81" s="105"/>
      <c r="E81" s="74"/>
      <c r="F81" s="75"/>
      <c r="G81" s="76"/>
      <c r="H81" s="77"/>
      <c r="I81" s="77"/>
      <c r="J81" s="76"/>
      <c r="K81" s="76"/>
    </row>
  </sheetData>
  <sheetProtection algorithmName="SHA-512" hashValue="MS0Snua+VsTPnqwpdv+9d2SpdFhbc2CEQLfpOO2nPobN97xqFM1OgX/678n5PsXoZ2dxWoLdPaxNsp1kee2yww==" saltValue="XUGIjFV9vWqH67H0TPp86Q==" spinCount="100000" sheet="1" objects="1" scenarios="1"/>
  <protectedRanges>
    <protectedRange sqref="L26:L28 E27:E28 E4:E25" name="Rango1"/>
    <protectedRange sqref="E26" name="Rango1_2_1"/>
    <protectedRange sqref="L4:L25" name="Rango1_1"/>
  </protectedRanges>
  <mergeCells count="5">
    <mergeCell ref="B1:C1"/>
    <mergeCell ref="B2:C2"/>
    <mergeCell ref="B47:K48"/>
    <mergeCell ref="F2:G2"/>
    <mergeCell ref="I2:J2"/>
  </mergeCells>
  <conditionalFormatting sqref="J29">
    <cfRule type="containsText" dxfId="56" priority="142" stopIfTrue="1" operator="containsText" text="No">
      <formula>NOT(ISERROR(SEARCH("No",J29)))</formula>
    </cfRule>
  </conditionalFormatting>
  <conditionalFormatting sqref="J29">
    <cfRule type="colorScale" priority="141">
      <colorScale>
        <cfvo type="num" val="0"/>
        <cfvo type="percentile" val="50"/>
        <cfvo type="num" val="#REF!"/>
        <color rgb="FFFF0000"/>
        <color rgb="FFFFFF00"/>
        <color rgb="FF006600"/>
      </colorScale>
    </cfRule>
  </conditionalFormatting>
  <conditionalFormatting sqref="J29">
    <cfRule type="colorScale" priority="140">
      <colorScale>
        <cfvo type="num" val="0"/>
        <cfvo type="formula" val="#REF!/2"/>
        <cfvo type="num" val="#REF!"/>
        <color rgb="FFFF0000"/>
        <color rgb="FFFFFF00"/>
        <color rgb="FF006600"/>
      </colorScale>
    </cfRule>
  </conditionalFormatting>
  <conditionalFormatting sqref="J28">
    <cfRule type="expression" dxfId="55" priority="130" stopIfTrue="1">
      <formula>$K$27=0</formula>
    </cfRule>
    <cfRule type="expression" dxfId="54" priority="131" stopIfTrue="1">
      <formula>$K$27&gt;0</formula>
    </cfRule>
    <cfRule type="dataBar" priority="132">
      <dataBar>
        <cfvo type="min"/>
        <cfvo type="max"/>
        <color rgb="FFFF0000"/>
      </dataBar>
      <extLst>
        <ext xmlns:x14="http://schemas.microsoft.com/office/spreadsheetml/2009/9/main" uri="{B025F937-C7B1-47D3-B67F-A62EFF666E3E}">
          <x14:id>{A2F14A40-3384-4F3A-B6F1-5595B85586CB}</x14:id>
        </ext>
      </extLst>
    </cfRule>
    <cfRule type="colorScale" priority="133">
      <colorScale>
        <cfvo type="min"/>
        <cfvo type="percentile" val="50"/>
        <cfvo type="max"/>
        <color rgb="FF63BE7B"/>
        <color rgb="FFFFEB84"/>
        <color rgb="FFF8696B"/>
      </colorScale>
    </cfRule>
  </conditionalFormatting>
  <conditionalFormatting sqref="J4">
    <cfRule type="expression" dxfId="53" priority="97" stopIfTrue="1">
      <formula>E4="No"</formula>
    </cfRule>
    <cfRule type="dataBar" priority="98">
      <dataBar>
        <cfvo type="min"/>
        <cfvo type="max"/>
        <color rgb="FFFF0000"/>
      </dataBar>
      <extLst>
        <ext xmlns:x14="http://schemas.microsoft.com/office/spreadsheetml/2009/9/main" uri="{B025F937-C7B1-47D3-B67F-A62EFF666E3E}">
          <x14:id>{1A76769B-215E-4434-A327-1D68B7F6F4F8}</x14:id>
        </ext>
      </extLst>
    </cfRule>
    <cfRule type="colorScale" priority="99">
      <colorScale>
        <cfvo type="min"/>
        <cfvo type="percentile" val="50"/>
        <cfvo type="max"/>
        <color rgb="FF63BE7B"/>
        <color rgb="FFFFEB84"/>
        <color rgb="FFF8696B"/>
      </colorScale>
    </cfRule>
  </conditionalFormatting>
  <conditionalFormatting sqref="J5 J22 J10:J20">
    <cfRule type="expression" dxfId="52" priority="221" stopIfTrue="1">
      <formula>E5="No"</formula>
    </cfRule>
    <cfRule type="dataBar" priority="222">
      <dataBar>
        <cfvo type="min"/>
        <cfvo type="max"/>
        <color rgb="FFFF0000"/>
      </dataBar>
      <extLst>
        <ext xmlns:x14="http://schemas.microsoft.com/office/spreadsheetml/2009/9/main" uri="{B025F937-C7B1-47D3-B67F-A62EFF666E3E}">
          <x14:id>{8D93612A-C8BA-4FF2-8414-493E800BF081}</x14:id>
        </ext>
      </extLst>
    </cfRule>
    <cfRule type="colorScale" priority="223">
      <colorScale>
        <cfvo type="min"/>
        <cfvo type="percentile" val="50"/>
        <cfvo type="max"/>
        <color rgb="FF63BE7B"/>
        <color rgb="FFFFEB84"/>
        <color rgb="FFF8696B"/>
      </colorScale>
    </cfRule>
  </conditionalFormatting>
  <conditionalFormatting sqref="K4:K5 K10:K20 K22:K23">
    <cfRule type="expression" dxfId="51" priority="85" stopIfTrue="1">
      <formula>F4="No"</formula>
    </cfRule>
    <cfRule type="dataBar" priority="86">
      <dataBar>
        <cfvo type="min"/>
        <cfvo type="max"/>
        <color rgb="FFFF0000"/>
      </dataBar>
      <extLst>
        <ext xmlns:x14="http://schemas.microsoft.com/office/spreadsheetml/2009/9/main" uri="{B025F937-C7B1-47D3-B67F-A62EFF666E3E}">
          <x14:id>{ABE3E99B-C929-4A54-A81E-2EF6C81B635B}</x14:id>
        </ext>
      </extLst>
    </cfRule>
    <cfRule type="colorScale" priority="87">
      <colorScale>
        <cfvo type="min"/>
        <cfvo type="percentile" val="50"/>
        <cfvo type="max"/>
        <color rgb="FF63BE7B"/>
        <color rgb="FFFFEB84"/>
        <color rgb="FFF8696B"/>
      </colorScale>
    </cfRule>
  </conditionalFormatting>
  <conditionalFormatting sqref="K24">
    <cfRule type="expression" dxfId="50" priority="79" stopIfTrue="1">
      <formula>F24="No"</formula>
    </cfRule>
    <cfRule type="dataBar" priority="80">
      <dataBar>
        <cfvo type="min"/>
        <cfvo type="max"/>
        <color rgb="FFFF0000"/>
      </dataBar>
      <extLst>
        <ext xmlns:x14="http://schemas.microsoft.com/office/spreadsheetml/2009/9/main" uri="{B025F937-C7B1-47D3-B67F-A62EFF666E3E}">
          <x14:id>{09117C72-39C4-4F22-B398-A53585064806}</x14:id>
        </ext>
      </extLst>
    </cfRule>
    <cfRule type="colorScale" priority="81">
      <colorScale>
        <cfvo type="min"/>
        <cfvo type="percentile" val="50"/>
        <cfvo type="max"/>
        <color rgb="FF63BE7B"/>
        <color rgb="FFFFEB84"/>
        <color rgb="FFF8696B"/>
      </colorScale>
    </cfRule>
  </conditionalFormatting>
  <conditionalFormatting sqref="K25">
    <cfRule type="expression" dxfId="49" priority="73" stopIfTrue="1">
      <formula>F25="No"</formula>
    </cfRule>
    <cfRule type="dataBar" priority="74">
      <dataBar>
        <cfvo type="min"/>
        <cfvo type="max"/>
        <color rgb="FFFF0000"/>
      </dataBar>
      <extLst>
        <ext xmlns:x14="http://schemas.microsoft.com/office/spreadsheetml/2009/9/main" uri="{B025F937-C7B1-47D3-B67F-A62EFF666E3E}">
          <x14:id>{1D68FD9D-17CD-4F65-95B5-59D9D725F805}</x14:id>
        </ext>
      </extLst>
    </cfRule>
    <cfRule type="colorScale" priority="75">
      <colorScale>
        <cfvo type="min"/>
        <cfvo type="percentile" val="50"/>
        <cfvo type="max"/>
        <color rgb="FF63BE7B"/>
        <color rgb="FFFFEB84"/>
        <color rgb="FFF8696B"/>
      </colorScale>
    </cfRule>
  </conditionalFormatting>
  <conditionalFormatting sqref="J23">
    <cfRule type="expression" dxfId="48" priority="67" stopIfTrue="1">
      <formula>E23="No"</formula>
    </cfRule>
    <cfRule type="dataBar" priority="68">
      <dataBar>
        <cfvo type="min"/>
        <cfvo type="max"/>
        <color rgb="FFFF0000"/>
      </dataBar>
      <extLst>
        <ext xmlns:x14="http://schemas.microsoft.com/office/spreadsheetml/2009/9/main" uri="{B025F937-C7B1-47D3-B67F-A62EFF666E3E}">
          <x14:id>{FA120A8E-CACC-46FF-98B9-8755953B6D2B}</x14:id>
        </ext>
      </extLst>
    </cfRule>
    <cfRule type="colorScale" priority="69">
      <colorScale>
        <cfvo type="min"/>
        <cfvo type="percentile" val="50"/>
        <cfvo type="max"/>
        <color rgb="FF63BE7B"/>
        <color rgb="FFFFEB84"/>
        <color rgb="FFF8696B"/>
      </colorScale>
    </cfRule>
  </conditionalFormatting>
  <conditionalFormatting sqref="J24">
    <cfRule type="expression" dxfId="47" priority="64" stopIfTrue="1">
      <formula>E24="No"</formula>
    </cfRule>
    <cfRule type="dataBar" priority="65">
      <dataBar>
        <cfvo type="min"/>
        <cfvo type="max"/>
        <color rgb="FFFF0000"/>
      </dataBar>
      <extLst>
        <ext xmlns:x14="http://schemas.microsoft.com/office/spreadsheetml/2009/9/main" uri="{B025F937-C7B1-47D3-B67F-A62EFF666E3E}">
          <x14:id>{5123BC43-8AC5-4B0B-B50B-987979A23BD0}</x14:id>
        </ext>
      </extLst>
    </cfRule>
    <cfRule type="colorScale" priority="66">
      <colorScale>
        <cfvo type="min"/>
        <cfvo type="percentile" val="50"/>
        <cfvo type="max"/>
        <color rgb="FF63BE7B"/>
        <color rgb="FFFFEB84"/>
        <color rgb="FFF8696B"/>
      </colorScale>
    </cfRule>
  </conditionalFormatting>
  <conditionalFormatting sqref="J25">
    <cfRule type="expression" dxfId="46" priority="61" stopIfTrue="1">
      <formula>E25="No"</formula>
    </cfRule>
    <cfRule type="dataBar" priority="62">
      <dataBar>
        <cfvo type="min"/>
        <cfvo type="max"/>
        <color rgb="FFFF0000"/>
      </dataBar>
      <extLst>
        <ext xmlns:x14="http://schemas.microsoft.com/office/spreadsheetml/2009/9/main" uri="{B025F937-C7B1-47D3-B67F-A62EFF666E3E}">
          <x14:id>{2A97BCD4-0A24-4226-B7BF-1C7384FD0FD0}</x14:id>
        </ext>
      </extLst>
    </cfRule>
    <cfRule type="colorScale" priority="63">
      <colorScale>
        <cfvo type="min"/>
        <cfvo type="percentile" val="50"/>
        <cfvo type="max"/>
        <color rgb="FF63BE7B"/>
        <color rgb="FFFFEB84"/>
        <color rgb="FFF8696B"/>
      </colorScale>
    </cfRule>
  </conditionalFormatting>
  <conditionalFormatting sqref="K8">
    <cfRule type="expression" dxfId="45" priority="46" stopIfTrue="1">
      <formula>F8="No"</formula>
    </cfRule>
    <cfRule type="dataBar" priority="47">
      <dataBar>
        <cfvo type="min"/>
        <cfvo type="max"/>
        <color rgb="FFFF0000"/>
      </dataBar>
      <extLst>
        <ext xmlns:x14="http://schemas.microsoft.com/office/spreadsheetml/2009/9/main" uri="{B025F937-C7B1-47D3-B67F-A62EFF666E3E}">
          <x14:id>{AB40D704-E29D-42D8-8A14-B083D97FF936}</x14:id>
        </ext>
      </extLst>
    </cfRule>
    <cfRule type="colorScale" priority="48">
      <colorScale>
        <cfvo type="min"/>
        <cfvo type="percentile" val="50"/>
        <cfvo type="max"/>
        <color rgb="FF63BE7B"/>
        <color rgb="FFFFEB84"/>
        <color rgb="FFF8696B"/>
      </colorScale>
    </cfRule>
  </conditionalFormatting>
  <conditionalFormatting sqref="J8">
    <cfRule type="expression" dxfId="44" priority="43" stopIfTrue="1">
      <formula>E8="No"</formula>
    </cfRule>
    <cfRule type="dataBar" priority="44">
      <dataBar>
        <cfvo type="min"/>
        <cfvo type="max"/>
        <color rgb="FFFF0000"/>
      </dataBar>
      <extLst>
        <ext xmlns:x14="http://schemas.microsoft.com/office/spreadsheetml/2009/9/main" uri="{B025F937-C7B1-47D3-B67F-A62EFF666E3E}">
          <x14:id>{A319EC8D-18F4-4AE2-8505-72AF30A52197}</x14:id>
        </ext>
      </extLst>
    </cfRule>
    <cfRule type="colorScale" priority="45">
      <colorScale>
        <cfvo type="min"/>
        <cfvo type="percentile" val="50"/>
        <cfvo type="max"/>
        <color rgb="FF63BE7B"/>
        <color rgb="FFFFEB84"/>
        <color rgb="FFF8696B"/>
      </colorScale>
    </cfRule>
  </conditionalFormatting>
  <conditionalFormatting sqref="K9">
    <cfRule type="expression" dxfId="43" priority="40" stopIfTrue="1">
      <formula>F9="No"</formula>
    </cfRule>
    <cfRule type="dataBar" priority="41">
      <dataBar>
        <cfvo type="min"/>
        <cfvo type="max"/>
        <color rgb="FFFF0000"/>
      </dataBar>
      <extLst>
        <ext xmlns:x14="http://schemas.microsoft.com/office/spreadsheetml/2009/9/main" uri="{B025F937-C7B1-47D3-B67F-A62EFF666E3E}">
          <x14:id>{3EF5E698-5AA5-4B78-87C0-12AA28F0FD4C}</x14:id>
        </ext>
      </extLst>
    </cfRule>
    <cfRule type="colorScale" priority="42">
      <colorScale>
        <cfvo type="min"/>
        <cfvo type="percentile" val="50"/>
        <cfvo type="max"/>
        <color rgb="FF63BE7B"/>
        <color rgb="FFFFEB84"/>
        <color rgb="FFF8696B"/>
      </colorScale>
    </cfRule>
  </conditionalFormatting>
  <conditionalFormatting sqref="J9">
    <cfRule type="expression" dxfId="42" priority="37" stopIfTrue="1">
      <formula>E9="No"</formula>
    </cfRule>
    <cfRule type="dataBar" priority="38">
      <dataBar>
        <cfvo type="min"/>
        <cfvo type="max"/>
        <color rgb="FFFF0000"/>
      </dataBar>
      <extLst>
        <ext xmlns:x14="http://schemas.microsoft.com/office/spreadsheetml/2009/9/main" uri="{B025F937-C7B1-47D3-B67F-A62EFF666E3E}">
          <x14:id>{CBCA4CE3-5BAA-4DC0-9D59-09D475009001}</x14:id>
        </ext>
      </extLst>
    </cfRule>
    <cfRule type="colorScale" priority="39">
      <colorScale>
        <cfvo type="min"/>
        <cfvo type="percentile" val="50"/>
        <cfvo type="max"/>
        <color rgb="FF63BE7B"/>
        <color rgb="FFFFEB84"/>
        <color rgb="FFF8696B"/>
      </colorScale>
    </cfRule>
  </conditionalFormatting>
  <conditionalFormatting sqref="J21">
    <cfRule type="expression" dxfId="41" priority="34" stopIfTrue="1">
      <formula>E21="No"</formula>
    </cfRule>
    <cfRule type="dataBar" priority="35">
      <dataBar>
        <cfvo type="min"/>
        <cfvo type="max"/>
        <color rgb="FFFF0000"/>
      </dataBar>
      <extLst>
        <ext xmlns:x14="http://schemas.microsoft.com/office/spreadsheetml/2009/9/main" uri="{B025F937-C7B1-47D3-B67F-A62EFF666E3E}">
          <x14:id>{9A4D7C1A-1AAA-4A0E-9C4F-3C877339E0D6}</x14:id>
        </ext>
      </extLst>
    </cfRule>
    <cfRule type="colorScale" priority="36">
      <colorScale>
        <cfvo type="min"/>
        <cfvo type="percentile" val="50"/>
        <cfvo type="max"/>
        <color rgb="FF63BE7B"/>
        <color rgb="FFFFEB84"/>
        <color rgb="FFF8696B"/>
      </colorScale>
    </cfRule>
  </conditionalFormatting>
  <conditionalFormatting sqref="K21">
    <cfRule type="expression" dxfId="40" priority="31" stopIfTrue="1">
      <formula>F21="No"</formula>
    </cfRule>
    <cfRule type="dataBar" priority="32">
      <dataBar>
        <cfvo type="min"/>
        <cfvo type="max"/>
        <color rgb="FFFF0000"/>
      </dataBar>
      <extLst>
        <ext xmlns:x14="http://schemas.microsoft.com/office/spreadsheetml/2009/9/main" uri="{B025F937-C7B1-47D3-B67F-A62EFF666E3E}">
          <x14:id>{CBB6C0BE-BBF9-4554-B11C-612BB13A1AAE}</x14:id>
        </ext>
      </extLst>
    </cfRule>
    <cfRule type="colorScale" priority="33">
      <colorScale>
        <cfvo type="min"/>
        <cfvo type="percentile" val="50"/>
        <cfvo type="max"/>
        <color rgb="FF63BE7B"/>
        <color rgb="FFFFEB84"/>
        <color rgb="FFF8696B"/>
      </colorScale>
    </cfRule>
  </conditionalFormatting>
  <conditionalFormatting sqref="J7">
    <cfRule type="expression" dxfId="39" priority="22" stopIfTrue="1">
      <formula>E7="No"</formula>
    </cfRule>
    <cfRule type="dataBar" priority="23">
      <dataBar>
        <cfvo type="min"/>
        <cfvo type="max"/>
        <color rgb="FFFF0000"/>
      </dataBar>
      <extLst>
        <ext xmlns:x14="http://schemas.microsoft.com/office/spreadsheetml/2009/9/main" uri="{B025F937-C7B1-47D3-B67F-A62EFF666E3E}">
          <x14:id>{B161AF59-6EDC-4612-A130-7ADF478B5660}</x14:id>
        </ext>
      </extLst>
    </cfRule>
    <cfRule type="colorScale" priority="24">
      <colorScale>
        <cfvo type="min"/>
        <cfvo type="percentile" val="50"/>
        <cfvo type="max"/>
        <color rgb="FF63BE7B"/>
        <color rgb="FFFFEB84"/>
        <color rgb="FFF8696B"/>
      </colorScale>
    </cfRule>
  </conditionalFormatting>
  <conditionalFormatting sqref="K7">
    <cfRule type="expression" dxfId="38" priority="19" stopIfTrue="1">
      <formula>F7="No"</formula>
    </cfRule>
    <cfRule type="dataBar" priority="20">
      <dataBar>
        <cfvo type="min"/>
        <cfvo type="max"/>
        <color rgb="FFFF0000"/>
      </dataBar>
      <extLst>
        <ext xmlns:x14="http://schemas.microsoft.com/office/spreadsheetml/2009/9/main" uri="{B025F937-C7B1-47D3-B67F-A62EFF666E3E}">
          <x14:id>{CF9778B7-32B4-4FC7-AF49-D13547B7A6F4}</x14:id>
        </ext>
      </extLst>
    </cfRule>
    <cfRule type="colorScale" priority="21">
      <colorScale>
        <cfvo type="min"/>
        <cfvo type="percentile" val="50"/>
        <cfvo type="max"/>
        <color rgb="FF63BE7B"/>
        <color rgb="FFFFEB84"/>
        <color rgb="FFF8696B"/>
      </colorScale>
    </cfRule>
  </conditionalFormatting>
  <conditionalFormatting sqref="J6">
    <cfRule type="expression" dxfId="37" priority="4" stopIfTrue="1">
      <formula>E6="No"</formula>
    </cfRule>
    <cfRule type="dataBar" priority="5">
      <dataBar>
        <cfvo type="min"/>
        <cfvo type="max"/>
        <color rgb="FFFF0000"/>
      </dataBar>
      <extLst>
        <ext xmlns:x14="http://schemas.microsoft.com/office/spreadsheetml/2009/9/main" uri="{B025F937-C7B1-47D3-B67F-A62EFF666E3E}">
          <x14:id>{31E93F66-E4DE-409C-89FF-21C0A374EE67}</x14:id>
        </ext>
      </extLst>
    </cfRule>
    <cfRule type="colorScale" priority="6">
      <colorScale>
        <cfvo type="min"/>
        <cfvo type="percentile" val="50"/>
        <cfvo type="max"/>
        <color rgb="FF63BE7B"/>
        <color rgb="FFFFEB84"/>
        <color rgb="FFF8696B"/>
      </colorScale>
    </cfRule>
  </conditionalFormatting>
  <conditionalFormatting sqref="K6">
    <cfRule type="expression" dxfId="36" priority="1" stopIfTrue="1">
      <formula>F6="No"</formula>
    </cfRule>
    <cfRule type="dataBar" priority="2">
      <dataBar>
        <cfvo type="min"/>
        <cfvo type="max"/>
        <color rgb="FFFF0000"/>
      </dataBar>
      <extLst>
        <ext xmlns:x14="http://schemas.microsoft.com/office/spreadsheetml/2009/9/main" uri="{B025F937-C7B1-47D3-B67F-A62EFF666E3E}">
          <x14:id>{72372934-DF2A-40A9-8E2A-DCA3C15E039E}</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4:E25" xr:uid="{00000000-0002-0000-0500-000000000000}">
      <formula1>$J$33:$J$34</formula1>
    </dataValidation>
  </dataValidations>
  <pageMargins left="0.27559055118110237" right="0.15748031496062992" top="0.59055118110236227" bottom="0.39370078740157483" header="0.19685039370078741" footer="0.19685039370078741"/>
  <pageSetup scale="60"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A2F14A40-3384-4F3A-B6F1-5595B85586CB}">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1A76769B-215E-4434-A327-1D68B7F6F4F8}">
            <x14:dataBar minLength="0" maxLength="100" negativeBarColorSameAsPositive="1" axisPosition="none">
              <x14:cfvo type="min"/>
              <x14:cfvo type="max"/>
            </x14:dataBar>
          </x14:cfRule>
          <xm:sqref>J4</xm:sqref>
        </x14:conditionalFormatting>
        <x14:conditionalFormatting xmlns:xm="http://schemas.microsoft.com/office/excel/2006/main">
          <x14:cfRule type="dataBar" id="{8D93612A-C8BA-4FF2-8414-493E800BF081}">
            <x14:dataBar minLength="0" maxLength="100" negativeBarColorSameAsPositive="1" axisPosition="none">
              <x14:cfvo type="min"/>
              <x14:cfvo type="max"/>
            </x14:dataBar>
          </x14:cfRule>
          <xm:sqref>J5 J22 J10:J20</xm:sqref>
        </x14:conditionalFormatting>
        <x14:conditionalFormatting xmlns:xm="http://schemas.microsoft.com/office/excel/2006/main">
          <x14:cfRule type="dataBar" id="{ABE3E99B-C929-4A54-A81E-2EF6C81B635B}">
            <x14:dataBar minLength="0" maxLength="100" negativeBarColorSameAsPositive="1" axisPosition="none">
              <x14:cfvo type="min"/>
              <x14:cfvo type="max"/>
            </x14:dataBar>
          </x14:cfRule>
          <xm:sqref>K4:K5 K10:K20 K22:K23</xm:sqref>
        </x14:conditionalFormatting>
        <x14:conditionalFormatting xmlns:xm="http://schemas.microsoft.com/office/excel/2006/main">
          <x14:cfRule type="dataBar" id="{09117C72-39C4-4F22-B398-A53585064806}">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1D68FD9D-17CD-4F65-95B5-59D9D725F805}">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FA120A8E-CACC-46FF-98B9-8755953B6D2B}">
            <x14:dataBar minLength="0" maxLength="100" negativeBarColorSameAsPositive="1" axisPosition="none">
              <x14:cfvo type="min"/>
              <x14:cfvo type="max"/>
            </x14:dataBar>
          </x14:cfRule>
          <xm:sqref>J23</xm:sqref>
        </x14:conditionalFormatting>
        <x14:conditionalFormatting xmlns:xm="http://schemas.microsoft.com/office/excel/2006/main">
          <x14:cfRule type="dataBar" id="{5123BC43-8AC5-4B0B-B50B-987979A23BD0}">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2A97BCD4-0A24-4226-B7BF-1C7384FD0FD0}">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AB40D704-E29D-42D8-8A14-B083D97FF936}">
            <x14:dataBar minLength="0" maxLength="100" negativeBarColorSameAsPositive="1" axisPosition="none">
              <x14:cfvo type="min"/>
              <x14:cfvo type="max"/>
            </x14:dataBar>
          </x14:cfRule>
          <xm:sqref>K8</xm:sqref>
        </x14:conditionalFormatting>
        <x14:conditionalFormatting xmlns:xm="http://schemas.microsoft.com/office/excel/2006/main">
          <x14:cfRule type="dataBar" id="{A319EC8D-18F4-4AE2-8505-72AF30A52197}">
            <x14:dataBar minLength="0" maxLength="100" negativeBarColorSameAsPositive="1" axisPosition="none">
              <x14:cfvo type="min"/>
              <x14:cfvo type="max"/>
            </x14:dataBar>
          </x14:cfRule>
          <xm:sqref>J8</xm:sqref>
        </x14:conditionalFormatting>
        <x14:conditionalFormatting xmlns:xm="http://schemas.microsoft.com/office/excel/2006/main">
          <x14:cfRule type="dataBar" id="{3EF5E698-5AA5-4B78-87C0-12AA28F0FD4C}">
            <x14:dataBar minLength="0" maxLength="100" negativeBarColorSameAsPositive="1" axisPosition="none">
              <x14:cfvo type="min"/>
              <x14:cfvo type="max"/>
            </x14:dataBar>
          </x14:cfRule>
          <xm:sqref>K9</xm:sqref>
        </x14:conditionalFormatting>
        <x14:conditionalFormatting xmlns:xm="http://schemas.microsoft.com/office/excel/2006/main">
          <x14:cfRule type="dataBar" id="{CBCA4CE3-5BAA-4DC0-9D59-09D475009001}">
            <x14:dataBar minLength="0" maxLength="100" negativeBarColorSameAsPositive="1" axisPosition="none">
              <x14:cfvo type="min"/>
              <x14:cfvo type="max"/>
            </x14:dataBar>
          </x14:cfRule>
          <xm:sqref>J9</xm:sqref>
        </x14:conditionalFormatting>
        <x14:conditionalFormatting xmlns:xm="http://schemas.microsoft.com/office/excel/2006/main">
          <x14:cfRule type="dataBar" id="{9A4D7C1A-1AAA-4A0E-9C4F-3C877339E0D6}">
            <x14:dataBar minLength="0" maxLength="100" negativeBarColorSameAsPositive="1" axisPosition="none">
              <x14:cfvo type="min"/>
              <x14:cfvo type="max"/>
            </x14:dataBar>
          </x14:cfRule>
          <xm:sqref>J21</xm:sqref>
        </x14:conditionalFormatting>
        <x14:conditionalFormatting xmlns:xm="http://schemas.microsoft.com/office/excel/2006/main">
          <x14:cfRule type="dataBar" id="{CBB6C0BE-BBF9-4554-B11C-612BB13A1AAE}">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B161AF59-6EDC-4612-A130-7ADF478B5660}">
            <x14:dataBar minLength="0" maxLength="100" negativeBarColorSameAsPositive="1" axisPosition="none">
              <x14:cfvo type="min"/>
              <x14:cfvo type="max"/>
            </x14:dataBar>
          </x14:cfRule>
          <xm:sqref>J7</xm:sqref>
        </x14:conditionalFormatting>
        <x14:conditionalFormatting xmlns:xm="http://schemas.microsoft.com/office/excel/2006/main">
          <x14:cfRule type="dataBar" id="{CF9778B7-32B4-4FC7-AF49-D13547B7A6F4}">
            <x14:dataBar minLength="0" maxLength="100" negativeBarColorSameAsPositive="1" axisPosition="none">
              <x14:cfvo type="min"/>
              <x14:cfvo type="max"/>
            </x14:dataBar>
          </x14:cfRule>
          <xm:sqref>K7</xm:sqref>
        </x14:conditionalFormatting>
        <x14:conditionalFormatting xmlns:xm="http://schemas.microsoft.com/office/excel/2006/main">
          <x14:cfRule type="dataBar" id="{31E93F66-E4DE-409C-89FF-21C0A374EE67}">
            <x14:dataBar minLength="0" maxLength="100" negativeBarColorSameAsPositive="1" axisPosition="none">
              <x14:cfvo type="min"/>
              <x14:cfvo type="max"/>
            </x14:dataBar>
          </x14:cfRule>
          <xm:sqref>J6</xm:sqref>
        </x14:conditionalFormatting>
        <x14:conditionalFormatting xmlns:xm="http://schemas.microsoft.com/office/excel/2006/main">
          <x14:cfRule type="dataBar" id="{72372934-DF2A-40A9-8E2A-DCA3C15E039E}">
            <x14:dataBar minLength="0" maxLength="100" negativeBarColorSameAsPositive="1" axisPosition="none">
              <x14:cfvo type="min"/>
              <x14:cfvo type="max"/>
            </x14:dataBar>
          </x14:cfRule>
          <xm:sqref>K6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7"/>
  <sheetViews>
    <sheetView view="pageBreakPreview" zoomScaleNormal="80" zoomScaleSheetLayoutView="100" workbookViewId="0">
      <pane ySplit="3" topLeftCell="A4" activePane="bottomLeft" state="frozenSplit"/>
      <selection pane="bottomLeft" activeCell="D6" sqref="D6"/>
    </sheetView>
  </sheetViews>
  <sheetFormatPr baseColWidth="10" defaultColWidth="9.140625" defaultRowHeight="12.75" x14ac:dyDescent="0.2"/>
  <cols>
    <col min="1" max="1" width="4" style="1" customWidth="1"/>
    <col min="2" max="2" width="9" style="5" customWidth="1"/>
    <col min="3" max="3" width="31.7109375" style="7" customWidth="1"/>
    <col min="4" max="4" width="68.85546875" style="12" customWidth="1"/>
    <col min="5" max="5" width="17" style="10" customWidth="1"/>
    <col min="6" max="6" width="15.42578125" style="8" hidden="1" customWidth="1"/>
    <col min="7" max="7" width="15.5703125" style="9" hidden="1" customWidth="1"/>
    <col min="8" max="9" width="15.5703125" style="15" hidden="1" customWidth="1"/>
    <col min="10" max="10" width="23" style="9" customWidth="1"/>
    <col min="11" max="11" width="12.42578125" style="9" customWidth="1"/>
    <col min="12" max="12" width="62.28515625" style="10" customWidth="1"/>
    <col min="13" max="16384" width="9.140625" style="3"/>
  </cols>
  <sheetData>
    <row r="1" spans="1:12" ht="18" x14ac:dyDescent="0.2">
      <c r="A1" s="129"/>
      <c r="B1" s="185" t="s">
        <v>285</v>
      </c>
      <c r="C1" s="186"/>
      <c r="D1" s="73" t="str">
        <f>+'1. Main Charact, Cert &amp; Insp'!$D$1</f>
        <v xml:space="preserve">Nombre: Contratista,  Jackup, Modelo </v>
      </c>
      <c r="E1" s="74"/>
      <c r="F1" s="75"/>
      <c r="G1" s="76"/>
      <c r="H1" s="77"/>
      <c r="I1" s="77"/>
      <c r="J1" s="76"/>
      <c r="K1" s="76"/>
    </row>
    <row r="2" spans="1:12" ht="16.5" customHeight="1" x14ac:dyDescent="0.3">
      <c r="A2" s="129"/>
      <c r="B2" s="187" t="s">
        <v>177</v>
      </c>
      <c r="C2" s="187"/>
      <c r="D2" s="71">
        <f>+'1. Main Charact, Cert &amp; Insp'!$D$2</f>
        <v>0</v>
      </c>
      <c r="E2" s="78"/>
      <c r="F2" s="181" t="s">
        <v>171</v>
      </c>
      <c r="G2" s="182"/>
      <c r="H2" s="66" t="s">
        <v>209</v>
      </c>
      <c r="I2" s="183" t="s">
        <v>173</v>
      </c>
      <c r="J2" s="184"/>
      <c r="K2" s="54"/>
      <c r="L2" s="3"/>
    </row>
    <row r="3" spans="1:12" ht="74.25" customHeight="1" x14ac:dyDescent="0.2">
      <c r="A3" s="129"/>
      <c r="B3" s="81" t="s">
        <v>2</v>
      </c>
      <c r="C3" s="81" t="s">
        <v>3</v>
      </c>
      <c r="D3" s="82" t="s">
        <v>4</v>
      </c>
      <c r="E3" s="39" t="s">
        <v>185</v>
      </c>
      <c r="F3" s="38" t="s">
        <v>153</v>
      </c>
      <c r="G3" s="38" t="s">
        <v>6</v>
      </c>
      <c r="H3" s="39" t="s">
        <v>189</v>
      </c>
      <c r="I3" s="39" t="s">
        <v>190</v>
      </c>
      <c r="J3" s="40" t="s">
        <v>172</v>
      </c>
      <c r="K3" s="70" t="s">
        <v>279</v>
      </c>
      <c r="L3" s="20" t="s">
        <v>5</v>
      </c>
    </row>
    <row r="4" spans="1:12" ht="41.25" customHeight="1" x14ac:dyDescent="0.2">
      <c r="A4" s="129"/>
      <c r="B4" s="83">
        <f>+'6. BOP &amp; testing'!B25+1</f>
        <v>126</v>
      </c>
      <c r="C4" s="84" t="s">
        <v>117</v>
      </c>
      <c r="D4" s="85" t="s">
        <v>325</v>
      </c>
      <c r="E4" s="41" t="s">
        <v>71</v>
      </c>
      <c r="F4" s="64">
        <v>10</v>
      </c>
      <c r="G4" s="62" t="e">
        <f>+F4/#REF!</f>
        <v>#REF!</v>
      </c>
      <c r="H4" s="63">
        <f>IF(E4="Yes",F4,0)</f>
        <v>10</v>
      </c>
      <c r="I4" s="60" t="e">
        <f>IF(OR($H$4=0,$H$5=0,$H$6=0,#REF!=0)=FALSE,H4,0)</f>
        <v>#REF!</v>
      </c>
      <c r="J4" s="61" t="str">
        <f>IF(E4="Yes","OK","Did not pass")</f>
        <v>OK</v>
      </c>
      <c r="K4" s="61" t="s">
        <v>278</v>
      </c>
      <c r="L4" s="69"/>
    </row>
    <row r="5" spans="1:12" ht="15" x14ac:dyDescent="0.2">
      <c r="A5" s="129"/>
      <c r="B5" s="83">
        <f>+B4+1</f>
        <v>127</v>
      </c>
      <c r="C5" s="84" t="s">
        <v>118</v>
      </c>
      <c r="D5" s="85" t="s">
        <v>119</v>
      </c>
      <c r="E5" s="41" t="s">
        <v>71</v>
      </c>
      <c r="F5" s="64">
        <v>10</v>
      </c>
      <c r="G5" s="62" t="e">
        <f>+F5/#REF!</f>
        <v>#REF!</v>
      </c>
      <c r="H5" s="63">
        <f t="shared" ref="H5:H25" si="0">IF(E5="Yes",F5,0)</f>
        <v>10</v>
      </c>
      <c r="I5" s="60" t="e">
        <f>IF(OR($H$4=0,$H$5=0,$H$6=0,#REF!=0)=FALSE,H5,0)</f>
        <v>#REF!</v>
      </c>
      <c r="J5" s="61" t="str">
        <f t="shared" ref="J5:J23" si="1">IF(E5="Yes","OK","Did not pass")</f>
        <v>OK</v>
      </c>
      <c r="K5" s="61" t="s">
        <v>165</v>
      </c>
      <c r="L5" s="69"/>
    </row>
    <row r="6" spans="1:12" ht="15" x14ac:dyDescent="0.2">
      <c r="A6" s="129"/>
      <c r="B6" s="83">
        <f t="shared" ref="B6:B31" si="2">+B5+1</f>
        <v>128</v>
      </c>
      <c r="C6" s="84" t="s">
        <v>120</v>
      </c>
      <c r="D6" s="85" t="s">
        <v>121</v>
      </c>
      <c r="E6" s="41" t="s">
        <v>210</v>
      </c>
      <c r="F6" s="64">
        <v>10</v>
      </c>
      <c r="G6" s="62" t="e">
        <f>+F6/#REF!</f>
        <v>#REF!</v>
      </c>
      <c r="H6" s="63">
        <f t="shared" si="0"/>
        <v>10</v>
      </c>
      <c r="I6" s="60" t="e">
        <f>IF(OR($H$4=0,$H$5=0,$H$6=0,#REF!=0)=FALSE,H6,0)</f>
        <v>#REF!</v>
      </c>
      <c r="J6" s="61" t="str">
        <f t="shared" si="1"/>
        <v>OK</v>
      </c>
      <c r="K6" s="61" t="s">
        <v>165</v>
      </c>
      <c r="L6" s="69"/>
    </row>
    <row r="7" spans="1:12" ht="36.6" customHeight="1" x14ac:dyDescent="0.2">
      <c r="A7" s="129"/>
      <c r="B7" s="83">
        <f t="shared" si="2"/>
        <v>129</v>
      </c>
      <c r="C7" s="84" t="s">
        <v>122</v>
      </c>
      <c r="D7" s="85" t="s">
        <v>293</v>
      </c>
      <c r="E7" s="41" t="s">
        <v>210</v>
      </c>
      <c r="F7" s="64">
        <v>10</v>
      </c>
      <c r="G7" s="62" t="e">
        <f>+F7/#REF!</f>
        <v>#REF!</v>
      </c>
      <c r="H7" s="63">
        <f t="shared" si="0"/>
        <v>10</v>
      </c>
      <c r="I7" s="60" t="e">
        <f>IF(OR($H$4=0,$H$5=0,$H$6=0,#REF!=0)=FALSE,H7,0)</f>
        <v>#REF!</v>
      </c>
      <c r="J7" s="61" t="str">
        <f t="shared" si="1"/>
        <v>OK</v>
      </c>
      <c r="K7" s="61" t="s">
        <v>165</v>
      </c>
      <c r="L7" s="69"/>
    </row>
    <row r="8" spans="1:12" ht="15.6" customHeight="1" x14ac:dyDescent="0.2">
      <c r="A8" s="129"/>
      <c r="B8" s="83">
        <f t="shared" si="2"/>
        <v>130</v>
      </c>
      <c r="C8" s="84" t="s">
        <v>123</v>
      </c>
      <c r="D8" s="85" t="s">
        <v>294</v>
      </c>
      <c r="E8" s="41" t="s">
        <v>71</v>
      </c>
      <c r="F8" s="64">
        <v>10</v>
      </c>
      <c r="G8" s="62" t="e">
        <f>+F8/#REF!</f>
        <v>#REF!</v>
      </c>
      <c r="H8" s="63">
        <f t="shared" si="0"/>
        <v>10</v>
      </c>
      <c r="I8" s="60" t="e">
        <f>IF(OR($H$4=0,$H$5=0,$H$6=0,#REF!=0)=FALSE,H8,0)</f>
        <v>#REF!</v>
      </c>
      <c r="J8" s="61" t="str">
        <f t="shared" si="1"/>
        <v>OK</v>
      </c>
      <c r="K8" s="61" t="s">
        <v>165</v>
      </c>
      <c r="L8" s="69"/>
    </row>
    <row r="9" spans="1:12" ht="15" customHeight="1" x14ac:dyDescent="0.2">
      <c r="A9" s="129"/>
      <c r="B9" s="83">
        <f t="shared" si="2"/>
        <v>131</v>
      </c>
      <c r="C9" s="84" t="s">
        <v>124</v>
      </c>
      <c r="D9" s="85" t="s">
        <v>125</v>
      </c>
      <c r="E9" s="41" t="s">
        <v>210</v>
      </c>
      <c r="F9" s="64">
        <v>10</v>
      </c>
      <c r="G9" s="62" t="e">
        <f>+F9/#REF!</f>
        <v>#REF!</v>
      </c>
      <c r="H9" s="63">
        <f t="shared" si="0"/>
        <v>10</v>
      </c>
      <c r="I9" s="60" t="e">
        <f>IF(OR($H$4=0,$H$5=0,$H$6=0,#REF!=0)=FALSE,H9,0)</f>
        <v>#REF!</v>
      </c>
      <c r="J9" s="61" t="str">
        <f t="shared" si="1"/>
        <v>OK</v>
      </c>
      <c r="K9" s="61" t="s">
        <v>165</v>
      </c>
      <c r="L9" s="69"/>
    </row>
    <row r="10" spans="1:12" ht="56.25" customHeight="1" x14ac:dyDescent="0.2">
      <c r="A10" s="129"/>
      <c r="B10" s="83">
        <f t="shared" si="2"/>
        <v>132</v>
      </c>
      <c r="C10" s="84" t="s">
        <v>126</v>
      </c>
      <c r="D10" s="85" t="s">
        <v>295</v>
      </c>
      <c r="E10" s="41" t="s">
        <v>71</v>
      </c>
      <c r="F10" s="64">
        <v>10</v>
      </c>
      <c r="G10" s="62" t="e">
        <f>+F10/#REF!</f>
        <v>#REF!</v>
      </c>
      <c r="H10" s="63">
        <f t="shared" si="0"/>
        <v>10</v>
      </c>
      <c r="I10" s="60" t="e">
        <f>IF(OR($H$4=0,$H$5=0,$H$6=0,#REF!=0)=FALSE,H10,0)</f>
        <v>#REF!</v>
      </c>
      <c r="J10" s="61" t="str">
        <f t="shared" si="1"/>
        <v>OK</v>
      </c>
      <c r="K10" s="61" t="s">
        <v>165</v>
      </c>
      <c r="L10" s="69"/>
    </row>
    <row r="11" spans="1:12" ht="33.75" customHeight="1" x14ac:dyDescent="0.2">
      <c r="A11" s="129"/>
      <c r="B11" s="83">
        <f t="shared" si="2"/>
        <v>133</v>
      </c>
      <c r="C11" s="84" t="s">
        <v>127</v>
      </c>
      <c r="D11" s="85" t="s">
        <v>343</v>
      </c>
      <c r="E11" s="41" t="s">
        <v>210</v>
      </c>
      <c r="F11" s="64">
        <v>10</v>
      </c>
      <c r="G11" s="62" t="e">
        <f>+F11/#REF!</f>
        <v>#REF!</v>
      </c>
      <c r="H11" s="63">
        <f t="shared" si="0"/>
        <v>10</v>
      </c>
      <c r="I11" s="60" t="e">
        <f>IF(OR($H$4=0,$H$5=0,$H$6=0,#REF!=0)=FALSE,H11,0)</f>
        <v>#REF!</v>
      </c>
      <c r="J11" s="61" t="str">
        <f t="shared" si="1"/>
        <v>OK</v>
      </c>
      <c r="K11" s="61" t="s">
        <v>165</v>
      </c>
      <c r="L11" s="69"/>
    </row>
    <row r="12" spans="1:12" ht="15" x14ac:dyDescent="0.2">
      <c r="A12" s="129"/>
      <c r="B12" s="83">
        <f t="shared" si="2"/>
        <v>134</v>
      </c>
      <c r="C12" s="84" t="s">
        <v>128</v>
      </c>
      <c r="D12" s="85" t="s">
        <v>129</v>
      </c>
      <c r="E12" s="41" t="s">
        <v>71</v>
      </c>
      <c r="F12" s="64">
        <v>10</v>
      </c>
      <c r="G12" s="62" t="e">
        <f>+F12/#REF!</f>
        <v>#REF!</v>
      </c>
      <c r="H12" s="63">
        <f t="shared" si="0"/>
        <v>10</v>
      </c>
      <c r="I12" s="60" t="e">
        <f>IF(OR($H$4=0,$H$5=0,$H$6=0,#REF!=0)=FALSE,H12,0)</f>
        <v>#REF!</v>
      </c>
      <c r="J12" s="61" t="str">
        <f t="shared" si="1"/>
        <v>OK</v>
      </c>
      <c r="K12" s="61" t="s">
        <v>165</v>
      </c>
      <c r="L12" s="69"/>
    </row>
    <row r="13" spans="1:12" ht="15" x14ac:dyDescent="0.2">
      <c r="A13" s="129"/>
      <c r="B13" s="83">
        <f t="shared" si="2"/>
        <v>135</v>
      </c>
      <c r="C13" s="84" t="s">
        <v>130</v>
      </c>
      <c r="D13" s="85" t="s">
        <v>131</v>
      </c>
      <c r="E13" s="41" t="s">
        <v>210</v>
      </c>
      <c r="F13" s="64">
        <v>10</v>
      </c>
      <c r="G13" s="62" t="e">
        <f>+F13/#REF!</f>
        <v>#REF!</v>
      </c>
      <c r="H13" s="63">
        <f t="shared" si="0"/>
        <v>10</v>
      </c>
      <c r="I13" s="60" t="e">
        <f>IF(OR($H$4=0,$H$5=0,$H$6=0,#REF!=0)=FALSE,H13,0)</f>
        <v>#REF!</v>
      </c>
      <c r="J13" s="61" t="str">
        <f t="shared" si="1"/>
        <v>OK</v>
      </c>
      <c r="K13" s="61" t="s">
        <v>165</v>
      </c>
      <c r="L13" s="69"/>
    </row>
    <row r="14" spans="1:12" ht="24.75" customHeight="1" x14ac:dyDescent="0.2">
      <c r="A14" s="129"/>
      <c r="B14" s="83">
        <f t="shared" si="2"/>
        <v>136</v>
      </c>
      <c r="C14" s="84" t="s">
        <v>130</v>
      </c>
      <c r="D14" s="85" t="s">
        <v>369</v>
      </c>
      <c r="E14" s="41" t="s">
        <v>210</v>
      </c>
      <c r="F14" s="64">
        <v>10</v>
      </c>
      <c r="G14" s="62" t="e">
        <f>+F14/#REF!</f>
        <v>#REF!</v>
      </c>
      <c r="H14" s="63">
        <f t="shared" si="0"/>
        <v>10</v>
      </c>
      <c r="I14" s="60" t="e">
        <f>IF(OR($H$4=0,$H$5=0,$H$6=0,#REF!=0)=FALSE,H14,0)</f>
        <v>#REF!</v>
      </c>
      <c r="J14" s="61" t="str">
        <f t="shared" si="1"/>
        <v>OK</v>
      </c>
      <c r="K14" s="61" t="s">
        <v>165</v>
      </c>
      <c r="L14" s="69"/>
    </row>
    <row r="15" spans="1:12" ht="87.75" customHeight="1" x14ac:dyDescent="0.2">
      <c r="A15" s="129"/>
      <c r="B15" s="83">
        <f t="shared" si="2"/>
        <v>137</v>
      </c>
      <c r="C15" s="84" t="s">
        <v>132</v>
      </c>
      <c r="D15" s="85" t="s">
        <v>133</v>
      </c>
      <c r="E15" s="41" t="s">
        <v>210</v>
      </c>
      <c r="F15" s="64">
        <v>10</v>
      </c>
      <c r="G15" s="62" t="e">
        <f>+F15/#REF!</f>
        <v>#REF!</v>
      </c>
      <c r="H15" s="63">
        <f t="shared" si="0"/>
        <v>10</v>
      </c>
      <c r="I15" s="60" t="e">
        <f>IF(OR($H$4=0,$H$5=0,$H$6=0,#REF!=0)=FALSE,H15,0)</f>
        <v>#REF!</v>
      </c>
      <c r="J15" s="61" t="str">
        <f t="shared" si="1"/>
        <v>OK</v>
      </c>
      <c r="K15" s="61" t="s">
        <v>165</v>
      </c>
      <c r="L15" s="69"/>
    </row>
    <row r="16" spans="1:12" ht="39" customHeight="1" x14ac:dyDescent="0.2">
      <c r="A16" s="129"/>
      <c r="B16" s="83">
        <f t="shared" si="2"/>
        <v>138</v>
      </c>
      <c r="C16" s="84" t="s">
        <v>134</v>
      </c>
      <c r="D16" s="85" t="s">
        <v>135</v>
      </c>
      <c r="E16" s="41" t="s">
        <v>210</v>
      </c>
      <c r="F16" s="64">
        <v>10</v>
      </c>
      <c r="G16" s="62" t="e">
        <f>+F16/#REF!</f>
        <v>#REF!</v>
      </c>
      <c r="H16" s="63">
        <f t="shared" si="0"/>
        <v>10</v>
      </c>
      <c r="I16" s="60" t="e">
        <f>IF(OR($H$4=0,$H$5=0,$H$6=0,#REF!=0)=FALSE,H16,0)</f>
        <v>#REF!</v>
      </c>
      <c r="J16" s="61" t="str">
        <f t="shared" si="1"/>
        <v>OK</v>
      </c>
      <c r="K16" s="61" t="s">
        <v>165</v>
      </c>
      <c r="L16" s="69"/>
    </row>
    <row r="17" spans="1:12" ht="367.5" customHeight="1" x14ac:dyDescent="0.2">
      <c r="A17" s="129"/>
      <c r="B17" s="83">
        <f t="shared" si="2"/>
        <v>139</v>
      </c>
      <c r="C17" s="84" t="s">
        <v>149</v>
      </c>
      <c r="D17" s="132" t="s">
        <v>374</v>
      </c>
      <c r="E17" s="41" t="s">
        <v>71</v>
      </c>
      <c r="F17" s="64">
        <v>10</v>
      </c>
      <c r="G17" s="62" t="e">
        <f>+F17/#REF!</f>
        <v>#REF!</v>
      </c>
      <c r="H17" s="63">
        <f t="shared" si="0"/>
        <v>10</v>
      </c>
      <c r="I17" s="60" t="e">
        <f>IF(OR($H$4=0,$H$5=0,$H$6=0,#REF!=0)=FALSE,H17,0)</f>
        <v>#REF!</v>
      </c>
      <c r="J17" s="61" t="str">
        <f t="shared" si="1"/>
        <v>OK</v>
      </c>
      <c r="K17" s="61" t="s">
        <v>165</v>
      </c>
      <c r="L17" s="69"/>
    </row>
    <row r="18" spans="1:12" ht="117.95" customHeight="1" x14ac:dyDescent="0.2">
      <c r="A18" s="129"/>
      <c r="B18" s="83">
        <f t="shared" si="2"/>
        <v>140</v>
      </c>
      <c r="C18" s="84" t="s">
        <v>136</v>
      </c>
      <c r="D18" s="85" t="s">
        <v>296</v>
      </c>
      <c r="E18" s="41" t="s">
        <v>210</v>
      </c>
      <c r="F18" s="64">
        <v>10</v>
      </c>
      <c r="G18" s="62" t="e">
        <f>+F18/#REF!</f>
        <v>#REF!</v>
      </c>
      <c r="H18" s="63">
        <f t="shared" si="0"/>
        <v>10</v>
      </c>
      <c r="I18" s="60" t="e">
        <f>IF(OR($H$4=0,$H$5=0,$H$6=0,#REF!=0)=FALSE,H18,0)</f>
        <v>#REF!</v>
      </c>
      <c r="J18" s="61" t="str">
        <f t="shared" si="1"/>
        <v>OK</v>
      </c>
      <c r="K18" s="61" t="s">
        <v>165</v>
      </c>
      <c r="L18" s="69"/>
    </row>
    <row r="19" spans="1:12" ht="159.94999999999999" customHeight="1" x14ac:dyDescent="0.2">
      <c r="A19" s="129"/>
      <c r="B19" s="83">
        <f t="shared" si="2"/>
        <v>141</v>
      </c>
      <c r="C19" s="84" t="s">
        <v>137</v>
      </c>
      <c r="D19" s="85" t="s">
        <v>300</v>
      </c>
      <c r="E19" s="41" t="s">
        <v>71</v>
      </c>
      <c r="F19" s="64">
        <v>10</v>
      </c>
      <c r="G19" s="62" t="e">
        <f>+F19/#REF!</f>
        <v>#REF!</v>
      </c>
      <c r="H19" s="63">
        <f t="shared" ref="H19" si="3">IF(E19="Yes",F19,0)</f>
        <v>10</v>
      </c>
      <c r="I19" s="60" t="e">
        <f>IF(OR($H$4=0,$H$5=0,$H$6=0,#REF!=0)=FALSE,H19,0)</f>
        <v>#REF!</v>
      </c>
      <c r="J19" s="61" t="str">
        <f t="shared" ref="J19" si="4">IF(E19="Yes","OK"," Pass")</f>
        <v>OK</v>
      </c>
      <c r="K19" s="61" t="str">
        <f>IF(J19="OK","3"," 0")</f>
        <v>3</v>
      </c>
      <c r="L19" s="69"/>
    </row>
    <row r="20" spans="1:12" ht="15" x14ac:dyDescent="0.2">
      <c r="A20" s="129"/>
      <c r="B20" s="83">
        <f t="shared" si="2"/>
        <v>142</v>
      </c>
      <c r="C20" s="84" t="s">
        <v>138</v>
      </c>
      <c r="D20" s="85" t="s">
        <v>139</v>
      </c>
      <c r="E20" s="41" t="s">
        <v>210</v>
      </c>
      <c r="F20" s="64">
        <v>10</v>
      </c>
      <c r="G20" s="62" t="e">
        <f>+F20/#REF!</f>
        <v>#REF!</v>
      </c>
      <c r="H20" s="63">
        <f t="shared" si="0"/>
        <v>10</v>
      </c>
      <c r="I20" s="60" t="e">
        <f>IF(OR($H$4=0,$H$5=0,$H$6=0,#REF!=0)=FALSE,H20,0)</f>
        <v>#REF!</v>
      </c>
      <c r="J20" s="61" t="str">
        <f t="shared" si="1"/>
        <v>OK</v>
      </c>
      <c r="K20" s="61" t="s">
        <v>165</v>
      </c>
      <c r="L20" s="69"/>
    </row>
    <row r="21" spans="1:12" ht="147.6" customHeight="1" x14ac:dyDescent="0.2">
      <c r="A21" s="129"/>
      <c r="B21" s="83">
        <f t="shared" si="2"/>
        <v>143</v>
      </c>
      <c r="C21" s="84" t="s">
        <v>140</v>
      </c>
      <c r="D21" s="85" t="s">
        <v>276</v>
      </c>
      <c r="E21" s="41" t="s">
        <v>71</v>
      </c>
      <c r="F21" s="64">
        <v>10</v>
      </c>
      <c r="G21" s="62" t="e">
        <f>+F21/#REF!</f>
        <v>#REF!</v>
      </c>
      <c r="H21" s="63">
        <f t="shared" si="0"/>
        <v>10</v>
      </c>
      <c r="I21" s="60" t="e">
        <f>IF(OR($H$4=0,$H$5=0,$H$6=0,#REF!=0)=FALSE,H21,0)</f>
        <v>#REF!</v>
      </c>
      <c r="J21" s="61" t="str">
        <f t="shared" si="1"/>
        <v>OK</v>
      </c>
      <c r="K21" s="61" t="s">
        <v>165</v>
      </c>
      <c r="L21" s="69"/>
    </row>
    <row r="22" spans="1:12" ht="29.1" customHeight="1" x14ac:dyDescent="0.2">
      <c r="A22" s="129"/>
      <c r="B22" s="83">
        <f t="shared" si="2"/>
        <v>144</v>
      </c>
      <c r="C22" s="84" t="s">
        <v>274</v>
      </c>
      <c r="D22" s="85" t="s">
        <v>370</v>
      </c>
      <c r="E22" s="41" t="s">
        <v>71</v>
      </c>
      <c r="F22" s="64">
        <v>10</v>
      </c>
      <c r="G22" s="62" t="e">
        <f>+F22/#REF!</f>
        <v>#REF!</v>
      </c>
      <c r="H22" s="63">
        <f>IF(E22="Yes",F22,0)</f>
        <v>10</v>
      </c>
      <c r="I22" s="60" t="e">
        <f>IF(OR($H$4=0,$H$5=0,$H$6=0,#REF!=0)=FALSE,H22,0)</f>
        <v>#REF!</v>
      </c>
      <c r="J22" s="61" t="str">
        <f>IF(E22="Yes","OK","Did not pass")</f>
        <v>OK</v>
      </c>
      <c r="K22" s="61" t="s">
        <v>165</v>
      </c>
      <c r="L22" s="69"/>
    </row>
    <row r="23" spans="1:12" ht="22.5" customHeight="1" x14ac:dyDescent="0.2">
      <c r="A23" s="129"/>
      <c r="B23" s="83">
        <f t="shared" si="2"/>
        <v>145</v>
      </c>
      <c r="C23" s="84" t="s">
        <v>150</v>
      </c>
      <c r="D23" s="85" t="s">
        <v>151</v>
      </c>
      <c r="E23" s="41" t="s">
        <v>210</v>
      </c>
      <c r="F23" s="64">
        <v>10</v>
      </c>
      <c r="G23" s="62" t="e">
        <f>+F23/#REF!</f>
        <v>#REF!</v>
      </c>
      <c r="H23" s="63">
        <f t="shared" si="0"/>
        <v>10</v>
      </c>
      <c r="I23" s="60" t="e">
        <f>IF(OR($H$4=0,$H$5=0,$H$6=0,#REF!=0)=FALSE,H23,0)</f>
        <v>#REF!</v>
      </c>
      <c r="J23" s="61" t="str">
        <f t="shared" si="1"/>
        <v>OK</v>
      </c>
      <c r="K23" s="61" t="s">
        <v>165</v>
      </c>
      <c r="L23" s="69"/>
    </row>
    <row r="24" spans="1:12" ht="191.25" x14ac:dyDescent="0.2">
      <c r="A24" s="129"/>
      <c r="B24" s="83">
        <f t="shared" si="2"/>
        <v>146</v>
      </c>
      <c r="C24" s="84" t="s">
        <v>141</v>
      </c>
      <c r="D24" s="85" t="s">
        <v>361</v>
      </c>
      <c r="E24" s="41" t="s">
        <v>210</v>
      </c>
      <c r="F24" s="64">
        <v>10</v>
      </c>
      <c r="G24" s="62" t="e">
        <f>+F24/#REF!</f>
        <v>#REF!</v>
      </c>
      <c r="H24" s="63">
        <f t="shared" ref="H24" si="5">IF(E24="Yes",F24,0)</f>
        <v>10</v>
      </c>
      <c r="I24" s="60" t="e">
        <f>IF(OR($H$4=0,$H$5=0,$H$6=0,#REF!=0)=FALSE,H24,0)</f>
        <v>#REF!</v>
      </c>
      <c r="J24" s="61" t="str">
        <f t="shared" ref="J24" si="6">IF(E24="Yes","OK","Did not pass")</f>
        <v>OK</v>
      </c>
      <c r="K24" s="61" t="s">
        <v>165</v>
      </c>
      <c r="L24" s="69"/>
    </row>
    <row r="25" spans="1:12" ht="15" x14ac:dyDescent="0.2">
      <c r="A25" s="129"/>
      <c r="B25" s="83">
        <f t="shared" si="2"/>
        <v>147</v>
      </c>
      <c r="C25" s="84" t="s">
        <v>326</v>
      </c>
      <c r="D25" s="85" t="s">
        <v>259</v>
      </c>
      <c r="E25" s="41" t="s">
        <v>210</v>
      </c>
      <c r="F25" s="64">
        <v>10</v>
      </c>
      <c r="G25" s="62" t="e">
        <f>+F25/#REF!</f>
        <v>#REF!</v>
      </c>
      <c r="H25" s="63">
        <f t="shared" si="0"/>
        <v>10</v>
      </c>
      <c r="I25" s="60" t="e">
        <f>IF(OR($H$4=0,$H$5=0,$H$6=0,#REF!=0)=FALSE,H25,0)</f>
        <v>#REF!</v>
      </c>
      <c r="J25" s="61" t="str">
        <f t="shared" ref="J25:J26" si="7">IF(E25="Yes","OK"," Pass")</f>
        <v>OK</v>
      </c>
      <c r="K25" s="61" t="str">
        <f>IF(J25="OK","0.5"," 0")</f>
        <v>0.5</v>
      </c>
      <c r="L25" s="69"/>
    </row>
    <row r="26" spans="1:12" ht="15" x14ac:dyDescent="0.2">
      <c r="A26" s="129"/>
      <c r="B26" s="83">
        <f t="shared" si="2"/>
        <v>148</v>
      </c>
      <c r="C26" s="84" t="s">
        <v>252</v>
      </c>
      <c r="D26" s="85" t="s">
        <v>253</v>
      </c>
      <c r="E26" s="41" t="s">
        <v>210</v>
      </c>
      <c r="F26" s="64">
        <v>10</v>
      </c>
      <c r="G26" s="62" t="e">
        <f>+F26/#REF!</f>
        <v>#REF!</v>
      </c>
      <c r="H26" s="63">
        <f t="shared" ref="H26:H28" si="8">IF(E26="Yes",F26,0)</f>
        <v>10</v>
      </c>
      <c r="I26" s="60" t="e">
        <f>IF(OR($H$4=0,$H$5=0,$H$6=0,#REF!=0)=FALSE,H26,0)</f>
        <v>#REF!</v>
      </c>
      <c r="J26" s="61" t="str">
        <f t="shared" si="7"/>
        <v>OK</v>
      </c>
      <c r="K26" s="61" t="str">
        <f>IF(J26="OK","0.5"," 0")</f>
        <v>0.5</v>
      </c>
      <c r="L26" s="69"/>
    </row>
    <row r="27" spans="1:12" ht="15" x14ac:dyDescent="0.2">
      <c r="A27" s="129"/>
      <c r="B27" s="83">
        <f t="shared" si="2"/>
        <v>149</v>
      </c>
      <c r="C27" s="84" t="s">
        <v>311</v>
      </c>
      <c r="D27" s="85" t="s">
        <v>358</v>
      </c>
      <c r="E27" s="41" t="s">
        <v>71</v>
      </c>
      <c r="F27" s="64">
        <v>10</v>
      </c>
      <c r="G27" s="62" t="e">
        <f>+F27/#REF!</f>
        <v>#REF!</v>
      </c>
      <c r="H27" s="63">
        <f t="shared" si="8"/>
        <v>10</v>
      </c>
      <c r="I27" s="60" t="e">
        <f>IF(OR($H$4=0,$H$5=0,$H$6=0,#REF!=0)=FALSE,H27,0)</f>
        <v>#REF!</v>
      </c>
      <c r="J27" s="61" t="str">
        <f t="shared" ref="J27" si="9">IF(E27="Yes","OK","Did not pass")</f>
        <v>OK</v>
      </c>
      <c r="K27" s="61" t="s">
        <v>165</v>
      </c>
      <c r="L27" s="69"/>
    </row>
    <row r="28" spans="1:12" ht="15" x14ac:dyDescent="0.2">
      <c r="A28" s="129"/>
      <c r="B28" s="83">
        <f t="shared" si="2"/>
        <v>150</v>
      </c>
      <c r="C28" s="84" t="s">
        <v>260</v>
      </c>
      <c r="D28" s="85" t="s">
        <v>261</v>
      </c>
      <c r="E28" s="41" t="s">
        <v>71</v>
      </c>
      <c r="F28" s="64">
        <v>10</v>
      </c>
      <c r="G28" s="62" t="e">
        <f>+F28/#REF!</f>
        <v>#REF!</v>
      </c>
      <c r="H28" s="63">
        <f t="shared" si="8"/>
        <v>10</v>
      </c>
      <c r="I28" s="60" t="e">
        <f>IF(OR($H$4=0,$H$5=0,$H$6=0,#REF!=0)=FALSE,H28,0)</f>
        <v>#REF!</v>
      </c>
      <c r="J28" s="61" t="str">
        <f t="shared" ref="J28" si="10">IF(E28="Yes","OK"," Pass")</f>
        <v>OK</v>
      </c>
      <c r="K28" s="61" t="str">
        <f>IF(J28="OK","0.5"," 0")</f>
        <v>0.5</v>
      </c>
      <c r="L28" s="69"/>
    </row>
    <row r="29" spans="1:12" ht="63.95" customHeight="1" x14ac:dyDescent="0.2">
      <c r="A29" s="129"/>
      <c r="B29" s="83">
        <f t="shared" si="2"/>
        <v>151</v>
      </c>
      <c r="C29" s="84" t="s">
        <v>142</v>
      </c>
      <c r="D29" s="85" t="s">
        <v>297</v>
      </c>
      <c r="E29" s="41" t="s">
        <v>71</v>
      </c>
      <c r="F29" s="64">
        <v>10</v>
      </c>
      <c r="G29" s="62" t="e">
        <f>+F29/#REF!</f>
        <v>#REF!</v>
      </c>
      <c r="H29" s="63">
        <f t="shared" ref="H29" si="11">IF(E29="Yes",F29,0)</f>
        <v>10</v>
      </c>
      <c r="I29" s="60" t="e">
        <f>IF(OR($H$4=0,$H$5=0,$H$6=0,#REF!=0)=FALSE,H29,0)</f>
        <v>#REF!</v>
      </c>
      <c r="J29" s="61" t="str">
        <f t="shared" ref="J29" si="12">IF(E29="Yes","OK","Did not pass")</f>
        <v>OK</v>
      </c>
      <c r="K29" s="61" t="s">
        <v>165</v>
      </c>
      <c r="L29" s="69"/>
    </row>
    <row r="30" spans="1:12" ht="39" customHeight="1" x14ac:dyDescent="0.2">
      <c r="A30" s="129"/>
      <c r="B30" s="83">
        <f t="shared" si="2"/>
        <v>152</v>
      </c>
      <c r="C30" s="84" t="s">
        <v>143</v>
      </c>
      <c r="D30" s="85" t="s">
        <v>277</v>
      </c>
      <c r="E30" s="41" t="s">
        <v>71</v>
      </c>
      <c r="F30" s="64">
        <v>11</v>
      </c>
      <c r="G30" s="62" t="e">
        <f>+F30/#REF!</f>
        <v>#REF!</v>
      </c>
      <c r="H30" s="63">
        <f t="shared" ref="H30:H32" si="13">IF(E30="Yes",F30,0)</f>
        <v>11</v>
      </c>
      <c r="I30" s="60" t="e">
        <f>IF(OR($H$4=0,$H$5=0,$H$6=0,#REF!=0)=FALSE,H30,0)</f>
        <v>#REF!</v>
      </c>
      <c r="J30" s="61" t="str">
        <f t="shared" ref="J30:J32" si="14">IF(E30="Yes","OK","Did not pass")</f>
        <v>OK</v>
      </c>
      <c r="K30" s="61" t="s">
        <v>165</v>
      </c>
      <c r="L30" s="69"/>
    </row>
    <row r="31" spans="1:12" ht="39" customHeight="1" x14ac:dyDescent="0.2">
      <c r="A31" s="129"/>
      <c r="B31" s="83">
        <f t="shared" si="2"/>
        <v>153</v>
      </c>
      <c r="C31" s="84" t="s">
        <v>315</v>
      </c>
      <c r="D31" s="85" t="s">
        <v>357</v>
      </c>
      <c r="E31" s="41" t="s">
        <v>71</v>
      </c>
      <c r="F31" s="64">
        <v>10</v>
      </c>
      <c r="G31" s="62" t="e">
        <f>+F31/#REF!</f>
        <v>#REF!</v>
      </c>
      <c r="H31" s="63">
        <f t="shared" si="13"/>
        <v>10</v>
      </c>
      <c r="I31" s="60" t="e">
        <f>IF(OR($H$4=0,$H$5=0,$H$6=0,#REF!=0)=FALSE,H31,0)</f>
        <v>#REF!</v>
      </c>
      <c r="J31" s="61" t="str">
        <f t="shared" ref="J31" si="15">IF(E31="Yes","OK"," Pass")</f>
        <v>OK</v>
      </c>
      <c r="K31" s="61" t="str">
        <f>IF(J31="OK","1"," 0")</f>
        <v>1</v>
      </c>
      <c r="L31" s="69"/>
    </row>
    <row r="32" spans="1:12" ht="45.75" customHeight="1" x14ac:dyDescent="0.2">
      <c r="A32" s="129"/>
      <c r="B32" s="83">
        <f>+B31+1</f>
        <v>154</v>
      </c>
      <c r="C32" s="84" t="s">
        <v>144</v>
      </c>
      <c r="D32" s="85" t="s">
        <v>298</v>
      </c>
      <c r="E32" s="41" t="s">
        <v>71</v>
      </c>
      <c r="F32" s="64">
        <v>14</v>
      </c>
      <c r="G32" s="62" t="e">
        <f>+F32/#REF!</f>
        <v>#REF!</v>
      </c>
      <c r="H32" s="63">
        <f t="shared" si="13"/>
        <v>14</v>
      </c>
      <c r="I32" s="60" t="e">
        <f>IF(OR($H$4=0,$H$5=0,$H$6=0,#REF!=0)=FALSE,H32,0)</f>
        <v>#REF!</v>
      </c>
      <c r="J32" s="61" t="str">
        <f t="shared" si="14"/>
        <v>OK</v>
      </c>
      <c r="K32" s="61" t="s">
        <v>165</v>
      </c>
      <c r="L32" s="69"/>
    </row>
    <row r="33" spans="1:12" ht="15.75" x14ac:dyDescent="0.25">
      <c r="A33" s="115"/>
      <c r="B33" s="115"/>
      <c r="C33" s="115"/>
      <c r="D33" s="116" t="s">
        <v>241</v>
      </c>
      <c r="E33" s="124"/>
      <c r="F33" s="124"/>
      <c r="G33" s="124"/>
      <c r="H33" s="124"/>
      <c r="I33" s="124"/>
      <c r="J33" s="124"/>
      <c r="K33" s="117">
        <f>+K25+K26+K28</f>
        <v>1.5</v>
      </c>
      <c r="L33" s="3"/>
    </row>
    <row r="34" spans="1:12" x14ac:dyDescent="0.2">
      <c r="A34" s="115"/>
      <c r="B34" s="114"/>
      <c r="C34" s="115"/>
      <c r="D34" s="115"/>
      <c r="E34" s="115"/>
      <c r="F34" s="115"/>
      <c r="G34" s="115"/>
      <c r="H34" s="115"/>
      <c r="I34" s="115"/>
      <c r="J34" s="115"/>
      <c r="K34" s="115"/>
      <c r="L34" s="3"/>
    </row>
    <row r="35" spans="1:12" ht="27.75" hidden="1" customHeight="1" x14ac:dyDescent="0.2">
      <c r="A35" s="115"/>
      <c r="B35" s="83" t="s">
        <v>204</v>
      </c>
      <c r="C35" s="84" t="s">
        <v>205</v>
      </c>
      <c r="D35" s="115"/>
      <c r="E35" s="115"/>
      <c r="F35" s="115"/>
      <c r="G35" s="115"/>
      <c r="H35" s="115"/>
      <c r="I35" s="125" t="s">
        <v>193</v>
      </c>
      <c r="J35" s="55" t="str">
        <f>IF(K34&gt;0,"FAILED","Accepted")</f>
        <v>Accepted</v>
      </c>
      <c r="K35" s="115"/>
      <c r="L35" s="3"/>
    </row>
    <row r="36" spans="1:12" ht="28.5" hidden="1" customHeight="1" x14ac:dyDescent="0.2">
      <c r="A36" s="129"/>
      <c r="B36" s="118" t="s">
        <v>204</v>
      </c>
      <c r="C36" s="119" t="s">
        <v>207</v>
      </c>
      <c r="D36" s="105"/>
      <c r="E36" s="74"/>
      <c r="F36" s="75"/>
      <c r="G36" s="76"/>
      <c r="H36" s="126" t="s">
        <v>176</v>
      </c>
      <c r="I36" s="125" t="s">
        <v>176</v>
      </c>
      <c r="J36" s="127" t="e">
        <f>IF(J35="FAILED",0,SUM(#REF!))</f>
        <v>#REF!</v>
      </c>
      <c r="K36" s="115"/>
    </row>
    <row r="37" spans="1:12" hidden="1" x14ac:dyDescent="0.2">
      <c r="A37" s="129"/>
      <c r="B37" s="102"/>
      <c r="C37" s="106"/>
      <c r="D37" s="105"/>
      <c r="E37" s="74"/>
      <c r="F37" s="75"/>
      <c r="G37" s="76"/>
      <c r="H37" s="77"/>
      <c r="I37" s="77"/>
      <c r="J37" s="76"/>
      <c r="K37" s="76"/>
    </row>
    <row r="38" spans="1:12" hidden="1" x14ac:dyDescent="0.2">
      <c r="A38" s="129"/>
      <c r="B38" s="120"/>
      <c r="C38" s="106"/>
      <c r="D38" s="105"/>
      <c r="E38" s="74"/>
      <c r="F38" s="75"/>
      <c r="G38" s="76"/>
      <c r="H38" s="77"/>
      <c r="I38" s="77"/>
      <c r="J38" s="76"/>
      <c r="K38" s="76"/>
    </row>
    <row r="39" spans="1:12" hidden="1" x14ac:dyDescent="0.2">
      <c r="A39" s="129"/>
      <c r="B39" s="102"/>
      <c r="C39" s="86" t="s">
        <v>145</v>
      </c>
      <c r="D39" s="87"/>
      <c r="E39" s="88"/>
      <c r="F39" s="89"/>
      <c r="G39" s="76"/>
      <c r="H39" s="77"/>
      <c r="I39" s="77"/>
      <c r="J39" s="76"/>
      <c r="K39" s="76"/>
      <c r="L39" s="19"/>
    </row>
    <row r="40" spans="1:12" hidden="1" x14ac:dyDescent="0.2">
      <c r="A40" s="129"/>
      <c r="B40" s="102"/>
      <c r="C40" s="90" t="s">
        <v>146</v>
      </c>
      <c r="D40" s="91"/>
      <c r="E40" s="92"/>
      <c r="F40" s="93" t="e">
        <f>+#REF!</f>
        <v>#REF!</v>
      </c>
      <c r="G40" s="94">
        <f>I40/2*100</f>
        <v>2.5</v>
      </c>
      <c r="H40" s="95">
        <v>0.1</v>
      </c>
      <c r="I40" s="95">
        <v>0.05</v>
      </c>
      <c r="J40" s="96" t="s">
        <v>71</v>
      </c>
      <c r="K40" s="96"/>
      <c r="L40" s="42" t="e">
        <f>F40/$F$48</f>
        <v>#REF!</v>
      </c>
    </row>
    <row r="41" spans="1:12" hidden="1" x14ac:dyDescent="0.2">
      <c r="A41" s="129"/>
      <c r="B41" s="102"/>
      <c r="C41" s="90" t="e">
        <f>+#REF!</f>
        <v>#REF!</v>
      </c>
      <c r="D41" s="91"/>
      <c r="E41" s="92"/>
      <c r="F41" s="93" t="e">
        <f>+#REF!</f>
        <v>#REF!</v>
      </c>
      <c r="G41" s="94">
        <f t="shared" ref="G41:G47" si="16">I41/2*100</f>
        <v>2.5</v>
      </c>
      <c r="H41" s="95">
        <v>0.1</v>
      </c>
      <c r="I41" s="95">
        <v>0.05</v>
      </c>
      <c r="J41" s="96" t="s">
        <v>184</v>
      </c>
      <c r="K41" s="96"/>
      <c r="L41" s="42" t="e">
        <f t="shared" ref="L41:L47" si="17">F41/$F$48</f>
        <v>#REF!</v>
      </c>
    </row>
    <row r="42" spans="1:12" hidden="1" x14ac:dyDescent="0.2">
      <c r="A42" s="129"/>
      <c r="B42" s="102"/>
      <c r="C42" s="90" t="e">
        <f>+#REF!</f>
        <v>#REF!</v>
      </c>
      <c r="D42" s="91"/>
      <c r="E42" s="92"/>
      <c r="F42" s="93" t="e">
        <f>+#REF!</f>
        <v>#REF!</v>
      </c>
      <c r="G42" s="94">
        <f t="shared" si="16"/>
        <v>25</v>
      </c>
      <c r="H42" s="95">
        <v>0.2</v>
      </c>
      <c r="I42" s="95">
        <v>0.5</v>
      </c>
      <c r="J42" s="96"/>
      <c r="K42" s="96"/>
      <c r="L42" s="42" t="e">
        <f t="shared" si="17"/>
        <v>#REF!</v>
      </c>
    </row>
    <row r="43" spans="1:12" hidden="1" x14ac:dyDescent="0.2">
      <c r="A43" s="129"/>
      <c r="B43" s="102"/>
      <c r="C43" s="90" t="e">
        <f>+#REF!</f>
        <v>#REF!</v>
      </c>
      <c r="D43" s="91"/>
      <c r="E43" s="92"/>
      <c r="F43" s="93" t="e">
        <f>+#REF!</f>
        <v>#REF!</v>
      </c>
      <c r="G43" s="94">
        <f t="shared" si="16"/>
        <v>2.5</v>
      </c>
      <c r="H43" s="95">
        <v>0.1</v>
      </c>
      <c r="I43" s="95">
        <v>0.05</v>
      </c>
      <c r="J43" s="96"/>
      <c r="K43" s="96"/>
      <c r="L43" s="42" t="e">
        <f t="shared" si="17"/>
        <v>#REF!</v>
      </c>
    </row>
    <row r="44" spans="1:12" hidden="1" x14ac:dyDescent="0.2">
      <c r="A44" s="129"/>
      <c r="B44" s="102"/>
      <c r="C44" s="90" t="e">
        <f>+#REF!</f>
        <v>#REF!</v>
      </c>
      <c r="D44" s="91"/>
      <c r="E44" s="92"/>
      <c r="F44" s="93" t="e">
        <f>+#REF!</f>
        <v>#REF!</v>
      </c>
      <c r="G44" s="94">
        <f t="shared" si="16"/>
        <v>5</v>
      </c>
      <c r="H44" s="95">
        <v>0.1</v>
      </c>
      <c r="I44" s="95">
        <v>0.1</v>
      </c>
      <c r="J44" s="96"/>
      <c r="K44" s="96"/>
      <c r="L44" s="42" t="e">
        <f t="shared" si="17"/>
        <v>#REF!</v>
      </c>
    </row>
    <row r="45" spans="1:12" hidden="1" x14ac:dyDescent="0.2">
      <c r="A45" s="129"/>
      <c r="B45" s="102"/>
      <c r="C45" s="90" t="e">
        <f>+#REF!</f>
        <v>#REF!</v>
      </c>
      <c r="D45" s="91"/>
      <c r="E45" s="92"/>
      <c r="F45" s="93" t="e">
        <f>+#REF!</f>
        <v>#REF!</v>
      </c>
      <c r="G45" s="94">
        <f t="shared" si="16"/>
        <v>10</v>
      </c>
      <c r="H45" s="95">
        <v>0.35</v>
      </c>
      <c r="I45" s="95">
        <v>0.2</v>
      </c>
      <c r="J45" s="96"/>
      <c r="K45" s="96"/>
      <c r="L45" s="42" t="e">
        <f t="shared" si="17"/>
        <v>#REF!</v>
      </c>
    </row>
    <row r="46" spans="1:12" hidden="1" x14ac:dyDescent="0.2">
      <c r="A46" s="129"/>
      <c r="B46" s="102"/>
      <c r="C46" s="90" t="e">
        <f>+#REF!</f>
        <v>#REF!</v>
      </c>
      <c r="D46" s="91"/>
      <c r="E46" s="92"/>
      <c r="F46" s="93" t="e">
        <f>+#REF!</f>
        <v>#REF!</v>
      </c>
      <c r="G46" s="94">
        <f t="shared" si="16"/>
        <v>1</v>
      </c>
      <c r="H46" s="95">
        <v>0.02</v>
      </c>
      <c r="I46" s="95">
        <v>0.02</v>
      </c>
      <c r="J46" s="96"/>
      <c r="K46" s="96"/>
      <c r="L46" s="42" t="e">
        <f t="shared" si="17"/>
        <v>#REF!</v>
      </c>
    </row>
    <row r="47" spans="1:12" hidden="1" x14ac:dyDescent="0.2">
      <c r="A47" s="129"/>
      <c r="B47" s="102"/>
      <c r="C47" s="90" t="e">
        <f>+#REF!</f>
        <v>#REF!</v>
      </c>
      <c r="D47" s="91"/>
      <c r="E47" s="92"/>
      <c r="F47" s="93" t="e">
        <f>+#REF!</f>
        <v>#REF!</v>
      </c>
      <c r="G47" s="94">
        <f t="shared" si="16"/>
        <v>1.5</v>
      </c>
      <c r="H47" s="95">
        <v>0.03</v>
      </c>
      <c r="I47" s="95">
        <v>0.03</v>
      </c>
      <c r="J47" s="96"/>
      <c r="K47" s="96"/>
      <c r="L47" s="42" t="e">
        <f t="shared" si="17"/>
        <v>#REF!</v>
      </c>
    </row>
    <row r="48" spans="1:12" s="2" customFormat="1" hidden="1" x14ac:dyDescent="0.2">
      <c r="A48" s="129"/>
      <c r="B48" s="102"/>
      <c r="C48" s="97" t="s">
        <v>0</v>
      </c>
      <c r="D48" s="98"/>
      <c r="E48" s="99"/>
      <c r="F48" s="100" t="e">
        <f>SUBTOTAL(9,F40:F47)</f>
        <v>#REF!</v>
      </c>
      <c r="G48" s="101">
        <f>SUM(G40:G47)</f>
        <v>50</v>
      </c>
      <c r="H48" s="95">
        <f>SUM(H40:H47)</f>
        <v>1</v>
      </c>
      <c r="I48" s="95">
        <f>SUM(I40:I47)</f>
        <v>1</v>
      </c>
      <c r="J48" s="96"/>
      <c r="K48" s="96"/>
      <c r="L48" s="18"/>
    </row>
    <row r="49" spans="1:12" hidden="1" x14ac:dyDescent="0.2">
      <c r="A49" s="129"/>
      <c r="B49" s="102"/>
      <c r="C49" s="106"/>
      <c r="D49" s="103"/>
      <c r="E49" s="104"/>
      <c r="F49" s="75"/>
      <c r="G49" s="76"/>
      <c r="H49" s="77"/>
      <c r="I49" s="77"/>
      <c r="J49" s="96"/>
      <c r="K49" s="96"/>
      <c r="L49" s="11"/>
    </row>
    <row r="50" spans="1:12" hidden="1" x14ac:dyDescent="0.2">
      <c r="A50" s="129"/>
      <c r="B50" s="102"/>
      <c r="C50" s="106"/>
      <c r="D50" s="105"/>
      <c r="E50" s="74"/>
      <c r="F50" s="75"/>
      <c r="G50" s="76"/>
      <c r="H50" s="77"/>
      <c r="I50" s="77"/>
      <c r="J50" s="76"/>
      <c r="K50" s="76"/>
    </row>
    <row r="51" spans="1:12" ht="15" x14ac:dyDescent="0.25">
      <c r="A51" s="129"/>
      <c r="B51" s="102"/>
      <c r="C51" s="106"/>
      <c r="D51" s="105"/>
      <c r="E51" s="133"/>
      <c r="F51" s="75"/>
      <c r="G51" s="76"/>
      <c r="H51" s="77"/>
      <c r="I51" s="77"/>
      <c r="J51" s="76"/>
      <c r="K51" s="76"/>
    </row>
    <row r="52" spans="1:12" x14ac:dyDescent="0.2">
      <c r="A52" s="129"/>
      <c r="B52" s="102"/>
      <c r="C52" s="106"/>
      <c r="D52" s="105"/>
      <c r="E52" s="74"/>
      <c r="F52" s="75"/>
      <c r="G52" s="76"/>
      <c r="H52" s="77"/>
      <c r="I52" s="77"/>
      <c r="J52" s="76"/>
      <c r="K52" s="76"/>
    </row>
    <row r="53" spans="1:12" x14ac:dyDescent="0.2">
      <c r="A53" s="129"/>
      <c r="B53" s="102"/>
      <c r="C53" s="106"/>
      <c r="D53" s="105"/>
      <c r="E53" s="74"/>
      <c r="F53" s="75"/>
      <c r="G53" s="76"/>
      <c r="H53" s="77"/>
      <c r="I53" s="77"/>
      <c r="J53" s="76"/>
      <c r="K53" s="76"/>
    </row>
    <row r="54" spans="1:12" x14ac:dyDescent="0.2">
      <c r="A54" s="129"/>
      <c r="B54" s="102"/>
      <c r="C54" s="106"/>
      <c r="D54" s="105"/>
      <c r="E54" s="74"/>
      <c r="F54" s="75"/>
      <c r="G54" s="76"/>
      <c r="H54" s="77"/>
      <c r="I54" s="77"/>
      <c r="J54" s="76"/>
      <c r="K54" s="76"/>
    </row>
    <row r="55" spans="1:12" x14ac:dyDescent="0.2">
      <c r="A55" s="129"/>
      <c r="B55" s="102"/>
      <c r="C55" s="106"/>
      <c r="D55" s="105"/>
      <c r="E55" s="74"/>
      <c r="F55" s="75"/>
      <c r="G55" s="76"/>
      <c r="H55" s="77"/>
      <c r="I55" s="77"/>
      <c r="J55" s="76"/>
      <c r="K55" s="76"/>
    </row>
    <row r="56" spans="1:12" x14ac:dyDescent="0.2">
      <c r="A56" s="129"/>
      <c r="B56" s="102"/>
      <c r="C56" s="106"/>
      <c r="D56" s="105"/>
      <c r="E56" s="74"/>
      <c r="F56" s="75"/>
      <c r="G56" s="76"/>
      <c r="H56" s="77"/>
      <c r="I56" s="77"/>
      <c r="J56" s="76"/>
      <c r="K56" s="76"/>
    </row>
    <row r="57" spans="1:12" x14ac:dyDescent="0.2">
      <c r="A57" s="129"/>
      <c r="B57" s="102"/>
      <c r="C57" s="106"/>
      <c r="D57" s="105"/>
      <c r="E57" s="74"/>
      <c r="F57" s="75"/>
      <c r="G57" s="76"/>
      <c r="H57" s="77"/>
      <c r="I57" s="77"/>
      <c r="J57" s="76"/>
      <c r="K57" s="76"/>
    </row>
  </sheetData>
  <sheetProtection algorithmName="SHA-512" hashValue="E44wPEwX85EjSAQLMREQlQeQKmc/haNTBe8oe+M3tuX3kWpj+R1105rfhpuffqzKzlpanTKDZaCTgKXAun30OQ==" saltValue="cap9PqOVSfx/YWoff50RIQ==" spinCount="100000" sheet="1" objects="1" scenarios="1"/>
  <protectedRanges>
    <protectedRange sqref="L10 E34:E35 L18 L33:L35 L22:L28 E4:E32" name="Rango1"/>
    <protectedRange sqref="E33" name="Rango1_2_1"/>
    <protectedRange sqref="L4" name="Rango1_1"/>
    <protectedRange sqref="L5" name="Rango1_2"/>
    <protectedRange sqref="L6:L9" name="Rango1_3"/>
    <protectedRange sqref="L11" name="Rango1_4"/>
    <protectedRange sqref="L12:L15" name="Rango1_5"/>
    <protectedRange sqref="L16:L17" name="Rango1_6"/>
    <protectedRange sqref="L19" name="Rango1_7"/>
    <protectedRange sqref="L20" name="Rango1_8"/>
    <protectedRange sqref="L21" name="Rango1_9"/>
    <protectedRange sqref="L29:L31" name="Rango1_10"/>
    <protectedRange sqref="L32" name="Rango1_11"/>
  </protectedRanges>
  <mergeCells count="4">
    <mergeCell ref="B1:C1"/>
    <mergeCell ref="F2:G2"/>
    <mergeCell ref="I2:J2"/>
    <mergeCell ref="B2:C2"/>
  </mergeCells>
  <conditionalFormatting sqref="J36">
    <cfRule type="containsText" dxfId="35" priority="198" stopIfTrue="1" operator="containsText" text="No">
      <formula>NOT(ISERROR(SEARCH("No",J36)))</formula>
    </cfRule>
  </conditionalFormatting>
  <conditionalFormatting sqref="J36">
    <cfRule type="colorScale" priority="197">
      <colorScale>
        <cfvo type="num" val="0"/>
        <cfvo type="percentile" val="50"/>
        <cfvo type="num" val="#REF!"/>
        <color rgb="FFFF0000"/>
        <color rgb="FFFFFF00"/>
        <color rgb="FF006600"/>
      </colorScale>
    </cfRule>
  </conditionalFormatting>
  <conditionalFormatting sqref="J36">
    <cfRule type="colorScale" priority="196">
      <colorScale>
        <cfvo type="num" val="0"/>
        <cfvo type="formula" val="#REF!/2"/>
        <cfvo type="num" val="#REF!"/>
        <color rgb="FFFF0000"/>
        <color rgb="FFFFFF00"/>
        <color rgb="FF006600"/>
      </colorScale>
    </cfRule>
  </conditionalFormatting>
  <conditionalFormatting sqref="J35">
    <cfRule type="expression" dxfId="34" priority="186" stopIfTrue="1">
      <formula>$K$34=0</formula>
    </cfRule>
    <cfRule type="expression" dxfId="33" priority="187" stopIfTrue="1">
      <formula>$K$34&gt;0</formula>
    </cfRule>
    <cfRule type="dataBar" priority="188">
      <dataBar>
        <cfvo type="min"/>
        <cfvo type="max"/>
        <color rgb="FFFF0000"/>
      </dataBar>
      <extLst>
        <ext xmlns:x14="http://schemas.microsoft.com/office/spreadsheetml/2009/9/main" uri="{B025F937-C7B1-47D3-B67F-A62EFF666E3E}">
          <x14:id>{40693E0B-7E50-430E-9CF1-EAFEF5A4AF69}</x14:id>
        </ext>
      </extLst>
    </cfRule>
    <cfRule type="colorScale" priority="189">
      <colorScale>
        <cfvo type="min"/>
        <cfvo type="percentile" val="50"/>
        <cfvo type="max"/>
        <color rgb="FF63BE7B"/>
        <color rgb="FFFFEB84"/>
        <color rgb="FFF8696B"/>
      </colorScale>
    </cfRule>
  </conditionalFormatting>
  <conditionalFormatting sqref="J4">
    <cfRule type="expression" dxfId="32" priority="154" stopIfTrue="1">
      <formula>E4="No"</formula>
    </cfRule>
    <cfRule type="dataBar" priority="155">
      <dataBar>
        <cfvo type="min"/>
        <cfvo type="max"/>
        <color rgb="FFFF0000"/>
      </dataBar>
      <extLst>
        <ext xmlns:x14="http://schemas.microsoft.com/office/spreadsheetml/2009/9/main" uri="{B025F937-C7B1-47D3-B67F-A62EFF666E3E}">
          <x14:id>{FD824F9C-A4DC-4ADC-9CB7-F636DCA65E7A}</x14:id>
        </ext>
      </extLst>
    </cfRule>
    <cfRule type="colorScale" priority="156">
      <colorScale>
        <cfvo type="min"/>
        <cfvo type="percentile" val="50"/>
        <cfvo type="max"/>
        <color rgb="FF63BE7B"/>
        <color rgb="FFFFEB84"/>
        <color rgb="FFF8696B"/>
      </colorScale>
    </cfRule>
  </conditionalFormatting>
  <conditionalFormatting sqref="K22">
    <cfRule type="expression" dxfId="31" priority="136" stopIfTrue="1">
      <formula>F22="No"</formula>
    </cfRule>
    <cfRule type="dataBar" priority="137">
      <dataBar>
        <cfvo type="min"/>
        <cfvo type="max"/>
        <color rgb="FFFF0000"/>
      </dataBar>
      <extLst>
        <ext xmlns:x14="http://schemas.microsoft.com/office/spreadsheetml/2009/9/main" uri="{B025F937-C7B1-47D3-B67F-A62EFF666E3E}">
          <x14:id>{4C87A31B-B677-47BF-9169-601614996015}</x14:id>
        </ext>
      </extLst>
    </cfRule>
    <cfRule type="colorScale" priority="138">
      <colorScale>
        <cfvo type="min"/>
        <cfvo type="percentile" val="50"/>
        <cfvo type="max"/>
        <color rgb="FF63BE7B"/>
        <color rgb="FFFFEB84"/>
        <color rgb="FFF8696B"/>
      </colorScale>
    </cfRule>
  </conditionalFormatting>
  <conditionalFormatting sqref="J22">
    <cfRule type="expression" dxfId="30" priority="133" stopIfTrue="1">
      <formula>E22="No"</formula>
    </cfRule>
    <cfRule type="dataBar" priority="134">
      <dataBar>
        <cfvo type="min"/>
        <cfvo type="max"/>
        <color rgb="FFFF0000"/>
      </dataBar>
      <extLst>
        <ext xmlns:x14="http://schemas.microsoft.com/office/spreadsheetml/2009/9/main" uri="{B025F937-C7B1-47D3-B67F-A62EFF666E3E}">
          <x14:id>{5125450E-6A56-425E-9892-217A9029B03F}</x14:id>
        </ext>
      </extLst>
    </cfRule>
    <cfRule type="colorScale" priority="135">
      <colorScale>
        <cfvo type="min"/>
        <cfvo type="percentile" val="50"/>
        <cfvo type="max"/>
        <color rgb="FF63BE7B"/>
        <color rgb="FFFFEB84"/>
        <color rgb="FFF8696B"/>
      </colorScale>
    </cfRule>
  </conditionalFormatting>
  <conditionalFormatting sqref="K4">
    <cfRule type="expression" dxfId="29" priority="130" stopIfTrue="1">
      <formula>F4="No"</formula>
    </cfRule>
    <cfRule type="dataBar" priority="131">
      <dataBar>
        <cfvo type="min"/>
        <cfvo type="max"/>
        <color rgb="FFFF0000"/>
      </dataBar>
      <extLst>
        <ext xmlns:x14="http://schemas.microsoft.com/office/spreadsheetml/2009/9/main" uri="{B025F937-C7B1-47D3-B67F-A62EFF666E3E}">
          <x14:id>{19B03F1A-FA9F-4361-8BA4-2B3B91DD1A99}</x14:id>
        </ext>
      </extLst>
    </cfRule>
    <cfRule type="colorScale" priority="132">
      <colorScale>
        <cfvo type="min"/>
        <cfvo type="percentile" val="50"/>
        <cfvo type="max"/>
        <color rgb="FF63BE7B"/>
        <color rgb="FFFFEB84"/>
        <color rgb="FFF8696B"/>
      </colorScale>
    </cfRule>
  </conditionalFormatting>
  <conditionalFormatting sqref="K5">
    <cfRule type="expression" dxfId="28" priority="127" stopIfTrue="1">
      <formula>F5="No"</formula>
    </cfRule>
    <cfRule type="dataBar" priority="128">
      <dataBar>
        <cfvo type="min"/>
        <cfvo type="max"/>
        <color rgb="FFFF0000"/>
      </dataBar>
      <extLst>
        <ext xmlns:x14="http://schemas.microsoft.com/office/spreadsheetml/2009/9/main" uri="{B025F937-C7B1-47D3-B67F-A62EFF666E3E}">
          <x14:id>{5A2ED867-549F-4B86-9FF0-9A4F5E8C93A7}</x14:id>
        </ext>
      </extLst>
    </cfRule>
    <cfRule type="colorScale" priority="129">
      <colorScale>
        <cfvo type="min"/>
        <cfvo type="percentile" val="50"/>
        <cfvo type="max"/>
        <color rgb="FF63BE7B"/>
        <color rgb="FFFFEB84"/>
        <color rgb="FFF8696B"/>
      </colorScale>
    </cfRule>
  </conditionalFormatting>
  <conditionalFormatting sqref="K23">
    <cfRule type="expression" dxfId="27" priority="121" stopIfTrue="1">
      <formula>F23="No"</formula>
    </cfRule>
    <cfRule type="dataBar" priority="122">
      <dataBar>
        <cfvo type="min"/>
        <cfvo type="max"/>
        <color rgb="FFFF0000"/>
      </dataBar>
      <extLst>
        <ext xmlns:x14="http://schemas.microsoft.com/office/spreadsheetml/2009/9/main" uri="{B025F937-C7B1-47D3-B67F-A62EFF666E3E}">
          <x14:id>{C5125E1D-9853-4530-99DF-280C7F413B3F}</x14:id>
        </ext>
      </extLst>
    </cfRule>
    <cfRule type="colorScale" priority="123">
      <colorScale>
        <cfvo type="min"/>
        <cfvo type="percentile" val="50"/>
        <cfvo type="max"/>
        <color rgb="FF63BE7B"/>
        <color rgb="FFFFEB84"/>
        <color rgb="FFF8696B"/>
      </colorScale>
    </cfRule>
  </conditionalFormatting>
  <conditionalFormatting sqref="J26">
    <cfRule type="expression" dxfId="26" priority="106" stopIfTrue="1">
      <formula>E26="No"</formula>
    </cfRule>
    <cfRule type="dataBar" priority="107">
      <dataBar>
        <cfvo type="min"/>
        <cfvo type="max"/>
        <color rgb="FFFF0000"/>
      </dataBar>
      <extLst>
        <ext xmlns:x14="http://schemas.microsoft.com/office/spreadsheetml/2009/9/main" uri="{B025F937-C7B1-47D3-B67F-A62EFF666E3E}">
          <x14:id>{4E921DB1-8075-494E-AC39-B97E162594AA}</x14:id>
        </ext>
      </extLst>
    </cfRule>
    <cfRule type="colorScale" priority="108">
      <colorScale>
        <cfvo type="min"/>
        <cfvo type="percentile" val="50"/>
        <cfvo type="max"/>
        <color rgb="FF63BE7B"/>
        <color rgb="FFFFEB84"/>
        <color rgb="FFF8696B"/>
      </colorScale>
    </cfRule>
  </conditionalFormatting>
  <conditionalFormatting sqref="K25">
    <cfRule type="expression" dxfId="25" priority="100" stopIfTrue="1">
      <formula>F25="No"</formula>
    </cfRule>
    <cfRule type="dataBar" priority="101">
      <dataBar>
        <cfvo type="min"/>
        <cfvo type="max"/>
        <color rgb="FFFF0000"/>
      </dataBar>
      <extLst>
        <ext xmlns:x14="http://schemas.microsoft.com/office/spreadsheetml/2009/9/main" uri="{B025F937-C7B1-47D3-B67F-A62EFF666E3E}">
          <x14:id>{A89831D7-9288-47DE-8B74-9D862AAF354E}</x14:id>
        </ext>
      </extLst>
    </cfRule>
    <cfRule type="colorScale" priority="102">
      <colorScale>
        <cfvo type="min"/>
        <cfvo type="percentile" val="50"/>
        <cfvo type="max"/>
        <color rgb="FF63BE7B"/>
        <color rgb="FFFFEB84"/>
        <color rgb="FFF8696B"/>
      </colorScale>
    </cfRule>
  </conditionalFormatting>
  <conditionalFormatting sqref="J25">
    <cfRule type="expression" dxfId="24" priority="97" stopIfTrue="1">
      <formula>E25="No"</formula>
    </cfRule>
    <cfRule type="dataBar" priority="98">
      <dataBar>
        <cfvo type="min"/>
        <cfvo type="max"/>
        <color rgb="FFFF0000"/>
      </dataBar>
      <extLst>
        <ext xmlns:x14="http://schemas.microsoft.com/office/spreadsheetml/2009/9/main" uri="{B025F937-C7B1-47D3-B67F-A62EFF666E3E}">
          <x14:id>{37A3CC47-E83B-4C60-9289-B18DD6A5A330}</x14:id>
        </ext>
      </extLst>
    </cfRule>
    <cfRule type="colorScale" priority="99">
      <colorScale>
        <cfvo type="min"/>
        <cfvo type="percentile" val="50"/>
        <cfvo type="max"/>
        <color rgb="FF63BE7B"/>
        <color rgb="FFFFEB84"/>
        <color rgb="FFF8696B"/>
      </colorScale>
    </cfRule>
  </conditionalFormatting>
  <conditionalFormatting sqref="J28">
    <cfRule type="expression" dxfId="23" priority="67" stopIfTrue="1">
      <formula>E28="No"</formula>
    </cfRule>
    <cfRule type="dataBar" priority="68">
      <dataBar>
        <cfvo type="min"/>
        <cfvo type="max"/>
        <color rgb="FFFF0000"/>
      </dataBar>
      <extLst>
        <ext xmlns:x14="http://schemas.microsoft.com/office/spreadsheetml/2009/9/main" uri="{B025F937-C7B1-47D3-B67F-A62EFF666E3E}">
          <x14:id>{96BEF94D-C238-46A9-99BF-28F4802CEB0B}</x14:id>
        </ext>
      </extLst>
    </cfRule>
    <cfRule type="colorScale" priority="69">
      <colorScale>
        <cfvo type="min"/>
        <cfvo type="percentile" val="50"/>
        <cfvo type="max"/>
        <color rgb="FF63BE7B"/>
        <color rgb="FFFFEB84"/>
        <color rgb="FFF8696B"/>
      </colorScale>
    </cfRule>
  </conditionalFormatting>
  <conditionalFormatting sqref="K6:K18 K20:K21">
    <cfRule type="expression" dxfId="22" priority="411" stopIfTrue="1">
      <formula>F6="No"</formula>
    </cfRule>
    <cfRule type="dataBar" priority="412">
      <dataBar>
        <cfvo type="min"/>
        <cfvo type="max"/>
        <color rgb="FFFF0000"/>
      </dataBar>
      <extLst>
        <ext xmlns:x14="http://schemas.microsoft.com/office/spreadsheetml/2009/9/main" uri="{B025F937-C7B1-47D3-B67F-A62EFF666E3E}">
          <x14:id>{7FE336C2-C6A7-452C-B77B-39BE4C0576B9}</x14:id>
        </ext>
      </extLst>
    </cfRule>
    <cfRule type="colorScale" priority="413">
      <colorScale>
        <cfvo type="min"/>
        <cfvo type="percentile" val="50"/>
        <cfvo type="max"/>
        <color rgb="FF63BE7B"/>
        <color rgb="FFFFEB84"/>
        <color rgb="FFF8696B"/>
      </colorScale>
    </cfRule>
  </conditionalFormatting>
  <conditionalFormatting sqref="K26">
    <cfRule type="expression" dxfId="21" priority="46" stopIfTrue="1">
      <formula>F26="No"</formula>
    </cfRule>
    <cfRule type="dataBar" priority="47">
      <dataBar>
        <cfvo type="min"/>
        <cfvo type="max"/>
        <color rgb="FFFF0000"/>
      </dataBar>
      <extLst>
        <ext xmlns:x14="http://schemas.microsoft.com/office/spreadsheetml/2009/9/main" uri="{B025F937-C7B1-47D3-B67F-A62EFF666E3E}">
          <x14:id>{6416A170-9EB7-4E3D-807A-5F9741DC97B3}</x14:id>
        </ext>
      </extLst>
    </cfRule>
    <cfRule type="colorScale" priority="48">
      <colorScale>
        <cfvo type="min"/>
        <cfvo type="percentile" val="50"/>
        <cfvo type="max"/>
        <color rgb="FF63BE7B"/>
        <color rgb="FFFFEB84"/>
        <color rgb="FFF8696B"/>
      </colorScale>
    </cfRule>
  </conditionalFormatting>
  <conditionalFormatting sqref="K28">
    <cfRule type="expression" dxfId="20" priority="43" stopIfTrue="1">
      <formula>F28="No"</formula>
    </cfRule>
    <cfRule type="dataBar" priority="44">
      <dataBar>
        <cfvo type="min"/>
        <cfvo type="max"/>
        <color rgb="FFFF0000"/>
      </dataBar>
      <extLst>
        <ext xmlns:x14="http://schemas.microsoft.com/office/spreadsheetml/2009/9/main" uri="{B025F937-C7B1-47D3-B67F-A62EFF666E3E}">
          <x14:id>{9BFA2B02-3500-455D-90C6-697C4D3643C5}</x14:id>
        </ext>
      </extLst>
    </cfRule>
    <cfRule type="colorScale" priority="45">
      <colorScale>
        <cfvo type="min"/>
        <cfvo type="percentile" val="50"/>
        <cfvo type="max"/>
        <color rgb="FF63BE7B"/>
        <color rgb="FFFFEB84"/>
        <color rgb="FFF8696B"/>
      </colorScale>
    </cfRule>
  </conditionalFormatting>
  <conditionalFormatting sqref="K27">
    <cfRule type="expression" dxfId="19" priority="37" stopIfTrue="1">
      <formula>F27="No"</formula>
    </cfRule>
    <cfRule type="dataBar" priority="38">
      <dataBar>
        <cfvo type="min"/>
        <cfvo type="max"/>
        <color rgb="FFFF0000"/>
      </dataBar>
      <extLst>
        <ext xmlns:x14="http://schemas.microsoft.com/office/spreadsheetml/2009/9/main" uri="{B025F937-C7B1-47D3-B67F-A62EFF666E3E}">
          <x14:id>{64BE3A46-5503-46DB-BF61-34C050F35C71}</x14:id>
        </ext>
      </extLst>
    </cfRule>
    <cfRule type="colorScale" priority="39">
      <colorScale>
        <cfvo type="min"/>
        <cfvo type="percentile" val="50"/>
        <cfvo type="max"/>
        <color rgb="FF63BE7B"/>
        <color rgb="FFFFEB84"/>
        <color rgb="FFF8696B"/>
      </colorScale>
    </cfRule>
  </conditionalFormatting>
  <conditionalFormatting sqref="J27">
    <cfRule type="expression" dxfId="18" priority="40" stopIfTrue="1">
      <formula>E27="No"</formula>
    </cfRule>
    <cfRule type="dataBar" priority="41">
      <dataBar>
        <cfvo type="min"/>
        <cfvo type="max"/>
        <color rgb="FFFF0000"/>
      </dataBar>
      <extLst>
        <ext xmlns:x14="http://schemas.microsoft.com/office/spreadsheetml/2009/9/main" uri="{B025F937-C7B1-47D3-B67F-A62EFF666E3E}">
          <x14:id>{A134CB3C-383E-4DF8-AD7F-D38E1DFD2CD0}</x14:id>
        </ext>
      </extLst>
    </cfRule>
    <cfRule type="colorScale" priority="42">
      <colorScale>
        <cfvo type="min"/>
        <cfvo type="percentile" val="50"/>
        <cfvo type="max"/>
        <color rgb="FF63BE7B"/>
        <color rgb="FFFFEB84"/>
        <color rgb="FFF8696B"/>
      </colorScale>
    </cfRule>
  </conditionalFormatting>
  <conditionalFormatting sqref="J5:J18 J23 J20:J21">
    <cfRule type="expression" dxfId="17" priority="423" stopIfTrue="1">
      <formula>E5="No"</formula>
    </cfRule>
    <cfRule type="dataBar" priority="424">
      <dataBar>
        <cfvo type="min"/>
        <cfvo type="max"/>
        <color rgb="FFFF0000"/>
      </dataBar>
      <extLst>
        <ext xmlns:x14="http://schemas.microsoft.com/office/spreadsheetml/2009/9/main" uri="{B025F937-C7B1-47D3-B67F-A62EFF666E3E}">
          <x14:id>{40EC0E7B-FDE9-4062-920E-93022C1D41B0}</x14:id>
        </ext>
      </extLst>
    </cfRule>
    <cfRule type="colorScale" priority="425">
      <colorScale>
        <cfvo type="min"/>
        <cfvo type="percentile" val="50"/>
        <cfvo type="max"/>
        <color rgb="FF63BE7B"/>
        <color rgb="FFFFEB84"/>
        <color rgb="FFF8696B"/>
      </colorScale>
    </cfRule>
  </conditionalFormatting>
  <conditionalFormatting sqref="K24">
    <cfRule type="expression" dxfId="16" priority="13" stopIfTrue="1">
      <formula>F24="No"</formula>
    </cfRule>
    <cfRule type="dataBar" priority="14">
      <dataBar>
        <cfvo type="min"/>
        <cfvo type="max"/>
        <color rgb="FFFF0000"/>
      </dataBar>
      <extLst>
        <ext xmlns:x14="http://schemas.microsoft.com/office/spreadsheetml/2009/9/main" uri="{B025F937-C7B1-47D3-B67F-A62EFF666E3E}">
          <x14:id>{EAABD519-0B2A-453B-A2ED-BDFBEE7F5C1F}</x14:id>
        </ext>
      </extLst>
    </cfRule>
    <cfRule type="colorScale" priority="15">
      <colorScale>
        <cfvo type="min"/>
        <cfvo type="percentile" val="50"/>
        <cfvo type="max"/>
        <color rgb="FF63BE7B"/>
        <color rgb="FFFFEB84"/>
        <color rgb="FFF8696B"/>
      </colorScale>
    </cfRule>
  </conditionalFormatting>
  <conditionalFormatting sqref="J24">
    <cfRule type="expression" dxfId="15" priority="16" stopIfTrue="1">
      <formula>E24="No"</formula>
    </cfRule>
    <cfRule type="dataBar" priority="17">
      <dataBar>
        <cfvo type="min"/>
        <cfvo type="max"/>
        <color rgb="FFFF0000"/>
      </dataBar>
      <extLst>
        <ext xmlns:x14="http://schemas.microsoft.com/office/spreadsheetml/2009/9/main" uri="{B025F937-C7B1-47D3-B67F-A62EFF666E3E}">
          <x14:id>{F3943FFE-D44F-45DE-96C8-F90EB9819CD1}</x14:id>
        </ext>
      </extLst>
    </cfRule>
    <cfRule type="colorScale" priority="18">
      <colorScale>
        <cfvo type="min"/>
        <cfvo type="percentile" val="50"/>
        <cfvo type="max"/>
        <color rgb="FF63BE7B"/>
        <color rgb="FFFFEB84"/>
        <color rgb="FFF8696B"/>
      </colorScale>
    </cfRule>
  </conditionalFormatting>
  <conditionalFormatting sqref="J31">
    <cfRule type="expression" dxfId="14" priority="10" stopIfTrue="1">
      <formula>E31="No"</formula>
    </cfRule>
    <cfRule type="dataBar" priority="11">
      <dataBar>
        <cfvo type="min"/>
        <cfvo type="max"/>
        <color rgb="FFFF0000"/>
      </dataBar>
      <extLst>
        <ext xmlns:x14="http://schemas.microsoft.com/office/spreadsheetml/2009/9/main" uri="{B025F937-C7B1-47D3-B67F-A62EFF666E3E}">
          <x14:id>{571DF97C-A68B-47B8-B5E9-820058F4DCB5}</x14:id>
        </ext>
      </extLst>
    </cfRule>
    <cfRule type="colorScale" priority="12">
      <colorScale>
        <cfvo type="min"/>
        <cfvo type="percentile" val="50"/>
        <cfvo type="max"/>
        <color rgb="FF63BE7B"/>
        <color rgb="FFFFEB84"/>
        <color rgb="FFF8696B"/>
      </colorScale>
    </cfRule>
  </conditionalFormatting>
  <conditionalFormatting sqref="K31">
    <cfRule type="expression" dxfId="13" priority="7" stopIfTrue="1">
      <formula>F31="No"</formula>
    </cfRule>
    <cfRule type="dataBar" priority="8">
      <dataBar>
        <cfvo type="min"/>
        <cfvo type="max"/>
        <color rgb="FFFF0000"/>
      </dataBar>
      <extLst>
        <ext xmlns:x14="http://schemas.microsoft.com/office/spreadsheetml/2009/9/main" uri="{B025F937-C7B1-47D3-B67F-A62EFF666E3E}">
          <x14:id>{C56B57C2-431B-4372-A6DC-DA4322028781}</x14:id>
        </ext>
      </extLst>
    </cfRule>
    <cfRule type="colorScale" priority="9">
      <colorScale>
        <cfvo type="min"/>
        <cfvo type="percentile" val="50"/>
        <cfvo type="max"/>
        <color rgb="FF63BE7B"/>
        <color rgb="FFFFEB84"/>
        <color rgb="FFF8696B"/>
      </colorScale>
    </cfRule>
  </conditionalFormatting>
  <conditionalFormatting sqref="K19">
    <cfRule type="expression" dxfId="12" priority="4" stopIfTrue="1">
      <formula>F19="No"</formula>
    </cfRule>
    <cfRule type="dataBar" priority="5">
      <dataBar>
        <cfvo type="min"/>
        <cfvo type="max"/>
        <color rgb="FFFF0000"/>
      </dataBar>
      <extLst>
        <ext xmlns:x14="http://schemas.microsoft.com/office/spreadsheetml/2009/9/main" uri="{B025F937-C7B1-47D3-B67F-A62EFF666E3E}">
          <x14:id>{3EE663D2-8A2A-4A8B-9F7D-1A09712B0A95}</x14:id>
        </ext>
      </extLst>
    </cfRule>
    <cfRule type="colorScale" priority="6">
      <colorScale>
        <cfvo type="min"/>
        <cfvo type="percentile" val="50"/>
        <cfvo type="max"/>
        <color rgb="FF63BE7B"/>
        <color rgb="FFFFEB84"/>
        <color rgb="FFF8696B"/>
      </colorScale>
    </cfRule>
  </conditionalFormatting>
  <conditionalFormatting sqref="J19">
    <cfRule type="expression" dxfId="11" priority="1" stopIfTrue="1">
      <formula>E19="No"</formula>
    </cfRule>
    <cfRule type="dataBar" priority="2">
      <dataBar>
        <cfvo type="min"/>
        <cfvo type="max"/>
        <color rgb="FFFF0000"/>
      </dataBar>
      <extLst>
        <ext xmlns:x14="http://schemas.microsoft.com/office/spreadsheetml/2009/9/main" uri="{B025F937-C7B1-47D3-B67F-A62EFF666E3E}">
          <x14:id>{25D1D50A-3353-43FC-AF93-93653A28834B}</x14:id>
        </ext>
      </extLst>
    </cfRule>
    <cfRule type="colorScale" priority="3">
      <colorScale>
        <cfvo type="min"/>
        <cfvo type="percentile" val="50"/>
        <cfvo type="max"/>
        <color rgb="FF63BE7B"/>
        <color rgb="FFFFEB84"/>
        <color rgb="FFF8696B"/>
      </colorScale>
    </cfRule>
  </conditionalFormatting>
  <conditionalFormatting sqref="K29:K30 K32">
    <cfRule type="expression" dxfId="10" priority="426" stopIfTrue="1">
      <formula>F29="No"</formula>
    </cfRule>
    <cfRule type="dataBar" priority="427">
      <dataBar>
        <cfvo type="min"/>
        <cfvo type="max"/>
        <color rgb="FFFF0000"/>
      </dataBar>
      <extLst>
        <ext xmlns:x14="http://schemas.microsoft.com/office/spreadsheetml/2009/9/main" uri="{B025F937-C7B1-47D3-B67F-A62EFF666E3E}">
          <x14:id>{4F24F250-086F-44D5-B9EA-7920A7251AD4}</x14:id>
        </ext>
      </extLst>
    </cfRule>
    <cfRule type="colorScale" priority="428">
      <colorScale>
        <cfvo type="min"/>
        <cfvo type="percentile" val="50"/>
        <cfvo type="max"/>
        <color rgb="FF63BE7B"/>
        <color rgb="FFFFEB84"/>
        <color rgb="FFF8696B"/>
      </colorScale>
    </cfRule>
  </conditionalFormatting>
  <conditionalFormatting sqref="J29:J30 J32">
    <cfRule type="expression" dxfId="9" priority="432" stopIfTrue="1">
      <formula>E29="No"</formula>
    </cfRule>
    <cfRule type="dataBar" priority="433">
      <dataBar>
        <cfvo type="min"/>
        <cfvo type="max"/>
        <color rgb="FFFF0000"/>
      </dataBar>
      <extLst>
        <ext xmlns:x14="http://schemas.microsoft.com/office/spreadsheetml/2009/9/main" uri="{B025F937-C7B1-47D3-B67F-A62EFF666E3E}">
          <x14:id>{7EF4A634-1719-4BEE-A940-D2621E398D37}</x14:id>
        </ext>
      </extLst>
    </cfRule>
    <cfRule type="colorScale" priority="434">
      <colorScale>
        <cfvo type="min"/>
        <cfvo type="percentile" val="50"/>
        <cfvo type="max"/>
        <color rgb="FF63BE7B"/>
        <color rgb="FFFFEB84"/>
        <color rgb="FFF8696B"/>
      </colorScale>
    </cfRule>
  </conditionalFormatting>
  <dataValidations count="1">
    <dataValidation type="list" allowBlank="1" showInputMessage="1" showErrorMessage="1" sqref="E4:E32" xr:uid="{00000000-0002-0000-0600-000000000000}">
      <formula1>$J$40:$J$41</formula1>
    </dataValidation>
  </dataValidations>
  <pageMargins left="0.27559055118110237" right="0.15748031496062992" top="0.59055118110236227" bottom="0.39370078740157483" header="0.19685039370078741" footer="0.19685039370078741"/>
  <pageSetup scale="60"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40693E0B-7E50-430E-9CF1-EAFEF5A4AF69}">
            <x14:dataBar minLength="0" maxLength="100" negativeBarColorSameAsPositive="1" axisPosition="none">
              <x14:cfvo type="min"/>
              <x14:cfvo type="max"/>
            </x14:dataBar>
          </x14:cfRule>
          <xm:sqref>J35</xm:sqref>
        </x14:conditionalFormatting>
        <x14:conditionalFormatting xmlns:xm="http://schemas.microsoft.com/office/excel/2006/main">
          <x14:cfRule type="dataBar" id="{FD824F9C-A4DC-4ADC-9CB7-F636DCA65E7A}">
            <x14:dataBar minLength="0" maxLength="100" negativeBarColorSameAsPositive="1" axisPosition="none">
              <x14:cfvo type="min"/>
              <x14:cfvo type="max"/>
            </x14:dataBar>
          </x14:cfRule>
          <xm:sqref>J4</xm:sqref>
        </x14:conditionalFormatting>
        <x14:conditionalFormatting xmlns:xm="http://schemas.microsoft.com/office/excel/2006/main">
          <x14:cfRule type="dataBar" id="{4C87A31B-B677-47BF-9169-601614996015}">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5125450E-6A56-425E-9892-217A9029B03F}">
            <x14:dataBar minLength="0" maxLength="100" negativeBarColorSameAsPositive="1" axisPosition="none">
              <x14:cfvo type="min"/>
              <x14:cfvo type="max"/>
            </x14:dataBar>
          </x14:cfRule>
          <xm:sqref>J22</xm:sqref>
        </x14:conditionalFormatting>
        <x14:conditionalFormatting xmlns:xm="http://schemas.microsoft.com/office/excel/2006/main">
          <x14:cfRule type="dataBar" id="{19B03F1A-FA9F-4361-8BA4-2B3B91DD1A99}">
            <x14:dataBar minLength="0" maxLength="100" negativeBarColorSameAsPositive="1" axisPosition="none">
              <x14:cfvo type="min"/>
              <x14:cfvo type="max"/>
            </x14:dataBar>
          </x14:cfRule>
          <xm:sqref>K4</xm:sqref>
        </x14:conditionalFormatting>
        <x14:conditionalFormatting xmlns:xm="http://schemas.microsoft.com/office/excel/2006/main">
          <x14:cfRule type="dataBar" id="{5A2ED867-549F-4B86-9FF0-9A4F5E8C93A7}">
            <x14:dataBar minLength="0" maxLength="100" negativeBarColorSameAsPositive="1" axisPosition="none">
              <x14:cfvo type="min"/>
              <x14:cfvo type="max"/>
            </x14:dataBar>
          </x14:cfRule>
          <xm:sqref>K5</xm:sqref>
        </x14:conditionalFormatting>
        <x14:conditionalFormatting xmlns:xm="http://schemas.microsoft.com/office/excel/2006/main">
          <x14:cfRule type="dataBar" id="{C5125E1D-9853-4530-99DF-280C7F413B3F}">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4E921DB1-8075-494E-AC39-B97E162594AA}">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A89831D7-9288-47DE-8B74-9D862AAF354E}">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37A3CC47-E83B-4C60-9289-B18DD6A5A330}">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96BEF94D-C238-46A9-99BF-28F4802CEB0B}">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7FE336C2-C6A7-452C-B77B-39BE4C0576B9}">
            <x14:dataBar minLength="0" maxLength="100" negativeBarColorSameAsPositive="1" axisPosition="none">
              <x14:cfvo type="min"/>
              <x14:cfvo type="max"/>
            </x14:dataBar>
          </x14:cfRule>
          <xm:sqref>K6:K18 K20:K21</xm:sqref>
        </x14:conditionalFormatting>
        <x14:conditionalFormatting xmlns:xm="http://schemas.microsoft.com/office/excel/2006/main">
          <x14:cfRule type="dataBar" id="{6416A170-9EB7-4E3D-807A-5F9741DC97B3}">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9BFA2B02-3500-455D-90C6-697C4D3643C5}">
            <x14:dataBar minLength="0" maxLength="100" negativeBarColorSameAsPositive="1" axisPosition="none">
              <x14:cfvo type="min"/>
              <x14:cfvo type="max"/>
            </x14:dataBar>
          </x14:cfRule>
          <xm:sqref>K28</xm:sqref>
        </x14:conditionalFormatting>
        <x14:conditionalFormatting xmlns:xm="http://schemas.microsoft.com/office/excel/2006/main">
          <x14:cfRule type="dataBar" id="{64BE3A46-5503-46DB-BF61-34C050F35C71}">
            <x14:dataBar minLength="0" maxLength="100" negativeBarColorSameAsPositive="1" axisPosition="none">
              <x14:cfvo type="min"/>
              <x14:cfvo type="max"/>
            </x14:dataBar>
          </x14:cfRule>
          <xm:sqref>K27</xm:sqref>
        </x14:conditionalFormatting>
        <x14:conditionalFormatting xmlns:xm="http://schemas.microsoft.com/office/excel/2006/main">
          <x14:cfRule type="dataBar" id="{A134CB3C-383E-4DF8-AD7F-D38E1DFD2CD0}">
            <x14:dataBar minLength="0" maxLength="100" negativeBarColorSameAsPositive="1" axisPosition="none">
              <x14:cfvo type="min"/>
              <x14:cfvo type="max"/>
            </x14:dataBar>
          </x14:cfRule>
          <xm:sqref>J27</xm:sqref>
        </x14:conditionalFormatting>
        <x14:conditionalFormatting xmlns:xm="http://schemas.microsoft.com/office/excel/2006/main">
          <x14:cfRule type="dataBar" id="{40EC0E7B-FDE9-4062-920E-93022C1D41B0}">
            <x14:dataBar minLength="0" maxLength="100" negativeBarColorSameAsPositive="1" axisPosition="none">
              <x14:cfvo type="min"/>
              <x14:cfvo type="max"/>
            </x14:dataBar>
          </x14:cfRule>
          <xm:sqref>J5:J18 J23 J20:J21</xm:sqref>
        </x14:conditionalFormatting>
        <x14:conditionalFormatting xmlns:xm="http://schemas.microsoft.com/office/excel/2006/main">
          <x14:cfRule type="dataBar" id="{EAABD519-0B2A-453B-A2ED-BDFBEE7F5C1F}">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F3943FFE-D44F-45DE-96C8-F90EB9819CD1}">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571DF97C-A68B-47B8-B5E9-820058F4DCB5}">
            <x14:dataBar minLength="0" maxLength="100" negativeBarColorSameAsPositive="1" axisPosition="none">
              <x14:cfvo type="min"/>
              <x14:cfvo type="max"/>
            </x14:dataBar>
          </x14:cfRule>
          <xm:sqref>J31</xm:sqref>
        </x14:conditionalFormatting>
        <x14:conditionalFormatting xmlns:xm="http://schemas.microsoft.com/office/excel/2006/main">
          <x14:cfRule type="dataBar" id="{C56B57C2-431B-4372-A6DC-DA4322028781}">
            <x14:dataBar minLength="0" maxLength="100" negativeBarColorSameAsPositive="1" axisPosition="none">
              <x14:cfvo type="min"/>
              <x14:cfvo type="max"/>
            </x14:dataBar>
          </x14:cfRule>
          <xm:sqref>K31</xm:sqref>
        </x14:conditionalFormatting>
        <x14:conditionalFormatting xmlns:xm="http://schemas.microsoft.com/office/excel/2006/main">
          <x14:cfRule type="dataBar" id="{3EE663D2-8A2A-4A8B-9F7D-1A09712B0A95}">
            <x14:dataBar minLength="0" maxLength="100" negativeBarColorSameAsPositive="1" axisPosition="none">
              <x14:cfvo type="min"/>
              <x14:cfvo type="max"/>
            </x14:dataBar>
          </x14:cfRule>
          <xm:sqref>K19</xm:sqref>
        </x14:conditionalFormatting>
        <x14:conditionalFormatting xmlns:xm="http://schemas.microsoft.com/office/excel/2006/main">
          <x14:cfRule type="dataBar" id="{25D1D50A-3353-43FC-AF93-93653A28834B}">
            <x14:dataBar minLength="0" maxLength="100" negativeBarColorSameAsPositive="1" axisPosition="none">
              <x14:cfvo type="min"/>
              <x14:cfvo type="max"/>
            </x14:dataBar>
          </x14:cfRule>
          <xm:sqref>J19</xm:sqref>
        </x14:conditionalFormatting>
        <x14:conditionalFormatting xmlns:xm="http://schemas.microsoft.com/office/excel/2006/main">
          <x14:cfRule type="dataBar" id="{4F24F250-086F-44D5-B9EA-7920A7251AD4}">
            <x14:dataBar minLength="0" maxLength="100" negativeBarColorSameAsPositive="1" axisPosition="none">
              <x14:cfvo type="min"/>
              <x14:cfvo type="max"/>
            </x14:dataBar>
          </x14:cfRule>
          <xm:sqref>K29:K30 K32</xm:sqref>
        </x14:conditionalFormatting>
        <x14:conditionalFormatting xmlns:xm="http://schemas.microsoft.com/office/excel/2006/main">
          <x14:cfRule type="dataBar" id="{7EF4A634-1719-4BEE-A940-D2621E398D37}">
            <x14:dataBar minLength="0" maxLength="100" negativeBarColorSameAsPositive="1" axisPosition="none">
              <x14:cfvo type="min"/>
              <x14:cfvo type="max"/>
            </x14:dataBar>
          </x14:cfRule>
          <xm:sqref>J29:J30 J32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Q11"/>
  <sheetViews>
    <sheetView showGridLines="0" zoomScale="70" zoomScaleNormal="70" workbookViewId="0">
      <pane ySplit="4" topLeftCell="A5" activePane="bottomLeft" state="frozenSplit"/>
      <selection pane="bottomLeft" activeCell="C2" sqref="C2:D2"/>
    </sheetView>
  </sheetViews>
  <sheetFormatPr baseColWidth="10" defaultColWidth="11.42578125" defaultRowHeight="18.75" x14ac:dyDescent="0.3"/>
  <cols>
    <col min="1" max="1" width="4.140625" style="139" customWidth="1"/>
    <col min="2" max="2" width="4.85546875" style="139" customWidth="1"/>
    <col min="3" max="3" width="14.5703125" style="134" customWidth="1"/>
    <col min="4" max="4" width="33.5703125" style="134" customWidth="1"/>
    <col min="5" max="5" width="38.5703125" style="134" customWidth="1"/>
    <col min="6" max="6" width="37.85546875" style="134" customWidth="1"/>
    <col min="7" max="7" width="30.140625" style="134" customWidth="1"/>
    <col min="8" max="8" width="25.42578125" style="134" customWidth="1"/>
    <col min="9" max="9" width="17.5703125" style="134" customWidth="1"/>
    <col min="10" max="10" width="17.7109375" style="134" customWidth="1"/>
    <col min="11" max="11" width="9" style="134" customWidth="1"/>
    <col min="12" max="12" width="11.42578125" style="134" hidden="1" customWidth="1"/>
    <col min="13" max="13" width="9" style="134" hidden="1" customWidth="1"/>
    <col min="14" max="14" width="23.85546875" style="134" hidden="1" customWidth="1"/>
    <col min="15" max="15" width="7.5703125" style="134" hidden="1" customWidth="1"/>
    <col min="16" max="16" width="11.42578125" style="138" hidden="1" customWidth="1"/>
    <col min="17" max="17" width="11.42578125" style="134" hidden="1" customWidth="1"/>
    <col min="18" max="18" width="13.5703125" style="139" bestFit="1" customWidth="1"/>
    <col min="19" max="16384" width="11.42578125" style="139"/>
  </cols>
  <sheetData>
    <row r="1" spans="3:17" x14ac:dyDescent="0.3">
      <c r="K1" s="135"/>
      <c r="L1" s="135"/>
      <c r="M1" s="135"/>
      <c r="N1" s="136"/>
      <c r="O1" s="137"/>
    </row>
    <row r="2" spans="3:17" x14ac:dyDescent="0.3">
      <c r="C2" s="192" t="s">
        <v>194</v>
      </c>
      <c r="D2" s="193"/>
      <c r="E2" s="194" t="str">
        <f>+'1. Main Charact, Cert &amp; Insp'!D1</f>
        <v xml:space="preserve">Nombre: Contratista,  Jackup, Modelo </v>
      </c>
      <c r="F2" s="195"/>
      <c r="G2" s="140" t="s">
        <v>195</v>
      </c>
      <c r="H2" s="59">
        <f>+'1. Main Charact, Cert &amp; Insp'!D2</f>
        <v>0</v>
      </c>
      <c r="K2" s="135"/>
      <c r="L2" s="135"/>
      <c r="M2" s="135"/>
      <c r="N2" s="136"/>
      <c r="O2" s="137"/>
    </row>
    <row r="3" spans="3:17" x14ac:dyDescent="0.3">
      <c r="K3" s="135"/>
      <c r="L3" s="135"/>
      <c r="M3" s="135"/>
      <c r="N3" s="141"/>
      <c r="O3" s="137" t="str">
        <f>IF(O4&gt;0, "NO PASA", "PASA")</f>
        <v>PASA</v>
      </c>
    </row>
    <row r="4" spans="3:17" s="149" customFormat="1" ht="21.75" customHeight="1" thickBot="1" x14ac:dyDescent="0.3">
      <c r="C4" s="142" t="s">
        <v>196</v>
      </c>
      <c r="D4" s="142" t="s">
        <v>197</v>
      </c>
      <c r="E4" s="142" t="s">
        <v>198</v>
      </c>
      <c r="F4" s="142" t="s">
        <v>199</v>
      </c>
      <c r="G4" s="142" t="s">
        <v>200</v>
      </c>
      <c r="H4" s="142"/>
      <c r="I4" s="143" t="s">
        <v>201</v>
      </c>
      <c r="J4" s="143" t="s">
        <v>202</v>
      </c>
      <c r="K4" s="144"/>
      <c r="L4" s="145" t="s">
        <v>203</v>
      </c>
      <c r="M4" s="144"/>
      <c r="N4" s="146" t="s">
        <v>203</v>
      </c>
      <c r="O4" s="147">
        <f>SUM(O5:O11)</f>
        <v>0</v>
      </c>
      <c r="P4" s="148"/>
      <c r="Q4" s="144"/>
    </row>
    <row r="5" spans="3:17" ht="73.5" thickTop="1" thickBot="1" x14ac:dyDescent="0.35">
      <c r="C5" s="150" t="s">
        <v>281</v>
      </c>
      <c r="D5" s="151" t="s">
        <v>282</v>
      </c>
      <c r="E5" s="151" t="s">
        <v>328</v>
      </c>
      <c r="F5" s="151" t="s">
        <v>283</v>
      </c>
      <c r="G5" s="196" t="s">
        <v>327</v>
      </c>
      <c r="H5" s="197"/>
      <c r="I5" s="152" t="str">
        <f>O3</f>
        <v>PASA</v>
      </c>
      <c r="J5" s="153">
        <f>+'2. Offices &amp; allocations'!K15+'3.Drilling Equipm. &amp; Capacities'!K41+'4. Solids Control'!K19+'6. BOP &amp; testing'!K26+'7. Auxiliares'!K33</f>
        <v>94</v>
      </c>
      <c r="L5" s="154" t="s">
        <v>250</v>
      </c>
      <c r="N5" s="134" t="s">
        <v>243</v>
      </c>
      <c r="O5" s="134">
        <f>COUNTIF('1. Main Charact, Cert &amp; Insp'!J4:J40,"Did not pass")</f>
        <v>0</v>
      </c>
    </row>
    <row r="6" spans="3:17" ht="19.5" thickTop="1" x14ac:dyDescent="0.3">
      <c r="N6" s="134" t="s">
        <v>244</v>
      </c>
      <c r="O6" s="134">
        <f>COUNTIF('2. Offices &amp; allocations'!$J$3:$J$49,"Did not pass")</f>
        <v>0</v>
      </c>
    </row>
    <row r="7" spans="3:17" x14ac:dyDescent="0.3">
      <c r="N7" s="134" t="s">
        <v>245</v>
      </c>
      <c r="O7" s="134">
        <f>COUNTIF('3.Drilling Equipm. &amp; Capacities'!$J$2:$J$49,"Did not pass")</f>
        <v>0</v>
      </c>
    </row>
    <row r="8" spans="3:17" x14ac:dyDescent="0.3">
      <c r="N8" s="134" t="s">
        <v>246</v>
      </c>
      <c r="O8" s="134">
        <f>COUNTIF('4. Solids Control'!$J$2:$J$47,"Did not pass")</f>
        <v>0</v>
      </c>
    </row>
    <row r="9" spans="3:17" x14ac:dyDescent="0.3">
      <c r="N9" s="134" t="s">
        <v>247</v>
      </c>
      <c r="O9" s="134">
        <f>COUNTIF('5. Drilling String &amp; XO'!$J$2:$J$45,"Did not pass")</f>
        <v>0</v>
      </c>
    </row>
    <row r="10" spans="3:17" x14ac:dyDescent="0.3">
      <c r="N10" s="134" t="s">
        <v>248</v>
      </c>
      <c r="O10" s="134">
        <f>COUNTIF('6. BOP &amp; testing'!$J$2:$J$48,"Did not pass")</f>
        <v>0</v>
      </c>
    </row>
    <row r="11" spans="3:17" x14ac:dyDescent="0.3">
      <c r="N11" s="134" t="s">
        <v>249</v>
      </c>
      <c r="O11" s="134">
        <f>COUNTIF('7. Auxiliares'!$J$2:$J$51,"Did not pass")</f>
        <v>0</v>
      </c>
    </row>
  </sheetData>
  <sheetProtection algorithmName="SHA-512" hashValue="vWile+8nMNpaRf308Tzph2b9PDpNuSeTcm6RQqYe5dlh2sGv1PVLKfnNsiF0rnXMI1OOySdv/5t2A+Z0dJhAkQ==" saltValue="x+ZsguCUbfMKF6rZwqrHeg==" spinCount="100000" sheet="1" objects="1" scenarios="1"/>
  <mergeCells count="3">
    <mergeCell ref="C2:D2"/>
    <mergeCell ref="E2:F2"/>
    <mergeCell ref="G5:H5"/>
  </mergeCells>
  <conditionalFormatting sqref="J5">
    <cfRule type="expression" dxfId="8" priority="44">
      <formula>#REF!="NO PASA"</formula>
    </cfRule>
    <cfRule type="expression" dxfId="7" priority="45">
      <formula>#REF!="PASA"</formula>
    </cfRule>
  </conditionalFormatting>
  <conditionalFormatting sqref="I5">
    <cfRule type="cellIs" dxfId="6" priority="1" operator="equal">
      <formula>"NO PASA"</formula>
    </cfRule>
    <cfRule type="cellIs" dxfId="5" priority="2" operator="equal">
      <formula>"PASA"</formula>
    </cfRule>
    <cfRule type="colorScale" priority="16">
      <colorScale>
        <cfvo type="formula" val="&quot;$I$5=&quot;&quot;NO PASA&quot;&quot;&quot;"/>
        <cfvo type="formula" val="&quot;$I$5=&quot;&quot;PASA&quot;&quot;&quot;"/>
        <color rgb="FFFF7E79"/>
        <color theme="9" tint="0.39997558519241921"/>
      </colorScale>
    </cfRule>
  </conditionalFormatting>
  <pageMargins left="0.7" right="0.7" top="0.75" bottom="0.75" header="0.3" footer="0.3"/>
  <pageSetup scale="4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17</vt:i4>
      </vt:variant>
    </vt:vector>
  </HeadingPairs>
  <TitlesOfParts>
    <vt:vector size="27" baseType="lpstr">
      <vt:lpstr>Instrucciones</vt:lpstr>
      <vt:lpstr>1. Main Charact, Cert &amp; Insp</vt:lpstr>
      <vt:lpstr>2. Offices &amp; allocations</vt:lpstr>
      <vt:lpstr>3.Drilling Equipm. &amp; Capacities</vt:lpstr>
      <vt:lpstr>4. Solids Control</vt:lpstr>
      <vt:lpstr>5. Drilling String &amp; XO</vt:lpstr>
      <vt:lpstr>6. BOP &amp; testing</vt:lpstr>
      <vt:lpstr>7. Auxiliares</vt:lpstr>
      <vt:lpstr>8.Evaluacion_Tecnica_Total</vt:lpstr>
      <vt:lpstr>Resumen_Anexo_9</vt:lpstr>
      <vt:lpstr>'1. Main Charact, Cert &amp; Insp'!Área_de_impresión</vt:lpstr>
      <vt:lpstr>'2. Offices &amp; allocations'!Área_de_impresión</vt:lpstr>
      <vt:lpstr>'3.Drilling Equipm. &amp; Capacities'!Área_de_impresión</vt:lpstr>
      <vt:lpstr>'4. Solids Control'!Área_de_impresión</vt:lpstr>
      <vt:lpstr>'5. Drilling String &amp; XO'!Área_de_impresión</vt:lpstr>
      <vt:lpstr>'6. BOP &amp; testing'!Área_de_impresión</vt:lpstr>
      <vt:lpstr>'7. Auxiliares'!Área_de_impresión</vt:lpstr>
      <vt:lpstr>Instrucciones!Área_de_impresión</vt:lpstr>
      <vt:lpstr>Resumen_Anexo_9!Área_de_impresión</vt:lpstr>
      <vt:lpstr>'1. Main Charact, Cert &amp; Insp'!Títulos_a_imprimir</vt:lpstr>
      <vt:lpstr>'2. Offices &amp; allocations'!Títulos_a_imprimir</vt:lpstr>
      <vt:lpstr>'3.Drilling Equipm. &amp; Capacities'!Títulos_a_imprimir</vt:lpstr>
      <vt:lpstr>'4. Solids Control'!Títulos_a_imprimir</vt:lpstr>
      <vt:lpstr>'5. Drilling String &amp; XO'!Títulos_a_imprimir</vt:lpstr>
      <vt:lpstr>'6. BOP &amp; testing'!Títulos_a_imprimir</vt:lpstr>
      <vt:lpstr>'7. Auxiliares'!Títulos_a_imprimir</vt:lpstr>
      <vt:lpstr>Resumen_Anexo_9!Títulos_a_imprimir</vt:lpstr>
    </vt:vector>
  </TitlesOfParts>
  <Company>Pan American Energy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Rueda</dc:creator>
  <cp:lastModifiedBy>Administrador</cp:lastModifiedBy>
  <cp:lastPrinted>2018-12-08T20:09:14Z</cp:lastPrinted>
  <dcterms:created xsi:type="dcterms:W3CDTF">2016-05-22T16:41:13Z</dcterms:created>
  <dcterms:modified xsi:type="dcterms:W3CDTF">2021-10-04T15:26:56Z</dcterms:modified>
</cp:coreProperties>
</file>