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codeName="ThisWorkbook" defaultThemeVersion="124226"/>
  <mc:AlternateContent xmlns:mc="http://schemas.openxmlformats.org/markup-compatibility/2006">
    <mc:Choice Requires="x15">
      <x15ac:absPath xmlns:x15ac="http://schemas.microsoft.com/office/spreadsheetml/2010/11/ac" url="C:\Users\xaal03\OneDrive\Análsis Ad-Hoc\19.10.04 Hokchi - Licitación SI\"/>
    </mc:Choice>
  </mc:AlternateContent>
  <xr:revisionPtr revIDLastSave="32" documentId="8_{2DDBDB00-E7F0-45D1-B8B1-52D4BA0963DA}" xr6:coauthVersionLast="41" xr6:coauthVersionMax="41" xr10:uidLastSave="{FE7C81D1-BC7A-4A15-8E53-52C5E9EAC2C8}"/>
  <workbookProtection workbookAlgorithmName="SHA-512" workbookHashValue="wNvMAt3vO430bAvzMy6ZxDWsPb0qiujMojvSU0FcwJcWpj9FJKt6OSqYYr4f15Q4MvFJ1SkQ3tADdUKU14htVw==" workbookSaltValue="4GQGnhwxRMDYOpvOK2fqlQ==" workbookSpinCount="100000" lockStructure="1"/>
  <bookViews>
    <workbookView xWindow="-120" yWindow="-120" windowWidth="29040" windowHeight="15840" firstSheet="1" activeTab="1" xr2:uid="{00000000-000D-0000-FFFF-FFFF00000000}"/>
  </bookViews>
  <sheets>
    <sheet name="PARAMETROS" sheetId="15" state="hidden" r:id="rId1"/>
    <sheet name="INSTRUCTIVO" sheetId="21" r:id="rId2"/>
    <sheet name="MATRIZ" sheetId="14" r:id="rId3"/>
    <sheet name="RESULTADO" sheetId="19" r:id="rId4"/>
  </sheets>
  <definedNames>
    <definedName name="_xlnm._FilterDatabase" localSheetId="2" hidden="1">MATRIZ!$A$8:$BF$492</definedName>
    <definedName name="_xlnm._FilterDatabase" localSheetId="3" hidden="1">RESULTADO!$B$10:$G$67</definedName>
    <definedName name="_xlnm.Print_Area" localSheetId="3">RESULTADO!$A$1:$H$82</definedName>
    <definedName name="LISTA_COMPANIA">TABLA_COMPANIA[COMPANIA]</definedName>
    <definedName name="LISTA_SI_NO">TABLA_SI_NO[SI_NO]</definedName>
    <definedName name="LISTA_TIPO_MEDICION">TABLA_TIPO_MEDICION[TIPO_MEDICION]</definedName>
    <definedName name="LISTA_UNIDAD">TABLA_UNIDAD[UNIDAD]</definedName>
    <definedName name="_xlnm.Print_Titles" localSheetId="2">MATRIZ!$A:$AA,MATRIZ!$2:$8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1" i="14" l="1"/>
  <c r="AL1" i="14"/>
  <c r="AO1" i="14"/>
  <c r="AV492" i="14"/>
  <c r="AV491" i="14"/>
  <c r="AV484" i="14"/>
  <c r="AV483" i="14"/>
  <c r="AV482" i="14"/>
  <c r="AV481" i="14"/>
  <c r="AV472" i="14"/>
  <c r="AV471" i="14"/>
  <c r="AV470" i="14"/>
  <c r="AV466" i="14"/>
  <c r="AV465" i="14"/>
  <c r="AV464" i="14"/>
  <c r="AV460" i="14"/>
  <c r="AV459" i="14"/>
  <c r="AV458" i="14"/>
  <c r="AV450" i="14"/>
  <c r="AV449" i="14"/>
  <c r="AV442" i="14"/>
  <c r="AV441" i="14"/>
  <c r="AV440" i="14"/>
  <c r="AV439" i="14"/>
  <c r="AV438" i="14"/>
  <c r="AV437" i="14"/>
  <c r="AV431" i="14"/>
  <c r="AV430" i="14"/>
  <c r="AV422" i="14"/>
  <c r="AV421" i="14"/>
  <c r="AV414" i="14"/>
  <c r="AV413" i="14"/>
  <c r="AV412" i="14"/>
  <c r="AV411" i="14"/>
  <c r="AV410" i="14"/>
  <c r="AV404" i="14"/>
  <c r="AV403" i="14"/>
  <c r="AV395" i="14"/>
  <c r="AV394" i="14"/>
  <c r="AV387" i="14"/>
  <c r="AV384" i="14"/>
  <c r="AV377" i="14"/>
  <c r="AV376" i="14"/>
  <c r="AV368" i="14"/>
  <c r="AV367" i="14"/>
  <c r="AV360" i="14"/>
  <c r="AV357" i="14"/>
  <c r="AV350" i="14"/>
  <c r="AV349" i="14"/>
  <c r="AV345" i="14"/>
  <c r="AV344" i="14"/>
  <c r="AV336" i="14"/>
  <c r="AV335" i="14"/>
  <c r="AV321" i="14"/>
  <c r="AV320" i="14"/>
  <c r="AV312" i="14"/>
  <c r="AV304" i="14"/>
  <c r="AV303" i="14"/>
  <c r="AV302" i="14"/>
  <c r="AV301" i="14"/>
  <c r="AV299" i="14"/>
  <c r="AV298" i="14"/>
  <c r="AV297" i="14"/>
  <c r="AV296" i="14"/>
  <c r="AV295" i="14"/>
  <c r="AV293" i="14"/>
  <c r="AV292" i="14"/>
  <c r="AV290" i="14"/>
  <c r="AV289" i="14"/>
  <c r="AV283" i="14"/>
  <c r="AV282" i="14"/>
  <c r="AV281" i="14"/>
  <c r="AV278" i="14"/>
  <c r="AV277" i="14"/>
  <c r="AV276" i="14"/>
  <c r="AV268" i="14"/>
  <c r="AV267" i="14"/>
  <c r="AV260" i="14"/>
  <c r="AV259" i="14"/>
  <c r="AV258" i="14"/>
  <c r="AV257" i="14"/>
  <c r="AV251" i="14"/>
  <c r="AV250" i="14"/>
  <c r="AV243" i="14"/>
  <c r="AV235" i="14"/>
  <c r="AV234" i="14"/>
  <c r="AV233" i="14"/>
  <c r="AV232" i="14"/>
  <c r="AV231" i="14"/>
  <c r="AV230" i="14"/>
  <c r="AV229" i="14"/>
  <c r="AV223" i="14"/>
  <c r="AV222" i="14"/>
  <c r="AV214" i="14"/>
  <c r="AV213" i="14"/>
  <c r="AV206" i="14"/>
  <c r="AV205" i="14"/>
  <c r="AV204" i="14"/>
  <c r="AV203" i="14"/>
  <c r="AV197" i="14"/>
  <c r="AV196" i="14"/>
  <c r="AV195" i="14"/>
  <c r="AV188" i="14"/>
  <c r="AV187" i="14"/>
  <c r="AV186" i="14"/>
  <c r="AV185" i="14"/>
  <c r="AV184" i="14"/>
  <c r="AV178" i="14"/>
  <c r="AV177" i="14"/>
  <c r="AV176" i="14"/>
  <c r="AV172" i="14"/>
  <c r="AV171" i="14"/>
  <c r="AV170" i="14"/>
  <c r="AV169" i="14"/>
  <c r="AV168" i="14"/>
  <c r="AV167" i="14"/>
  <c r="AV161" i="14"/>
  <c r="AV160" i="14"/>
  <c r="AV159" i="14"/>
  <c r="AV155" i="14"/>
  <c r="AV154" i="14"/>
  <c r="AV153" i="14"/>
  <c r="AV149" i="14"/>
  <c r="AV148" i="14"/>
  <c r="AV147" i="14"/>
  <c r="AV139" i="14"/>
  <c r="AV138" i="14"/>
  <c r="AV137" i="14"/>
  <c r="AV136" i="14"/>
  <c r="AV130" i="14"/>
  <c r="AV129" i="14"/>
  <c r="AV123" i="14"/>
  <c r="AV117" i="14"/>
  <c r="AV116" i="14"/>
  <c r="AV115" i="14"/>
  <c r="AV111" i="14"/>
  <c r="AV110" i="14"/>
  <c r="AV109" i="14"/>
  <c r="AV94" i="14"/>
  <c r="AV90" i="14"/>
  <c r="AV89" i="14"/>
  <c r="AV88" i="14"/>
  <c r="AV84" i="14"/>
  <c r="AV78" i="14"/>
  <c r="AV77" i="14"/>
  <c r="AV73" i="14"/>
  <c r="AV72" i="14"/>
  <c r="AV71" i="14"/>
  <c r="AV63" i="14"/>
  <c r="AV62" i="14"/>
  <c r="AV61" i="14"/>
  <c r="AV57" i="14"/>
  <c r="AV56" i="14"/>
  <c r="AV55" i="14"/>
  <c r="AV47" i="14"/>
  <c r="AV46" i="14"/>
  <c r="AV45" i="14"/>
  <c r="AV44" i="14"/>
  <c r="AV40" i="14"/>
  <c r="AV39" i="14"/>
  <c r="AV38" i="14"/>
  <c r="AV37" i="14"/>
  <c r="AV35" i="14"/>
  <c r="AV29" i="14"/>
  <c r="AV28" i="14"/>
  <c r="AV27" i="14"/>
  <c r="AV23" i="14"/>
  <c r="AV22" i="14"/>
  <c r="AV21" i="14"/>
  <c r="AV17" i="14"/>
  <c r="AV16" i="14"/>
  <c r="E492" i="14"/>
  <c r="E491" i="14"/>
  <c r="E490" i="14"/>
  <c r="H490" i="14" s="1"/>
  <c r="E489" i="14"/>
  <c r="H489" i="14" s="1"/>
  <c r="E488" i="14"/>
  <c r="H488" i="14" s="1"/>
  <c r="E487" i="14"/>
  <c r="H487" i="14" s="1"/>
  <c r="E486" i="14"/>
  <c r="H486" i="14" s="1"/>
  <c r="E485" i="14"/>
  <c r="E484" i="14"/>
  <c r="E483" i="14"/>
  <c r="E482" i="14"/>
  <c r="E481" i="14"/>
  <c r="E480" i="14"/>
  <c r="E479" i="14"/>
  <c r="E478" i="14"/>
  <c r="E477" i="14"/>
  <c r="H477" i="14" s="1"/>
  <c r="E476" i="14"/>
  <c r="H476" i="14" s="1"/>
  <c r="E475" i="14"/>
  <c r="H475" i="14" s="1"/>
  <c r="E474" i="14"/>
  <c r="H474" i="14" s="1"/>
  <c r="E473" i="14"/>
  <c r="H473" i="14" s="1"/>
  <c r="E472" i="14"/>
  <c r="E471" i="14"/>
  <c r="E470" i="14"/>
  <c r="E469" i="14"/>
  <c r="H469" i="14" s="1"/>
  <c r="E468" i="14"/>
  <c r="H468" i="14" s="1"/>
  <c r="E467" i="14"/>
  <c r="H467" i="14" s="1"/>
  <c r="E466" i="14"/>
  <c r="E465" i="14"/>
  <c r="E464" i="14"/>
  <c r="E463" i="14"/>
  <c r="H463" i="14" s="1"/>
  <c r="E462" i="14"/>
  <c r="H462" i="14" s="1"/>
  <c r="E461" i="14"/>
  <c r="H461" i="14" s="1"/>
  <c r="E460" i="14"/>
  <c r="E459" i="14"/>
  <c r="E458" i="14"/>
  <c r="E457" i="14"/>
  <c r="H457" i="14" s="1"/>
  <c r="E456" i="14"/>
  <c r="H456" i="14" s="1"/>
  <c r="E455" i="14"/>
  <c r="H455" i="14" s="1"/>
  <c r="E454" i="14"/>
  <c r="H454" i="14" s="1"/>
  <c r="E453" i="14"/>
  <c r="H453" i="14" s="1"/>
  <c r="E452" i="14"/>
  <c r="H452" i="14" s="1"/>
  <c r="E451" i="14"/>
  <c r="H451" i="14" s="1"/>
  <c r="E450" i="14"/>
  <c r="E449" i="14"/>
  <c r="E448" i="14"/>
  <c r="H448" i="14" s="1"/>
  <c r="E447" i="14"/>
  <c r="H447" i="14" s="1"/>
  <c r="E446" i="14"/>
  <c r="H446" i="14" s="1"/>
  <c r="E445" i="14"/>
  <c r="H445" i="14" s="1"/>
  <c r="E444" i="14"/>
  <c r="H444" i="14" s="1"/>
  <c r="E443" i="14"/>
  <c r="E442" i="14"/>
  <c r="E441" i="14"/>
  <c r="E440" i="14"/>
  <c r="E439" i="14"/>
  <c r="E438" i="14"/>
  <c r="E437" i="14"/>
  <c r="E436" i="14"/>
  <c r="H436" i="14" s="1"/>
  <c r="E435" i="14"/>
  <c r="H435" i="14" s="1"/>
  <c r="E434" i="14"/>
  <c r="H434" i="14" s="1"/>
  <c r="E433" i="14"/>
  <c r="H433" i="14" s="1"/>
  <c r="E432" i="14"/>
  <c r="H432" i="14" s="1"/>
  <c r="E431" i="14"/>
  <c r="E430" i="14"/>
  <c r="E429" i="14"/>
  <c r="H429" i="14" s="1"/>
  <c r="E428" i="14"/>
  <c r="H428" i="14" s="1"/>
  <c r="E427" i="14"/>
  <c r="H427" i="14" s="1"/>
  <c r="E426" i="14"/>
  <c r="H426" i="14" s="1"/>
  <c r="E425" i="14"/>
  <c r="H425" i="14" s="1"/>
  <c r="E424" i="14"/>
  <c r="H424" i="14" s="1"/>
  <c r="E423" i="14"/>
  <c r="H423" i="14" s="1"/>
  <c r="E422" i="14"/>
  <c r="E421" i="14"/>
  <c r="E420" i="14"/>
  <c r="H420" i="14" s="1"/>
  <c r="E419" i="14"/>
  <c r="H419" i="14" s="1"/>
  <c r="E418" i="14"/>
  <c r="H418" i="14" s="1"/>
  <c r="E417" i="14"/>
  <c r="H417" i="14" s="1"/>
  <c r="E416" i="14"/>
  <c r="H416" i="14" s="1"/>
  <c r="E415" i="14"/>
  <c r="E414" i="14"/>
  <c r="E413" i="14"/>
  <c r="E412" i="14"/>
  <c r="E411" i="14"/>
  <c r="E410" i="14"/>
  <c r="E409" i="14"/>
  <c r="H409" i="14" s="1"/>
  <c r="E408" i="14"/>
  <c r="H408" i="14" s="1"/>
  <c r="E407" i="14"/>
  <c r="H407" i="14" s="1"/>
  <c r="E406" i="14"/>
  <c r="H406" i="14" s="1"/>
  <c r="E405" i="14"/>
  <c r="H405" i="14" s="1"/>
  <c r="E404" i="14"/>
  <c r="E403" i="14"/>
  <c r="E402" i="14"/>
  <c r="H402" i="14" s="1"/>
  <c r="E401" i="14"/>
  <c r="H401" i="14" s="1"/>
  <c r="E400" i="14"/>
  <c r="H400" i="14" s="1"/>
  <c r="E399" i="14"/>
  <c r="H399" i="14" s="1"/>
  <c r="E398" i="14"/>
  <c r="H398" i="14" s="1"/>
  <c r="E397" i="14"/>
  <c r="H397" i="14" s="1"/>
  <c r="E396" i="14"/>
  <c r="H396" i="14" s="1"/>
  <c r="E395" i="14"/>
  <c r="E394" i="14"/>
  <c r="E393" i="14"/>
  <c r="H393" i="14" s="1"/>
  <c r="E392" i="14"/>
  <c r="H392" i="14" s="1"/>
  <c r="E391" i="14"/>
  <c r="H391" i="14" s="1"/>
  <c r="E390" i="14"/>
  <c r="H390" i="14" s="1"/>
  <c r="E389" i="14"/>
  <c r="H389" i="14" s="1"/>
  <c r="E388" i="14"/>
  <c r="E387" i="14"/>
  <c r="E386" i="14"/>
  <c r="E385" i="14"/>
  <c r="E384" i="14"/>
  <c r="E383" i="14"/>
  <c r="E382" i="14"/>
  <c r="H382" i="14" s="1"/>
  <c r="E381" i="14"/>
  <c r="H381" i="14" s="1"/>
  <c r="E380" i="14"/>
  <c r="H380" i="14" s="1"/>
  <c r="E379" i="14"/>
  <c r="H379" i="14" s="1"/>
  <c r="E378" i="14"/>
  <c r="H378" i="14" s="1"/>
  <c r="E377" i="14"/>
  <c r="E376" i="14"/>
  <c r="E375" i="14"/>
  <c r="H375" i="14" s="1"/>
  <c r="E374" i="14"/>
  <c r="H374" i="14" s="1"/>
  <c r="E373" i="14"/>
  <c r="H373" i="14" s="1"/>
  <c r="E372" i="14"/>
  <c r="H372" i="14" s="1"/>
  <c r="E371" i="14"/>
  <c r="H371" i="14" s="1"/>
  <c r="E370" i="14"/>
  <c r="H370" i="14" s="1"/>
  <c r="E369" i="14"/>
  <c r="H369" i="14" s="1"/>
  <c r="E368" i="14"/>
  <c r="E367" i="14"/>
  <c r="E366" i="14"/>
  <c r="H366" i="14" s="1"/>
  <c r="E365" i="14"/>
  <c r="H365" i="14" s="1"/>
  <c r="E364" i="14"/>
  <c r="H364" i="14" s="1"/>
  <c r="E363" i="14"/>
  <c r="H363" i="14" s="1"/>
  <c r="E362" i="14"/>
  <c r="H362" i="14" s="1"/>
  <c r="E361" i="14"/>
  <c r="E360" i="14"/>
  <c r="E359" i="14"/>
  <c r="E358" i="14"/>
  <c r="E357" i="14"/>
  <c r="E356" i="14"/>
  <c r="E355" i="14"/>
  <c r="H355" i="14" s="1"/>
  <c r="E354" i="14"/>
  <c r="H354" i="14" s="1"/>
  <c r="E353" i="14"/>
  <c r="H353" i="14" s="1"/>
  <c r="E352" i="14"/>
  <c r="H352" i="14" s="1"/>
  <c r="E351" i="14"/>
  <c r="H351" i="14" s="1"/>
  <c r="E350" i="14"/>
  <c r="E349" i="14"/>
  <c r="E348" i="14"/>
  <c r="H348" i="14" s="1"/>
  <c r="E347" i="14"/>
  <c r="H347" i="14" s="1"/>
  <c r="E346" i="14"/>
  <c r="H346" i="14" s="1"/>
  <c r="E345" i="14"/>
  <c r="E344" i="14"/>
  <c r="E343" i="14"/>
  <c r="H343" i="14" s="1"/>
  <c r="E342" i="14"/>
  <c r="H342" i="14" s="1"/>
  <c r="E341" i="14"/>
  <c r="H341" i="14" s="1"/>
  <c r="E340" i="14"/>
  <c r="H340" i="14" s="1"/>
  <c r="E339" i="14"/>
  <c r="H339" i="14" s="1"/>
  <c r="E338" i="14"/>
  <c r="H338" i="14" s="1"/>
  <c r="E337" i="14"/>
  <c r="H337" i="14" s="1"/>
  <c r="E336" i="14"/>
  <c r="E335" i="14"/>
  <c r="E334" i="14"/>
  <c r="H334" i="14" s="1"/>
  <c r="E333" i="14"/>
  <c r="H333" i="14" s="1"/>
  <c r="E332" i="14"/>
  <c r="H332" i="14" s="1"/>
  <c r="E331" i="14"/>
  <c r="H331" i="14" s="1"/>
  <c r="E330" i="14"/>
  <c r="H330" i="14" s="1"/>
  <c r="E329" i="14"/>
  <c r="E328" i="14"/>
  <c r="E327" i="14"/>
  <c r="E326" i="14"/>
  <c r="H326" i="14" s="1"/>
  <c r="E325" i="14"/>
  <c r="H325" i="14" s="1"/>
  <c r="E324" i="14"/>
  <c r="H324" i="14" s="1"/>
  <c r="E323" i="14"/>
  <c r="H323" i="14" s="1"/>
  <c r="E322" i="14"/>
  <c r="H322" i="14" s="1"/>
  <c r="E321" i="14"/>
  <c r="E320" i="14"/>
  <c r="E319" i="14"/>
  <c r="H319" i="14" s="1"/>
  <c r="E318" i="14"/>
  <c r="H318" i="14" s="1"/>
  <c r="E317" i="14"/>
  <c r="H317" i="14" s="1"/>
  <c r="E316" i="14"/>
  <c r="H316" i="14" s="1"/>
  <c r="E315" i="14"/>
  <c r="H315" i="14" s="1"/>
  <c r="E314" i="14"/>
  <c r="H314" i="14" s="1"/>
  <c r="E313" i="14"/>
  <c r="H313" i="14" s="1"/>
  <c r="E312" i="14"/>
  <c r="E311" i="14"/>
  <c r="E310" i="14"/>
  <c r="H310" i="14" s="1"/>
  <c r="E309" i="14"/>
  <c r="H309" i="14" s="1"/>
  <c r="E308" i="14"/>
  <c r="H308" i="14" s="1"/>
  <c r="E307" i="14"/>
  <c r="H307" i="14" s="1"/>
  <c r="E306" i="14"/>
  <c r="H306" i="14" s="1"/>
  <c r="E305" i="14"/>
  <c r="E304" i="14"/>
  <c r="E303" i="14"/>
  <c r="E302" i="14"/>
  <c r="E301" i="14"/>
  <c r="E300" i="14"/>
  <c r="E299" i="14"/>
  <c r="E298" i="14"/>
  <c r="E297" i="14"/>
  <c r="E296" i="14"/>
  <c r="E295" i="14"/>
  <c r="E294" i="14"/>
  <c r="E293" i="14"/>
  <c r="E292" i="14"/>
  <c r="E291" i="14"/>
  <c r="E290" i="14"/>
  <c r="E289" i="14"/>
  <c r="E288" i="14"/>
  <c r="H288" i="14" s="1"/>
  <c r="E287" i="14"/>
  <c r="H287" i="14" s="1"/>
  <c r="E286" i="14"/>
  <c r="H286" i="14" s="1"/>
  <c r="E285" i="14"/>
  <c r="H285" i="14" s="1"/>
  <c r="E284" i="14"/>
  <c r="H284" i="14" s="1"/>
  <c r="E283" i="14"/>
  <c r="E282" i="14"/>
  <c r="E281" i="14"/>
  <c r="E280" i="14"/>
  <c r="H280" i="14" s="1"/>
  <c r="E279" i="14"/>
  <c r="H279" i="14" s="1"/>
  <c r="E278" i="14"/>
  <c r="E277" i="14"/>
  <c r="E276" i="14"/>
  <c r="E275" i="14"/>
  <c r="H275" i="14" s="1"/>
  <c r="E274" i="14"/>
  <c r="H274" i="14" s="1"/>
  <c r="E273" i="14"/>
  <c r="H273" i="14" s="1"/>
  <c r="E272" i="14"/>
  <c r="H272" i="14" s="1"/>
  <c r="E271" i="14"/>
  <c r="H271" i="14" s="1"/>
  <c r="E270" i="14"/>
  <c r="H270" i="14" s="1"/>
  <c r="E269" i="14"/>
  <c r="H269" i="14" s="1"/>
  <c r="E268" i="14"/>
  <c r="E267" i="14"/>
  <c r="E266" i="14"/>
  <c r="H266" i="14" s="1"/>
  <c r="E265" i="14"/>
  <c r="H265" i="14" s="1"/>
  <c r="E264" i="14"/>
  <c r="H264" i="14" s="1"/>
  <c r="E263" i="14"/>
  <c r="H263" i="14" s="1"/>
  <c r="E262" i="14"/>
  <c r="H262" i="14" s="1"/>
  <c r="E261" i="14"/>
  <c r="E260" i="14"/>
  <c r="E259" i="14"/>
  <c r="E258" i="14"/>
  <c r="E257" i="14"/>
  <c r="E256" i="14"/>
  <c r="H256" i="14" s="1"/>
  <c r="E255" i="14"/>
  <c r="H255" i="14" s="1"/>
  <c r="E254" i="14"/>
  <c r="H254" i="14" s="1"/>
  <c r="E253" i="14"/>
  <c r="H253" i="14" s="1"/>
  <c r="E252" i="14"/>
  <c r="H252" i="14" s="1"/>
  <c r="E251" i="14"/>
  <c r="E250" i="14"/>
  <c r="E249" i="14"/>
  <c r="H249" i="14" s="1"/>
  <c r="E248" i="14"/>
  <c r="H248" i="14" s="1"/>
  <c r="E247" i="14"/>
  <c r="H247" i="14" s="1"/>
  <c r="E246" i="14"/>
  <c r="H246" i="14" s="1"/>
  <c r="E245" i="14"/>
  <c r="H245" i="14" s="1"/>
  <c r="E244" i="14"/>
  <c r="H244" i="14" s="1"/>
  <c r="E243" i="14"/>
  <c r="E242" i="14"/>
  <c r="E241" i="14"/>
  <c r="H241" i="14" s="1"/>
  <c r="E240" i="14"/>
  <c r="H240" i="14" s="1"/>
  <c r="E239" i="14"/>
  <c r="H239" i="14" s="1"/>
  <c r="E238" i="14"/>
  <c r="H238" i="14" s="1"/>
  <c r="E237" i="14"/>
  <c r="H237" i="14" s="1"/>
  <c r="E236" i="14"/>
  <c r="E235" i="14"/>
  <c r="E234" i="14"/>
  <c r="E233" i="14"/>
  <c r="E232" i="14"/>
  <c r="E231" i="14"/>
  <c r="E230" i="14"/>
  <c r="E229" i="14"/>
  <c r="E228" i="14"/>
  <c r="H228" i="14" s="1"/>
  <c r="E227" i="14"/>
  <c r="H227" i="14" s="1"/>
  <c r="E226" i="14"/>
  <c r="H226" i="14" s="1"/>
  <c r="E225" i="14"/>
  <c r="H225" i="14" s="1"/>
  <c r="E224" i="14"/>
  <c r="H224" i="14" s="1"/>
  <c r="E223" i="14"/>
  <c r="E222" i="14"/>
  <c r="E221" i="14"/>
  <c r="H221" i="14" s="1"/>
  <c r="E220" i="14"/>
  <c r="H220" i="14" s="1"/>
  <c r="E219" i="14"/>
  <c r="H219" i="14" s="1"/>
  <c r="E218" i="14"/>
  <c r="H218" i="14" s="1"/>
  <c r="E217" i="14"/>
  <c r="H217" i="14" s="1"/>
  <c r="E216" i="14"/>
  <c r="H216" i="14" s="1"/>
  <c r="E215" i="14"/>
  <c r="H215" i="14" s="1"/>
  <c r="E214" i="14"/>
  <c r="E213" i="14"/>
  <c r="E212" i="14"/>
  <c r="H212" i="14" s="1"/>
  <c r="E211" i="14"/>
  <c r="H211" i="14" s="1"/>
  <c r="E210" i="14"/>
  <c r="H210" i="14" s="1"/>
  <c r="E209" i="14"/>
  <c r="H209" i="14" s="1"/>
  <c r="E208" i="14"/>
  <c r="H208" i="14" s="1"/>
  <c r="E207" i="14"/>
  <c r="H207" i="14" s="1"/>
  <c r="E206" i="14"/>
  <c r="E205" i="14"/>
  <c r="E204" i="14"/>
  <c r="E203" i="14"/>
  <c r="E202" i="14"/>
  <c r="H202" i="14" s="1"/>
  <c r="E201" i="14"/>
  <c r="H201" i="14" s="1"/>
  <c r="E200" i="14"/>
  <c r="H200" i="14" s="1"/>
  <c r="E199" i="14"/>
  <c r="H199" i="14" s="1"/>
  <c r="E198" i="14"/>
  <c r="H198" i="14" s="1"/>
  <c r="E197" i="14"/>
  <c r="E196" i="14"/>
  <c r="E195" i="14"/>
  <c r="E194" i="14"/>
  <c r="H194" i="14" s="1"/>
  <c r="E193" i="14"/>
  <c r="H193" i="14" s="1"/>
  <c r="E192" i="14"/>
  <c r="H192" i="14" s="1"/>
  <c r="E191" i="14"/>
  <c r="H191" i="14" s="1"/>
  <c r="E190" i="14"/>
  <c r="H190" i="14" s="1"/>
  <c r="E189" i="14"/>
  <c r="H189" i="14" s="1"/>
  <c r="E188" i="14"/>
  <c r="E187" i="14"/>
  <c r="E186" i="14"/>
  <c r="E185" i="14"/>
  <c r="E184" i="14"/>
  <c r="E183" i="14"/>
  <c r="H183" i="14" s="1"/>
  <c r="E182" i="14"/>
  <c r="H182" i="14" s="1"/>
  <c r="E181" i="14"/>
  <c r="H181" i="14" s="1"/>
  <c r="E180" i="14"/>
  <c r="H180" i="14" s="1"/>
  <c r="E179" i="14"/>
  <c r="H179" i="14" s="1"/>
  <c r="E178" i="14"/>
  <c r="E177" i="14"/>
  <c r="E176" i="14"/>
  <c r="E175" i="14"/>
  <c r="H175" i="14" s="1"/>
  <c r="E174" i="14"/>
  <c r="H174" i="14" s="1"/>
  <c r="E173" i="14"/>
  <c r="H173" i="14" s="1"/>
  <c r="E172" i="14"/>
  <c r="E171" i="14"/>
  <c r="E170" i="14"/>
  <c r="E169" i="14"/>
  <c r="E168" i="14"/>
  <c r="E167" i="14"/>
  <c r="E166" i="14"/>
  <c r="H166" i="14" s="1"/>
  <c r="E165" i="14"/>
  <c r="H165" i="14" s="1"/>
  <c r="E164" i="14"/>
  <c r="H164" i="14" s="1"/>
  <c r="E163" i="14"/>
  <c r="H163" i="14" s="1"/>
  <c r="E162" i="14"/>
  <c r="H162" i="14" s="1"/>
  <c r="E161" i="14"/>
  <c r="E160" i="14"/>
  <c r="E159" i="14"/>
  <c r="E158" i="14"/>
  <c r="H158" i="14" s="1"/>
  <c r="E157" i="14"/>
  <c r="H157" i="14" s="1"/>
  <c r="E156" i="14"/>
  <c r="H156" i="14" s="1"/>
  <c r="E155" i="14"/>
  <c r="E154" i="14"/>
  <c r="E153" i="14"/>
  <c r="E152" i="14"/>
  <c r="H152" i="14" s="1"/>
  <c r="E151" i="14"/>
  <c r="H151" i="14" s="1"/>
  <c r="E150" i="14"/>
  <c r="H150" i="14" s="1"/>
  <c r="E149" i="14"/>
  <c r="E148" i="14"/>
  <c r="E147" i="14"/>
  <c r="E146" i="14"/>
  <c r="H146" i="14" s="1"/>
  <c r="E145" i="14"/>
  <c r="H145" i="14" s="1"/>
  <c r="E144" i="14"/>
  <c r="H144" i="14" s="1"/>
  <c r="E143" i="14"/>
  <c r="H143" i="14" s="1"/>
  <c r="E142" i="14"/>
  <c r="H142" i="14" s="1"/>
  <c r="E141" i="14"/>
  <c r="H141" i="14" s="1"/>
  <c r="E140" i="14"/>
  <c r="H140" i="14" s="1"/>
  <c r="E139" i="14"/>
  <c r="E138" i="14"/>
  <c r="E137" i="14"/>
  <c r="E136" i="14"/>
  <c r="E135" i="14"/>
  <c r="H135" i="14" s="1"/>
  <c r="E134" i="14"/>
  <c r="H134" i="14" s="1"/>
  <c r="E133" i="14"/>
  <c r="H133" i="14" s="1"/>
  <c r="E132" i="14"/>
  <c r="H132" i="14" s="1"/>
  <c r="E131" i="14"/>
  <c r="H131" i="14" s="1"/>
  <c r="E130" i="14"/>
  <c r="E129" i="14"/>
  <c r="E128" i="14"/>
  <c r="H128" i="14" s="1"/>
  <c r="E127" i="14"/>
  <c r="H127" i="14" s="1"/>
  <c r="E126" i="14"/>
  <c r="H126" i="14" s="1"/>
  <c r="E125" i="14"/>
  <c r="E124" i="14"/>
  <c r="E123" i="14"/>
  <c r="E122" i="14"/>
  <c r="H122" i="14" s="1"/>
  <c r="E121" i="14"/>
  <c r="H121" i="14" s="1"/>
  <c r="E120" i="14"/>
  <c r="H120" i="14" s="1"/>
  <c r="E119" i="14"/>
  <c r="H119" i="14" s="1"/>
  <c r="E118" i="14"/>
  <c r="H118" i="14" s="1"/>
  <c r="E117" i="14"/>
  <c r="E116" i="14"/>
  <c r="E115" i="14"/>
  <c r="E114" i="14"/>
  <c r="H114" i="14" s="1"/>
  <c r="E113" i="14"/>
  <c r="H113" i="14" s="1"/>
  <c r="E112" i="14"/>
  <c r="H112" i="14" s="1"/>
  <c r="E111" i="14"/>
  <c r="E110" i="14"/>
  <c r="E109" i="14"/>
  <c r="E108" i="14"/>
  <c r="H108" i="14" s="1"/>
  <c r="E107" i="14"/>
  <c r="H107" i="14" s="1"/>
  <c r="E106" i="14"/>
  <c r="H106" i="14" s="1"/>
  <c r="E105" i="14"/>
  <c r="H105" i="14" s="1"/>
  <c r="E104" i="14"/>
  <c r="H104" i="14" s="1"/>
  <c r="E103" i="14"/>
  <c r="H103" i="14" s="1"/>
  <c r="E102" i="14"/>
  <c r="H102" i="14" s="1"/>
  <c r="E101" i="14"/>
  <c r="E100" i="14"/>
  <c r="E99" i="14"/>
  <c r="H99" i="14" s="1"/>
  <c r="E98" i="14"/>
  <c r="H98" i="14" s="1"/>
  <c r="E97" i="14"/>
  <c r="H97" i="14" s="1"/>
  <c r="E96" i="14"/>
  <c r="H96" i="14" s="1"/>
  <c r="E95" i="14"/>
  <c r="H95" i="14" s="1"/>
  <c r="E94" i="14"/>
  <c r="E93" i="14"/>
  <c r="H93" i="14" s="1"/>
  <c r="E92" i="14"/>
  <c r="H92" i="14" s="1"/>
  <c r="E91" i="14"/>
  <c r="H91" i="14" s="1"/>
  <c r="E90" i="14"/>
  <c r="E89" i="14"/>
  <c r="E88" i="14"/>
  <c r="E87" i="14"/>
  <c r="H87" i="14" s="1"/>
  <c r="E86" i="14"/>
  <c r="H86" i="14" s="1"/>
  <c r="E85" i="14"/>
  <c r="H85" i="14" s="1"/>
  <c r="E84" i="14"/>
  <c r="E83" i="14"/>
  <c r="H83" i="14" s="1"/>
  <c r="E82" i="14"/>
  <c r="H82" i="14" s="1"/>
  <c r="E81" i="14"/>
  <c r="H81" i="14" s="1"/>
  <c r="E80" i="14"/>
  <c r="H80" i="14" s="1"/>
  <c r="E79" i="14"/>
  <c r="H79" i="14" s="1"/>
  <c r="E78" i="14"/>
  <c r="E77" i="14"/>
  <c r="E76" i="14"/>
  <c r="H76" i="14" s="1"/>
  <c r="E75" i="14"/>
  <c r="H75" i="14" s="1"/>
  <c r="E74" i="14"/>
  <c r="H74" i="14" s="1"/>
  <c r="E73" i="14"/>
  <c r="E72" i="14"/>
  <c r="E71" i="14"/>
  <c r="E70" i="14"/>
  <c r="H70" i="14" s="1"/>
  <c r="E69" i="14"/>
  <c r="H69" i="14" s="1"/>
  <c r="E68" i="14"/>
  <c r="H68" i="14" s="1"/>
  <c r="E67" i="14"/>
  <c r="H67" i="14" s="1"/>
  <c r="E66" i="14"/>
  <c r="H66" i="14" s="1"/>
  <c r="E65" i="14"/>
  <c r="H65" i="14" s="1"/>
  <c r="E64" i="14"/>
  <c r="H64" i="14" s="1"/>
  <c r="E63" i="14"/>
  <c r="E62" i="14"/>
  <c r="E61" i="14"/>
  <c r="E60" i="14"/>
  <c r="H60" i="14" s="1"/>
  <c r="E59" i="14"/>
  <c r="H59" i="14" s="1"/>
  <c r="E58" i="14"/>
  <c r="H58" i="14" s="1"/>
  <c r="E57" i="14"/>
  <c r="E56" i="14"/>
  <c r="E55" i="14"/>
  <c r="E54" i="14"/>
  <c r="E53" i="14"/>
  <c r="E52" i="14"/>
  <c r="H52" i="14" s="1"/>
  <c r="E51" i="14"/>
  <c r="H51" i="14" s="1"/>
  <c r="E50" i="14"/>
  <c r="H50" i="14" s="1"/>
  <c r="E49" i="14"/>
  <c r="H49" i="14" s="1"/>
  <c r="E48" i="14"/>
  <c r="H48" i="14" s="1"/>
  <c r="E47" i="14"/>
  <c r="E46" i="14"/>
  <c r="E45" i="14"/>
  <c r="E44" i="14"/>
  <c r="E43" i="14"/>
  <c r="H43" i="14" s="1"/>
  <c r="E42" i="14"/>
  <c r="H42" i="14" s="1"/>
  <c r="E41" i="14"/>
  <c r="H41" i="14" s="1"/>
  <c r="E40" i="14"/>
  <c r="E39" i="14"/>
  <c r="E38" i="14"/>
  <c r="E37" i="14"/>
  <c r="E36" i="14"/>
  <c r="E35" i="14"/>
  <c r="E34" i="14"/>
  <c r="H34" i="14" s="1"/>
  <c r="E33" i="14"/>
  <c r="H33" i="14" s="1"/>
  <c r="E32" i="14"/>
  <c r="H32" i="14" s="1"/>
  <c r="E31" i="14"/>
  <c r="H31" i="14" s="1"/>
  <c r="E30" i="14"/>
  <c r="H30" i="14" s="1"/>
  <c r="E29" i="14"/>
  <c r="E28" i="14"/>
  <c r="E27" i="14"/>
  <c r="E26" i="14"/>
  <c r="H26" i="14" s="1"/>
  <c r="E25" i="14"/>
  <c r="H25" i="14" s="1"/>
  <c r="E24" i="14"/>
  <c r="H24" i="14" s="1"/>
  <c r="E23" i="14"/>
  <c r="E22" i="14"/>
  <c r="E21" i="14"/>
  <c r="E20" i="14"/>
  <c r="H20" i="14" s="1"/>
  <c r="E19" i="14"/>
  <c r="H19" i="14" s="1"/>
  <c r="E18" i="14"/>
  <c r="H18" i="14" s="1"/>
  <c r="E17" i="14"/>
  <c r="E16" i="14"/>
  <c r="E15" i="14"/>
  <c r="E14" i="14"/>
  <c r="H14" i="14" s="1"/>
  <c r="E13" i="14"/>
  <c r="H13" i="14" s="1"/>
  <c r="E12" i="14"/>
  <c r="H12" i="14" s="1"/>
  <c r="E11" i="14"/>
  <c r="H11" i="14" s="1"/>
  <c r="E10" i="14"/>
  <c r="H10" i="14" s="1"/>
  <c r="D489" i="14"/>
  <c r="D476" i="14"/>
  <c r="D477" i="14" s="1"/>
  <c r="D468" i="14"/>
  <c r="D462" i="14"/>
  <c r="D456" i="14"/>
  <c r="D447" i="14"/>
  <c r="D435" i="14"/>
  <c r="D428" i="14"/>
  <c r="D419" i="14"/>
  <c r="D408" i="14"/>
  <c r="D401" i="14"/>
  <c r="D392" i="14"/>
  <c r="D381" i="14"/>
  <c r="D374" i="14"/>
  <c r="D365" i="14"/>
  <c r="D354" i="14"/>
  <c r="D347" i="14"/>
  <c r="D342" i="14"/>
  <c r="D333" i="14"/>
  <c r="D325" i="14"/>
  <c r="D326" i="14" s="1"/>
  <c r="D318" i="14"/>
  <c r="D309" i="14"/>
  <c r="D287" i="14"/>
  <c r="D279" i="14"/>
  <c r="D280" i="14" s="1"/>
  <c r="D274" i="14"/>
  <c r="D265" i="14"/>
  <c r="D266" i="14" s="1"/>
  <c r="D255" i="14"/>
  <c r="D248" i="14"/>
  <c r="D240" i="14"/>
  <c r="D227" i="14"/>
  <c r="D220" i="14"/>
  <c r="D221" i="14" s="1"/>
  <c r="D211" i="14"/>
  <c r="D212" i="14" s="1"/>
  <c r="D201" i="14"/>
  <c r="D202" i="14" s="1"/>
  <c r="D203" i="14" s="1"/>
  <c r="D193" i="14"/>
  <c r="D194" i="14" s="1"/>
  <c r="D195" i="14" s="1"/>
  <c r="D182" i="14"/>
  <c r="D174" i="14"/>
  <c r="D165" i="14"/>
  <c r="D157" i="14"/>
  <c r="D151" i="14"/>
  <c r="D152" i="14" s="1"/>
  <c r="D145" i="14"/>
  <c r="D146" i="14" s="1"/>
  <c r="D134" i="14"/>
  <c r="D127" i="14"/>
  <c r="D121" i="14"/>
  <c r="D122" i="14" s="1"/>
  <c r="D123" i="14" s="1"/>
  <c r="D113" i="14"/>
  <c r="D114" i="14" s="1"/>
  <c r="D107" i="14"/>
  <c r="D98" i="14"/>
  <c r="D92" i="14"/>
  <c r="D93" i="14" s="1"/>
  <c r="D86" i="14"/>
  <c r="D87" i="14" s="1"/>
  <c r="D88" i="14" s="1"/>
  <c r="D82" i="14"/>
  <c r="D83" i="14" s="1"/>
  <c r="D75" i="14"/>
  <c r="D69" i="14"/>
  <c r="D59" i="14"/>
  <c r="D51" i="14"/>
  <c r="D42" i="14"/>
  <c r="D43" i="14" s="1"/>
  <c r="D33" i="14"/>
  <c r="D25" i="14"/>
  <c r="D19" i="14"/>
  <c r="D13" i="14"/>
  <c r="C487" i="14"/>
  <c r="C488" i="14" s="1"/>
  <c r="C489" i="14" s="1"/>
  <c r="C490" i="14" s="1"/>
  <c r="C491" i="14" s="1"/>
  <c r="C492" i="14" s="1"/>
  <c r="C474" i="14"/>
  <c r="C475" i="14" s="1"/>
  <c r="C476" i="14" s="1"/>
  <c r="C477" i="14" s="1"/>
  <c r="C478" i="14" s="1"/>
  <c r="C479" i="14" s="1"/>
  <c r="C480" i="14" s="1"/>
  <c r="C481" i="14" s="1"/>
  <c r="C482" i="14" s="1"/>
  <c r="C483" i="14" s="1"/>
  <c r="C484" i="14" s="1"/>
  <c r="C485" i="14" s="1"/>
  <c r="C486" i="14" s="1"/>
  <c r="C454" i="14"/>
  <c r="C455" i="14" s="1"/>
  <c r="C456" i="14" s="1"/>
  <c r="C457" i="14" s="1"/>
  <c r="C458" i="14" s="1"/>
  <c r="C459" i="14" s="1"/>
  <c r="C460" i="14" s="1"/>
  <c r="C461" i="14" s="1"/>
  <c r="C462" i="14" s="1"/>
  <c r="C463" i="14" s="1"/>
  <c r="C464" i="14" s="1"/>
  <c r="C465" i="14" s="1"/>
  <c r="C466" i="14" s="1"/>
  <c r="C467" i="14" s="1"/>
  <c r="C468" i="14" s="1"/>
  <c r="C469" i="14" s="1"/>
  <c r="C470" i="14" s="1"/>
  <c r="C471" i="14" s="1"/>
  <c r="C472" i="14" s="1"/>
  <c r="C473" i="14" s="1"/>
  <c r="C445" i="14"/>
  <c r="C446" i="14" s="1"/>
  <c r="C447" i="14" s="1"/>
  <c r="C448" i="14" s="1"/>
  <c r="C449" i="14" s="1"/>
  <c r="C450" i="14" s="1"/>
  <c r="C451" i="14" s="1"/>
  <c r="C452" i="14" s="1"/>
  <c r="C453" i="14" s="1"/>
  <c r="C433" i="14"/>
  <c r="C434" i="14" s="1"/>
  <c r="C435" i="14" s="1"/>
  <c r="C436" i="14" s="1"/>
  <c r="C437" i="14" s="1"/>
  <c r="C438" i="14" s="1"/>
  <c r="C439" i="14" s="1"/>
  <c r="C440" i="14" s="1"/>
  <c r="C441" i="14" s="1"/>
  <c r="C442" i="14" s="1"/>
  <c r="C443" i="14" s="1"/>
  <c r="C444" i="14" s="1"/>
  <c r="C426" i="14"/>
  <c r="C427" i="14" s="1"/>
  <c r="C428" i="14" s="1"/>
  <c r="C429" i="14" s="1"/>
  <c r="C430" i="14" s="1"/>
  <c r="C431" i="14" s="1"/>
  <c r="C432" i="14" s="1"/>
  <c r="C417" i="14"/>
  <c r="C418" i="14" s="1"/>
  <c r="C419" i="14" s="1"/>
  <c r="C420" i="14" s="1"/>
  <c r="C421" i="14" s="1"/>
  <c r="C422" i="14" s="1"/>
  <c r="C423" i="14" s="1"/>
  <c r="C424" i="14" s="1"/>
  <c r="C425" i="14" s="1"/>
  <c r="C406" i="14"/>
  <c r="C407" i="14" s="1"/>
  <c r="C408" i="14" s="1"/>
  <c r="C409" i="14" s="1"/>
  <c r="C410" i="14" s="1"/>
  <c r="C411" i="14" s="1"/>
  <c r="C412" i="14" s="1"/>
  <c r="C413" i="14" s="1"/>
  <c r="C414" i="14" s="1"/>
  <c r="C415" i="14" s="1"/>
  <c r="C416" i="14" s="1"/>
  <c r="C399" i="14"/>
  <c r="C400" i="14" s="1"/>
  <c r="C401" i="14" s="1"/>
  <c r="C402" i="14" s="1"/>
  <c r="C403" i="14" s="1"/>
  <c r="C404" i="14" s="1"/>
  <c r="C405" i="14" s="1"/>
  <c r="C390" i="14"/>
  <c r="C391" i="14" s="1"/>
  <c r="C392" i="14" s="1"/>
  <c r="C393" i="14" s="1"/>
  <c r="C394" i="14" s="1"/>
  <c r="C395" i="14" s="1"/>
  <c r="C396" i="14" s="1"/>
  <c r="C397" i="14" s="1"/>
  <c r="C398" i="14" s="1"/>
  <c r="C379" i="14"/>
  <c r="C380" i="14" s="1"/>
  <c r="C381" i="14" s="1"/>
  <c r="C382" i="14" s="1"/>
  <c r="C383" i="14" s="1"/>
  <c r="C384" i="14" s="1"/>
  <c r="C385" i="14" s="1"/>
  <c r="C386" i="14" s="1"/>
  <c r="C387" i="14" s="1"/>
  <c r="C388" i="14" s="1"/>
  <c r="C389" i="14" s="1"/>
  <c r="C372" i="14"/>
  <c r="C373" i="14" s="1"/>
  <c r="C374" i="14" s="1"/>
  <c r="C375" i="14" s="1"/>
  <c r="C376" i="14" s="1"/>
  <c r="C377" i="14" s="1"/>
  <c r="C378" i="14" s="1"/>
  <c r="C363" i="14"/>
  <c r="C364" i="14" s="1"/>
  <c r="C365" i="14" s="1"/>
  <c r="C366" i="14" s="1"/>
  <c r="C367" i="14" s="1"/>
  <c r="C368" i="14" s="1"/>
  <c r="C369" i="14" s="1"/>
  <c r="C370" i="14" s="1"/>
  <c r="C371" i="14" s="1"/>
  <c r="C352" i="14"/>
  <c r="C353" i="14" s="1"/>
  <c r="C354" i="14" s="1"/>
  <c r="C355" i="14" s="1"/>
  <c r="C356" i="14" s="1"/>
  <c r="C357" i="14" s="1"/>
  <c r="C358" i="14" s="1"/>
  <c r="C359" i="14" s="1"/>
  <c r="C360" i="14" s="1"/>
  <c r="C361" i="14" s="1"/>
  <c r="C362" i="14" s="1"/>
  <c r="C340" i="14"/>
  <c r="C341" i="14" s="1"/>
  <c r="C342" i="14" s="1"/>
  <c r="C343" i="14" s="1"/>
  <c r="C344" i="14" s="1"/>
  <c r="C345" i="14" s="1"/>
  <c r="C346" i="14" s="1"/>
  <c r="C347" i="14" s="1"/>
  <c r="C348" i="14" s="1"/>
  <c r="C349" i="14" s="1"/>
  <c r="C350" i="14" s="1"/>
  <c r="C351" i="14" s="1"/>
  <c r="C331" i="14"/>
  <c r="C332" i="14" s="1"/>
  <c r="C333" i="14" s="1"/>
  <c r="C334" i="14" s="1"/>
  <c r="C335" i="14" s="1"/>
  <c r="C336" i="14" s="1"/>
  <c r="C337" i="14" s="1"/>
  <c r="C338" i="14" s="1"/>
  <c r="C339" i="14" s="1"/>
  <c r="C323" i="14"/>
  <c r="C324" i="14" s="1"/>
  <c r="C325" i="14" s="1"/>
  <c r="C326" i="14" s="1"/>
  <c r="C327" i="14" s="1"/>
  <c r="C328" i="14" s="1"/>
  <c r="C329" i="14" s="1"/>
  <c r="C330" i="14" s="1"/>
  <c r="C316" i="14"/>
  <c r="C317" i="14" s="1"/>
  <c r="C318" i="14" s="1"/>
  <c r="C319" i="14" s="1"/>
  <c r="C320" i="14" s="1"/>
  <c r="C321" i="14" s="1"/>
  <c r="C322" i="14" s="1"/>
  <c r="C307" i="14"/>
  <c r="C308" i="14" s="1"/>
  <c r="C309" i="14" s="1"/>
  <c r="C310" i="14" s="1"/>
  <c r="C311" i="14" s="1"/>
  <c r="C312" i="14" s="1"/>
  <c r="C313" i="14" s="1"/>
  <c r="C314" i="14" s="1"/>
  <c r="C315" i="14" s="1"/>
  <c r="C285" i="14"/>
  <c r="C286" i="14" s="1"/>
  <c r="C287" i="14" s="1"/>
  <c r="C288" i="14" s="1"/>
  <c r="C289" i="14" s="1"/>
  <c r="C290" i="14" s="1"/>
  <c r="C291" i="14" s="1"/>
  <c r="C292" i="14" s="1"/>
  <c r="C293" i="14" s="1"/>
  <c r="C294" i="14" s="1"/>
  <c r="C295" i="14" s="1"/>
  <c r="C296" i="14" s="1"/>
  <c r="C297" i="14" s="1"/>
  <c r="C298" i="14" s="1"/>
  <c r="C299" i="14" s="1"/>
  <c r="C300" i="14" s="1"/>
  <c r="C301" i="14" s="1"/>
  <c r="C302" i="14" s="1"/>
  <c r="C303" i="14" s="1"/>
  <c r="C304" i="14" s="1"/>
  <c r="C305" i="14" s="1"/>
  <c r="C306" i="14" s="1"/>
  <c r="C272" i="14"/>
  <c r="C273" i="14" s="1"/>
  <c r="C274" i="14" s="1"/>
  <c r="C275" i="14" s="1"/>
  <c r="C276" i="14" s="1"/>
  <c r="C277" i="14" s="1"/>
  <c r="C278" i="14" s="1"/>
  <c r="C279" i="14" s="1"/>
  <c r="C280" i="14" s="1"/>
  <c r="C281" i="14" s="1"/>
  <c r="C282" i="14" s="1"/>
  <c r="C283" i="14" s="1"/>
  <c r="C284" i="14" s="1"/>
  <c r="C263" i="14"/>
  <c r="C264" i="14" s="1"/>
  <c r="C265" i="14" s="1"/>
  <c r="C266" i="14" s="1"/>
  <c r="C267" i="14" s="1"/>
  <c r="C268" i="14" s="1"/>
  <c r="C269" i="14" s="1"/>
  <c r="C270" i="14" s="1"/>
  <c r="C271" i="14" s="1"/>
  <c r="C253" i="14"/>
  <c r="C254" i="14" s="1"/>
  <c r="C255" i="14" s="1"/>
  <c r="C256" i="14" s="1"/>
  <c r="C257" i="14" s="1"/>
  <c r="C258" i="14" s="1"/>
  <c r="C259" i="14" s="1"/>
  <c r="C260" i="14" s="1"/>
  <c r="C261" i="14" s="1"/>
  <c r="C262" i="14" s="1"/>
  <c r="C246" i="14"/>
  <c r="C247" i="14" s="1"/>
  <c r="C248" i="14" s="1"/>
  <c r="C249" i="14" s="1"/>
  <c r="C250" i="14" s="1"/>
  <c r="C251" i="14" s="1"/>
  <c r="C252" i="14" s="1"/>
  <c r="C238" i="14"/>
  <c r="C239" i="14" s="1"/>
  <c r="C240" i="14" s="1"/>
  <c r="C241" i="14" s="1"/>
  <c r="C242" i="14" s="1"/>
  <c r="C243" i="14" s="1"/>
  <c r="C244" i="14" s="1"/>
  <c r="C245" i="14" s="1"/>
  <c r="C225" i="14"/>
  <c r="C226" i="14" s="1"/>
  <c r="C227" i="14" s="1"/>
  <c r="C228" i="14" s="1"/>
  <c r="C229" i="14" s="1"/>
  <c r="C230" i="14" s="1"/>
  <c r="C231" i="14" s="1"/>
  <c r="C232" i="14" s="1"/>
  <c r="C233" i="14" s="1"/>
  <c r="C234" i="14" s="1"/>
  <c r="C235" i="14" s="1"/>
  <c r="C236" i="14" s="1"/>
  <c r="C237" i="14" s="1"/>
  <c r="C218" i="14"/>
  <c r="C219" i="14" s="1"/>
  <c r="C220" i="14" s="1"/>
  <c r="C221" i="14" s="1"/>
  <c r="C222" i="14" s="1"/>
  <c r="C223" i="14" s="1"/>
  <c r="C224" i="14" s="1"/>
  <c r="C209" i="14"/>
  <c r="C210" i="14" s="1"/>
  <c r="C211" i="14" s="1"/>
  <c r="C212" i="14" s="1"/>
  <c r="C213" i="14" s="1"/>
  <c r="C214" i="14" s="1"/>
  <c r="C215" i="14" s="1"/>
  <c r="C216" i="14" s="1"/>
  <c r="C217" i="14" s="1"/>
  <c r="C199" i="14"/>
  <c r="C200" i="14" s="1"/>
  <c r="C201" i="14" s="1"/>
  <c r="C202" i="14" s="1"/>
  <c r="C203" i="14" s="1"/>
  <c r="C204" i="14" s="1"/>
  <c r="C205" i="14" s="1"/>
  <c r="C206" i="14" s="1"/>
  <c r="C207" i="14" s="1"/>
  <c r="C208" i="14" s="1"/>
  <c r="C191" i="14"/>
  <c r="C192" i="14" s="1"/>
  <c r="C193" i="14" s="1"/>
  <c r="C194" i="14" s="1"/>
  <c r="C195" i="14" s="1"/>
  <c r="C196" i="14" s="1"/>
  <c r="C197" i="14" s="1"/>
  <c r="C198" i="14" s="1"/>
  <c r="C180" i="14"/>
  <c r="C181" i="14" s="1"/>
  <c r="C182" i="14" s="1"/>
  <c r="C183" i="14" s="1"/>
  <c r="C184" i="14" s="1"/>
  <c r="C185" i="14" s="1"/>
  <c r="C186" i="14" s="1"/>
  <c r="C187" i="14" s="1"/>
  <c r="C188" i="14" s="1"/>
  <c r="C189" i="14" s="1"/>
  <c r="C190" i="14" s="1"/>
  <c r="C163" i="14"/>
  <c r="C164" i="14" s="1"/>
  <c r="C165" i="14" s="1"/>
  <c r="C166" i="14" s="1"/>
  <c r="C167" i="14" s="1"/>
  <c r="C168" i="14" s="1"/>
  <c r="C169" i="14" s="1"/>
  <c r="C170" i="14" s="1"/>
  <c r="C171" i="14" s="1"/>
  <c r="C172" i="14" s="1"/>
  <c r="C173" i="14" s="1"/>
  <c r="C174" i="14" s="1"/>
  <c r="C175" i="14" s="1"/>
  <c r="C176" i="14" s="1"/>
  <c r="C177" i="14" s="1"/>
  <c r="C178" i="14" s="1"/>
  <c r="C179" i="14" s="1"/>
  <c r="C143" i="14"/>
  <c r="C144" i="14" s="1"/>
  <c r="C145" i="14" s="1"/>
  <c r="C146" i="14" s="1"/>
  <c r="C147" i="14" s="1"/>
  <c r="C148" i="14" s="1"/>
  <c r="C149" i="14" s="1"/>
  <c r="C150" i="14" s="1"/>
  <c r="C151" i="14" s="1"/>
  <c r="C152" i="14" s="1"/>
  <c r="C153" i="14" s="1"/>
  <c r="C154" i="14" s="1"/>
  <c r="C155" i="14" s="1"/>
  <c r="C156" i="14" s="1"/>
  <c r="C157" i="14" s="1"/>
  <c r="C158" i="14" s="1"/>
  <c r="C159" i="14" s="1"/>
  <c r="C160" i="14" s="1"/>
  <c r="C161" i="14" s="1"/>
  <c r="C162" i="14" s="1"/>
  <c r="C132" i="14"/>
  <c r="C133" i="14" s="1"/>
  <c r="C134" i="14" s="1"/>
  <c r="C135" i="14" s="1"/>
  <c r="C136" i="14" s="1"/>
  <c r="C137" i="14" s="1"/>
  <c r="C138" i="14" s="1"/>
  <c r="C139" i="14" s="1"/>
  <c r="C140" i="14" s="1"/>
  <c r="C141" i="14" s="1"/>
  <c r="C142" i="14" s="1"/>
  <c r="C119" i="14"/>
  <c r="C120" i="14" s="1"/>
  <c r="C121" i="14" s="1"/>
  <c r="C122" i="14" s="1"/>
  <c r="C123" i="14" s="1"/>
  <c r="C124" i="14" s="1"/>
  <c r="C125" i="14" s="1"/>
  <c r="C126" i="14" s="1"/>
  <c r="C127" i="14" s="1"/>
  <c r="C128" i="14" s="1"/>
  <c r="C129" i="14" s="1"/>
  <c r="C130" i="14" s="1"/>
  <c r="C131" i="14" s="1"/>
  <c r="C105" i="14"/>
  <c r="C106" i="14" s="1"/>
  <c r="C107" i="14" s="1"/>
  <c r="C108" i="14" s="1"/>
  <c r="C109" i="14" s="1"/>
  <c r="C110" i="14" s="1"/>
  <c r="C111" i="14" s="1"/>
  <c r="C112" i="14" s="1"/>
  <c r="C113" i="14" s="1"/>
  <c r="C114" i="14" s="1"/>
  <c r="C115" i="14" s="1"/>
  <c r="C116" i="14" s="1"/>
  <c r="C117" i="14" s="1"/>
  <c r="C118" i="14" s="1"/>
  <c r="C96" i="14"/>
  <c r="C97" i="14" s="1"/>
  <c r="C98" i="14" s="1"/>
  <c r="C99" i="14" s="1"/>
  <c r="C100" i="14" s="1"/>
  <c r="C101" i="14" s="1"/>
  <c r="C102" i="14" s="1"/>
  <c r="C103" i="14" s="1"/>
  <c r="C104" i="14" s="1"/>
  <c r="C80" i="14"/>
  <c r="C81" i="14" s="1"/>
  <c r="C82" i="14" s="1"/>
  <c r="C83" i="14" s="1"/>
  <c r="C84" i="14" s="1"/>
  <c r="C85" i="14" s="1"/>
  <c r="C86" i="14" s="1"/>
  <c r="C87" i="14" s="1"/>
  <c r="C88" i="14" s="1"/>
  <c r="C89" i="14" s="1"/>
  <c r="C90" i="14" s="1"/>
  <c r="C91" i="14" s="1"/>
  <c r="C92" i="14" s="1"/>
  <c r="C93" i="14" s="1"/>
  <c r="C94" i="14" s="1"/>
  <c r="C95" i="14" s="1"/>
  <c r="C67" i="14"/>
  <c r="C68" i="14" s="1"/>
  <c r="C69" i="14" s="1"/>
  <c r="C70" i="14" s="1"/>
  <c r="C71" i="14" s="1"/>
  <c r="C72" i="14" s="1"/>
  <c r="C73" i="14" s="1"/>
  <c r="C74" i="14" s="1"/>
  <c r="C75" i="14" s="1"/>
  <c r="C76" i="14" s="1"/>
  <c r="C77" i="14" s="1"/>
  <c r="C78" i="14" s="1"/>
  <c r="C79" i="14" s="1"/>
  <c r="C49" i="14"/>
  <c r="C50" i="14" s="1"/>
  <c r="C51" i="14" s="1"/>
  <c r="C52" i="14" s="1"/>
  <c r="C53" i="14" s="1"/>
  <c r="C54" i="14" s="1"/>
  <c r="C55" i="14" s="1"/>
  <c r="C56" i="14" s="1"/>
  <c r="C57" i="14" s="1"/>
  <c r="C58" i="14" s="1"/>
  <c r="C59" i="14" s="1"/>
  <c r="C60" i="14" s="1"/>
  <c r="C61" i="14" s="1"/>
  <c r="C62" i="14" s="1"/>
  <c r="C63" i="14" s="1"/>
  <c r="C64" i="14" s="1"/>
  <c r="C65" i="14" s="1"/>
  <c r="C66" i="14" s="1"/>
  <c r="C31" i="14"/>
  <c r="C32" i="14" s="1"/>
  <c r="C33" i="14" s="1"/>
  <c r="C34" i="14" s="1"/>
  <c r="C35" i="14" s="1"/>
  <c r="C36" i="14" s="1"/>
  <c r="C37" i="14" s="1"/>
  <c r="C38" i="14" s="1"/>
  <c r="C39" i="14" s="1"/>
  <c r="C40" i="14" s="1"/>
  <c r="C41" i="14" s="1"/>
  <c r="C42" i="14" s="1"/>
  <c r="C43" i="14" s="1"/>
  <c r="C44" i="14" s="1"/>
  <c r="C45" i="14" s="1"/>
  <c r="C46" i="14" s="1"/>
  <c r="C47" i="14" s="1"/>
  <c r="C48" i="14" s="1"/>
  <c r="C11" i="14"/>
  <c r="C12" i="14" s="1"/>
  <c r="C13" i="14" s="1"/>
  <c r="C14" i="14" s="1"/>
  <c r="C15" i="14" s="1"/>
  <c r="C16" i="14" s="1"/>
  <c r="C17" i="14" s="1"/>
  <c r="C18" i="14" s="1"/>
  <c r="C19" i="14" s="1"/>
  <c r="C20" i="14" s="1"/>
  <c r="C21" i="14" s="1"/>
  <c r="C22" i="14" s="1"/>
  <c r="C23" i="14" s="1"/>
  <c r="C24" i="14" s="1"/>
  <c r="C25" i="14" s="1"/>
  <c r="C26" i="14" s="1"/>
  <c r="C27" i="14" s="1"/>
  <c r="C28" i="14" s="1"/>
  <c r="C29" i="14" s="1"/>
  <c r="C30" i="14" s="1"/>
  <c r="B452" i="14"/>
  <c r="B424" i="14"/>
  <c r="B397" i="14"/>
  <c r="J397" i="14" s="1"/>
  <c r="B370" i="14"/>
  <c r="B338" i="14"/>
  <c r="B314" i="14"/>
  <c r="B270" i="14"/>
  <c r="B244" i="14"/>
  <c r="B216" i="14"/>
  <c r="B189" i="14"/>
  <c r="B190" i="14" s="1"/>
  <c r="B141" i="14"/>
  <c r="J141" i="14" s="1"/>
  <c r="B103" i="14"/>
  <c r="J103" i="14" s="1"/>
  <c r="B65" i="14"/>
  <c r="J65" i="14" s="1"/>
  <c r="AF491" i="14"/>
  <c r="AE491" i="14"/>
  <c r="AD491" i="14"/>
  <c r="AC491" i="14"/>
  <c r="AF492" i="14"/>
  <c r="AE492" i="14"/>
  <c r="AD492" i="14"/>
  <c r="AC492" i="14"/>
  <c r="AF478" i="14"/>
  <c r="AE478" i="14"/>
  <c r="AD478" i="14"/>
  <c r="AC478" i="14"/>
  <c r="AF479" i="14"/>
  <c r="AE479" i="14"/>
  <c r="AD479" i="14"/>
  <c r="AC479" i="14"/>
  <c r="AF480" i="14"/>
  <c r="AE480" i="14"/>
  <c r="AD480" i="14"/>
  <c r="AC480" i="14"/>
  <c r="AF481" i="14"/>
  <c r="AE481" i="14"/>
  <c r="AD481" i="14"/>
  <c r="AC481" i="14"/>
  <c r="AF482" i="14"/>
  <c r="AE482" i="14"/>
  <c r="AD482" i="14"/>
  <c r="AC482" i="14"/>
  <c r="AF483" i="14"/>
  <c r="AE483" i="14"/>
  <c r="AD483" i="14"/>
  <c r="AC483" i="14"/>
  <c r="AF484" i="14"/>
  <c r="AE484" i="14"/>
  <c r="AD484" i="14"/>
  <c r="AC484" i="14"/>
  <c r="AF470" i="14"/>
  <c r="AE470" i="14"/>
  <c r="AD470" i="14"/>
  <c r="AC470" i="14"/>
  <c r="AF471" i="14"/>
  <c r="AE471" i="14"/>
  <c r="AD471" i="14"/>
  <c r="AC471" i="14"/>
  <c r="AF472" i="14"/>
  <c r="AE472" i="14"/>
  <c r="AD472" i="14"/>
  <c r="AC472" i="14"/>
  <c r="AF464" i="14"/>
  <c r="AE464" i="14"/>
  <c r="AD464" i="14"/>
  <c r="AC464" i="14"/>
  <c r="AF465" i="14"/>
  <c r="AE465" i="14"/>
  <c r="AD465" i="14"/>
  <c r="AC465" i="14"/>
  <c r="AF466" i="14"/>
  <c r="AE466" i="14"/>
  <c r="AD466" i="14"/>
  <c r="AC466" i="14"/>
  <c r="AF458" i="14"/>
  <c r="AE458" i="14"/>
  <c r="AD458" i="14"/>
  <c r="AC458" i="14"/>
  <c r="AF459" i="14"/>
  <c r="AE459" i="14"/>
  <c r="AD459" i="14"/>
  <c r="AC459" i="14"/>
  <c r="AF460" i="14"/>
  <c r="AE460" i="14"/>
  <c r="AD460" i="14"/>
  <c r="AC460" i="14"/>
  <c r="AF449" i="14"/>
  <c r="AE449" i="14"/>
  <c r="AD449" i="14"/>
  <c r="AC449" i="14"/>
  <c r="AF450" i="14"/>
  <c r="AE450" i="14"/>
  <c r="AD450" i="14"/>
  <c r="AC450" i="14"/>
  <c r="AF437" i="14"/>
  <c r="AE437" i="14"/>
  <c r="AD437" i="14"/>
  <c r="AC437" i="14"/>
  <c r="AF438" i="14"/>
  <c r="AE438" i="14"/>
  <c r="AD438" i="14"/>
  <c r="AC438" i="14"/>
  <c r="AF439" i="14"/>
  <c r="AE439" i="14"/>
  <c r="AD439" i="14"/>
  <c r="AC439" i="14"/>
  <c r="AF440" i="14"/>
  <c r="AE440" i="14"/>
  <c r="AD440" i="14"/>
  <c r="AC440" i="14"/>
  <c r="AF441" i="14"/>
  <c r="AE441" i="14"/>
  <c r="AD441" i="14"/>
  <c r="AC441" i="14"/>
  <c r="AF442" i="14"/>
  <c r="AE442" i="14"/>
  <c r="AD442" i="14"/>
  <c r="AC442" i="14"/>
  <c r="AF430" i="14"/>
  <c r="AE430" i="14"/>
  <c r="AD430" i="14"/>
  <c r="AC430" i="14"/>
  <c r="AF431" i="14"/>
  <c r="AE431" i="14"/>
  <c r="AD431" i="14"/>
  <c r="AC431" i="14"/>
  <c r="AF421" i="14"/>
  <c r="AE421" i="14"/>
  <c r="AD421" i="14"/>
  <c r="AC421" i="14"/>
  <c r="AF422" i="14"/>
  <c r="AE422" i="14"/>
  <c r="AD422" i="14"/>
  <c r="AC422" i="14"/>
  <c r="AF410" i="14"/>
  <c r="AE410" i="14"/>
  <c r="AD410" i="14"/>
  <c r="AC410" i="14"/>
  <c r="AF411" i="14"/>
  <c r="AE411" i="14"/>
  <c r="AD411" i="14"/>
  <c r="AC411" i="14"/>
  <c r="AF412" i="14"/>
  <c r="AE412" i="14"/>
  <c r="AD412" i="14"/>
  <c r="AC412" i="14"/>
  <c r="AF413" i="14"/>
  <c r="AE413" i="14"/>
  <c r="AD413" i="14"/>
  <c r="AC413" i="14"/>
  <c r="AF414" i="14"/>
  <c r="AE414" i="14"/>
  <c r="AD414" i="14"/>
  <c r="AC414" i="14"/>
  <c r="AF403" i="14"/>
  <c r="AE403" i="14"/>
  <c r="AD403" i="14"/>
  <c r="AC403" i="14"/>
  <c r="AF404" i="14"/>
  <c r="AE404" i="14"/>
  <c r="AD404" i="14"/>
  <c r="AC404" i="14"/>
  <c r="AF394" i="14"/>
  <c r="AE394" i="14"/>
  <c r="AD394" i="14"/>
  <c r="AC394" i="14"/>
  <c r="AF395" i="14"/>
  <c r="AE395" i="14"/>
  <c r="AD395" i="14"/>
  <c r="AC395" i="14"/>
  <c r="AF383" i="14"/>
  <c r="AE383" i="14"/>
  <c r="AD383" i="14"/>
  <c r="AC383" i="14"/>
  <c r="AF384" i="14"/>
  <c r="AE384" i="14"/>
  <c r="AD384" i="14"/>
  <c r="AC384" i="14"/>
  <c r="AF385" i="14"/>
  <c r="AE385" i="14"/>
  <c r="AD385" i="14"/>
  <c r="AC385" i="14"/>
  <c r="AF386" i="14"/>
  <c r="AE386" i="14"/>
  <c r="AD386" i="14"/>
  <c r="AC386" i="14"/>
  <c r="AF387" i="14"/>
  <c r="AE387" i="14"/>
  <c r="AD387" i="14"/>
  <c r="AC387" i="14"/>
  <c r="AF376" i="14"/>
  <c r="AE376" i="14"/>
  <c r="AD376" i="14"/>
  <c r="AC376" i="14"/>
  <c r="AF377" i="14"/>
  <c r="AE377" i="14"/>
  <c r="AD377" i="14"/>
  <c r="AC377" i="14"/>
  <c r="AF367" i="14"/>
  <c r="AE367" i="14"/>
  <c r="AD367" i="14"/>
  <c r="AC367" i="14"/>
  <c r="AF368" i="14"/>
  <c r="AE368" i="14"/>
  <c r="AD368" i="14"/>
  <c r="AC368" i="14"/>
  <c r="AF356" i="14"/>
  <c r="AE356" i="14"/>
  <c r="AD356" i="14"/>
  <c r="AC356" i="14"/>
  <c r="AF357" i="14"/>
  <c r="AE357" i="14"/>
  <c r="AD357" i="14"/>
  <c r="AC357" i="14"/>
  <c r="AF358" i="14"/>
  <c r="AE358" i="14"/>
  <c r="AD358" i="14"/>
  <c r="AC358" i="14"/>
  <c r="AF359" i="14"/>
  <c r="AE359" i="14"/>
  <c r="AD359" i="14"/>
  <c r="AC359" i="14"/>
  <c r="AF360" i="14"/>
  <c r="AE360" i="14"/>
  <c r="AD360" i="14"/>
  <c r="AC360" i="14"/>
  <c r="AF349" i="14"/>
  <c r="AE349" i="14"/>
  <c r="AD349" i="14"/>
  <c r="AC349" i="14"/>
  <c r="AF350" i="14"/>
  <c r="AE350" i="14"/>
  <c r="AD350" i="14"/>
  <c r="AC350" i="14"/>
  <c r="AF344" i="14"/>
  <c r="AE344" i="14"/>
  <c r="AD344" i="14"/>
  <c r="AC344" i="14"/>
  <c r="AF345" i="14"/>
  <c r="AE345" i="14"/>
  <c r="AD345" i="14"/>
  <c r="AC345" i="14"/>
  <c r="AF335" i="14"/>
  <c r="AE335" i="14"/>
  <c r="AD335" i="14"/>
  <c r="AC335" i="14"/>
  <c r="AF336" i="14"/>
  <c r="AE336" i="14"/>
  <c r="AD336" i="14"/>
  <c r="AC336" i="14"/>
  <c r="AF327" i="14"/>
  <c r="AE327" i="14"/>
  <c r="AD327" i="14"/>
  <c r="AC327" i="14"/>
  <c r="AF328" i="14"/>
  <c r="AE328" i="14"/>
  <c r="AD328" i="14"/>
  <c r="AC328" i="14"/>
  <c r="AF320" i="14"/>
  <c r="AE320" i="14"/>
  <c r="AD320" i="14"/>
  <c r="AC320" i="14"/>
  <c r="AF321" i="14"/>
  <c r="AE321" i="14"/>
  <c r="AD321" i="14"/>
  <c r="AC321" i="14"/>
  <c r="AF312" i="14"/>
  <c r="AE312" i="14"/>
  <c r="AD312" i="14"/>
  <c r="AC312" i="14"/>
  <c r="AF311" i="14"/>
  <c r="AE311" i="14"/>
  <c r="AD311" i="14"/>
  <c r="AC311" i="14"/>
  <c r="AF289" i="14"/>
  <c r="AE289" i="14"/>
  <c r="AD289" i="14"/>
  <c r="AC289" i="14"/>
  <c r="AF290" i="14"/>
  <c r="AE290" i="14"/>
  <c r="AD290" i="14"/>
  <c r="AC290" i="14"/>
  <c r="AF291" i="14"/>
  <c r="AE291" i="14"/>
  <c r="AD291" i="14"/>
  <c r="AC291" i="14"/>
  <c r="AF292" i="14"/>
  <c r="AE292" i="14"/>
  <c r="AD292" i="14"/>
  <c r="AC292" i="14"/>
  <c r="AF293" i="14"/>
  <c r="AE293" i="14"/>
  <c r="AD293" i="14"/>
  <c r="AC293" i="14"/>
  <c r="AF294" i="14"/>
  <c r="AE294" i="14"/>
  <c r="AD294" i="14"/>
  <c r="AC294" i="14"/>
  <c r="AF295" i="14"/>
  <c r="AE295" i="14"/>
  <c r="AD295" i="14"/>
  <c r="AC295" i="14"/>
  <c r="AF296" i="14"/>
  <c r="AE296" i="14"/>
  <c r="AD296" i="14"/>
  <c r="AC296" i="14"/>
  <c r="AF297" i="14"/>
  <c r="AE297" i="14"/>
  <c r="AD297" i="14"/>
  <c r="AC297" i="14"/>
  <c r="AF298" i="14"/>
  <c r="AE298" i="14"/>
  <c r="AD298" i="14"/>
  <c r="AC298" i="14"/>
  <c r="AF299" i="14"/>
  <c r="AE299" i="14"/>
  <c r="AD299" i="14"/>
  <c r="AC299" i="14"/>
  <c r="AF300" i="14"/>
  <c r="AE300" i="14"/>
  <c r="AD300" i="14"/>
  <c r="AC300" i="14"/>
  <c r="AF301" i="14"/>
  <c r="AE301" i="14"/>
  <c r="AD301" i="14"/>
  <c r="AC301" i="14"/>
  <c r="AF302" i="14"/>
  <c r="AE302" i="14"/>
  <c r="AD302" i="14"/>
  <c r="AC302" i="14"/>
  <c r="AF303" i="14"/>
  <c r="AE303" i="14"/>
  <c r="AD303" i="14"/>
  <c r="AC303" i="14"/>
  <c r="AF304" i="14"/>
  <c r="AE304" i="14"/>
  <c r="AD304" i="14"/>
  <c r="AC304" i="14"/>
  <c r="AF281" i="14"/>
  <c r="AE281" i="14"/>
  <c r="AD281" i="14"/>
  <c r="AC281" i="14"/>
  <c r="AF282" i="14"/>
  <c r="AE282" i="14"/>
  <c r="AD282" i="14"/>
  <c r="AC282" i="14"/>
  <c r="AF283" i="14"/>
  <c r="AE283" i="14"/>
  <c r="AD283" i="14"/>
  <c r="AC283" i="14"/>
  <c r="AF276" i="14"/>
  <c r="AE276" i="14"/>
  <c r="AD276" i="14"/>
  <c r="AC276" i="14"/>
  <c r="AF277" i="14"/>
  <c r="AE277" i="14"/>
  <c r="AD277" i="14"/>
  <c r="AC277" i="14"/>
  <c r="AF278" i="14"/>
  <c r="AE278" i="14"/>
  <c r="AD278" i="14"/>
  <c r="AC278" i="14"/>
  <c r="AF267" i="14"/>
  <c r="AE267" i="14"/>
  <c r="AD267" i="14"/>
  <c r="AC267" i="14"/>
  <c r="AF268" i="14"/>
  <c r="AE268" i="14"/>
  <c r="AD268" i="14"/>
  <c r="AC268" i="14"/>
  <c r="AF257" i="14"/>
  <c r="AE257" i="14"/>
  <c r="AD257" i="14"/>
  <c r="AC257" i="14"/>
  <c r="AF258" i="14"/>
  <c r="AE258" i="14"/>
  <c r="AD258" i="14"/>
  <c r="AC258" i="14"/>
  <c r="AF259" i="14"/>
  <c r="AE259" i="14"/>
  <c r="AD259" i="14"/>
  <c r="AC259" i="14"/>
  <c r="AF260" i="14"/>
  <c r="AE260" i="14"/>
  <c r="AD260" i="14"/>
  <c r="AC260" i="14"/>
  <c r="AF250" i="14"/>
  <c r="AE250" i="14"/>
  <c r="AD250" i="14"/>
  <c r="AC250" i="14"/>
  <c r="AF251" i="14"/>
  <c r="AE251" i="14"/>
  <c r="AD251" i="14"/>
  <c r="AC251" i="14"/>
  <c r="AF242" i="14"/>
  <c r="AE242" i="14"/>
  <c r="AD242" i="14"/>
  <c r="AC242" i="14"/>
  <c r="AF243" i="14"/>
  <c r="AE243" i="14"/>
  <c r="AD243" i="14"/>
  <c r="AC243" i="14"/>
  <c r="AF235" i="14"/>
  <c r="AE235" i="14"/>
  <c r="AD235" i="14"/>
  <c r="AC235" i="14"/>
  <c r="AF234" i="14"/>
  <c r="AE234" i="14"/>
  <c r="AD234" i="14"/>
  <c r="AC234" i="14"/>
  <c r="AF233" i="14"/>
  <c r="AE233" i="14"/>
  <c r="AD233" i="14"/>
  <c r="AC233" i="14"/>
  <c r="AF232" i="14"/>
  <c r="AE232" i="14"/>
  <c r="AD232" i="14"/>
  <c r="AC232" i="14"/>
  <c r="AF231" i="14"/>
  <c r="AE231" i="14"/>
  <c r="AD231" i="14"/>
  <c r="AC231" i="14"/>
  <c r="AF230" i="14"/>
  <c r="AE230" i="14"/>
  <c r="AD230" i="14"/>
  <c r="AC230" i="14"/>
  <c r="AF229" i="14"/>
  <c r="AE229" i="14"/>
  <c r="AD229" i="14"/>
  <c r="AC229" i="14"/>
  <c r="AF222" i="14"/>
  <c r="AE222" i="14"/>
  <c r="AD222" i="14"/>
  <c r="AC222" i="14"/>
  <c r="AF223" i="14"/>
  <c r="AE223" i="14"/>
  <c r="AD223" i="14"/>
  <c r="AC223" i="14"/>
  <c r="AF213" i="14"/>
  <c r="AE213" i="14"/>
  <c r="AD213" i="14"/>
  <c r="AC213" i="14"/>
  <c r="AF214" i="14"/>
  <c r="AE214" i="14"/>
  <c r="AD214" i="14"/>
  <c r="AC214" i="14"/>
  <c r="AF203" i="14"/>
  <c r="AE203" i="14"/>
  <c r="AD203" i="14"/>
  <c r="AC203" i="14"/>
  <c r="AF204" i="14"/>
  <c r="AE204" i="14"/>
  <c r="AD204" i="14"/>
  <c r="AC204" i="14"/>
  <c r="AF205" i="14"/>
  <c r="AE205" i="14"/>
  <c r="AD205" i="14"/>
  <c r="AC205" i="14"/>
  <c r="AF206" i="14"/>
  <c r="AE206" i="14"/>
  <c r="AD206" i="14"/>
  <c r="AC206" i="14"/>
  <c r="AF195" i="14"/>
  <c r="AE195" i="14"/>
  <c r="AD195" i="14"/>
  <c r="AC195" i="14"/>
  <c r="AF196" i="14"/>
  <c r="AE196" i="14"/>
  <c r="AD196" i="14"/>
  <c r="AC196" i="14"/>
  <c r="AF197" i="14"/>
  <c r="AE197" i="14"/>
  <c r="AD197" i="14"/>
  <c r="AC197" i="14"/>
  <c r="AF188" i="14"/>
  <c r="AE188" i="14"/>
  <c r="AD188" i="14"/>
  <c r="AC188" i="14"/>
  <c r="AF187" i="14"/>
  <c r="AE187" i="14"/>
  <c r="AD187" i="14"/>
  <c r="AC187" i="14"/>
  <c r="AF186" i="14"/>
  <c r="AE186" i="14"/>
  <c r="AD186" i="14"/>
  <c r="AC186" i="14"/>
  <c r="AF185" i="14"/>
  <c r="AE185" i="14"/>
  <c r="AD185" i="14"/>
  <c r="AC185" i="14"/>
  <c r="AF184" i="14"/>
  <c r="AE184" i="14"/>
  <c r="AD184" i="14"/>
  <c r="AC184" i="14"/>
  <c r="AF176" i="14"/>
  <c r="AE176" i="14"/>
  <c r="AD176" i="14"/>
  <c r="AC176" i="14"/>
  <c r="AF177" i="14"/>
  <c r="AE177" i="14"/>
  <c r="AD177" i="14"/>
  <c r="AC177" i="14"/>
  <c r="AF178" i="14"/>
  <c r="AE178" i="14"/>
  <c r="AD178" i="14"/>
  <c r="AC178" i="14"/>
  <c r="AF172" i="14"/>
  <c r="AE172" i="14"/>
  <c r="AD172" i="14"/>
  <c r="AC172" i="14"/>
  <c r="AF171" i="14"/>
  <c r="AE171" i="14"/>
  <c r="AD171" i="14"/>
  <c r="AC171" i="14"/>
  <c r="AF170" i="14"/>
  <c r="AE170" i="14"/>
  <c r="AD170" i="14"/>
  <c r="AC170" i="14"/>
  <c r="AF169" i="14"/>
  <c r="AE169" i="14"/>
  <c r="AD169" i="14"/>
  <c r="AC169" i="14"/>
  <c r="AF168" i="14"/>
  <c r="AE168" i="14"/>
  <c r="AD168" i="14"/>
  <c r="AC168" i="14"/>
  <c r="AF167" i="14"/>
  <c r="AE167" i="14"/>
  <c r="AD167" i="14"/>
  <c r="AC167" i="14"/>
  <c r="AF159" i="14"/>
  <c r="AE159" i="14"/>
  <c r="AD159" i="14"/>
  <c r="AC159" i="14"/>
  <c r="AF160" i="14"/>
  <c r="AE160" i="14"/>
  <c r="AD160" i="14"/>
  <c r="AC160" i="14"/>
  <c r="AF161" i="14"/>
  <c r="AE161" i="14"/>
  <c r="AD161" i="14"/>
  <c r="AC161" i="14"/>
  <c r="AF155" i="14"/>
  <c r="AE155" i="14"/>
  <c r="AD155" i="14"/>
  <c r="AC155" i="14"/>
  <c r="AF154" i="14"/>
  <c r="AE154" i="14"/>
  <c r="AD154" i="14"/>
  <c r="AC154" i="14"/>
  <c r="AF153" i="14"/>
  <c r="AE153" i="14"/>
  <c r="AD153" i="14"/>
  <c r="AC153" i="14"/>
  <c r="AF147" i="14"/>
  <c r="AE147" i="14"/>
  <c r="AD147" i="14"/>
  <c r="AC147" i="14"/>
  <c r="AF148" i="14"/>
  <c r="AE148" i="14"/>
  <c r="AD148" i="14"/>
  <c r="AC148" i="14"/>
  <c r="AF149" i="14"/>
  <c r="AE149" i="14"/>
  <c r="AD149" i="14"/>
  <c r="AC149" i="14"/>
  <c r="AF139" i="14"/>
  <c r="AE139" i="14"/>
  <c r="AD139" i="14"/>
  <c r="AC139" i="14"/>
  <c r="AF138" i="14"/>
  <c r="AE138" i="14"/>
  <c r="AD138" i="14"/>
  <c r="AC138" i="14"/>
  <c r="AF137" i="14"/>
  <c r="AE137" i="14"/>
  <c r="AD137" i="14"/>
  <c r="AC137" i="14"/>
  <c r="AF136" i="14"/>
  <c r="AE136" i="14"/>
  <c r="AD136" i="14"/>
  <c r="AC136" i="14"/>
  <c r="AF130" i="14"/>
  <c r="AE130" i="14"/>
  <c r="AD130" i="14"/>
  <c r="AC130" i="14"/>
  <c r="AF129" i="14"/>
  <c r="AE129" i="14"/>
  <c r="AD129" i="14"/>
  <c r="AC129" i="14"/>
  <c r="AF125" i="14"/>
  <c r="AE125" i="14"/>
  <c r="AD125" i="14"/>
  <c r="AC125" i="14"/>
  <c r="AF124" i="14"/>
  <c r="AE124" i="14"/>
  <c r="AD124" i="14"/>
  <c r="AC124" i="14"/>
  <c r="AF123" i="14"/>
  <c r="AE123" i="14"/>
  <c r="AD123" i="14"/>
  <c r="AC123" i="14"/>
  <c r="AF117" i="14"/>
  <c r="AE117" i="14"/>
  <c r="AD117" i="14"/>
  <c r="AC117" i="14"/>
  <c r="AF116" i="14"/>
  <c r="AE116" i="14"/>
  <c r="AD116" i="14"/>
  <c r="AC116" i="14"/>
  <c r="AF115" i="14"/>
  <c r="AE115" i="14"/>
  <c r="AD115" i="14"/>
  <c r="AC115" i="14"/>
  <c r="AF111" i="14"/>
  <c r="AE111" i="14"/>
  <c r="AD111" i="14"/>
  <c r="AC111" i="14"/>
  <c r="AF110" i="14"/>
  <c r="AE110" i="14"/>
  <c r="AD110" i="14"/>
  <c r="AC110" i="14"/>
  <c r="AF109" i="14"/>
  <c r="AE109" i="14"/>
  <c r="AD109" i="14"/>
  <c r="AC109" i="14"/>
  <c r="AF101" i="14"/>
  <c r="AE101" i="14"/>
  <c r="AD101" i="14"/>
  <c r="AC101" i="14"/>
  <c r="AF100" i="14"/>
  <c r="AE100" i="14"/>
  <c r="AD100" i="14"/>
  <c r="AC100" i="14"/>
  <c r="AF94" i="14"/>
  <c r="AE94" i="14"/>
  <c r="AD94" i="14"/>
  <c r="AC94" i="14"/>
  <c r="AF90" i="14"/>
  <c r="AE90" i="14"/>
  <c r="AD90" i="14"/>
  <c r="AC90" i="14"/>
  <c r="AF89" i="14"/>
  <c r="AE89" i="14"/>
  <c r="AD89" i="14"/>
  <c r="AC89" i="14"/>
  <c r="AF88" i="14"/>
  <c r="AE88" i="14"/>
  <c r="AD88" i="14"/>
  <c r="AC88" i="14"/>
  <c r="AF84" i="14"/>
  <c r="AE84" i="14"/>
  <c r="AD84" i="14"/>
  <c r="AC84" i="14"/>
  <c r="AF78" i="14"/>
  <c r="AE78" i="14"/>
  <c r="AD78" i="14"/>
  <c r="AC78" i="14"/>
  <c r="AF77" i="14"/>
  <c r="AE77" i="14"/>
  <c r="AD77" i="14"/>
  <c r="AC77" i="14"/>
  <c r="AF73" i="14"/>
  <c r="AE73" i="14"/>
  <c r="AD73" i="14"/>
  <c r="AC73" i="14"/>
  <c r="AF72" i="14"/>
  <c r="AE72" i="14"/>
  <c r="AD72" i="14"/>
  <c r="AC72" i="14"/>
  <c r="AF71" i="14"/>
  <c r="AE71" i="14"/>
  <c r="AD71" i="14"/>
  <c r="AC71" i="14"/>
  <c r="AF63" i="14"/>
  <c r="AE63" i="14"/>
  <c r="AD63" i="14"/>
  <c r="AC63" i="14"/>
  <c r="AF62" i="14"/>
  <c r="AE62" i="14"/>
  <c r="AD62" i="14"/>
  <c r="AC62" i="14"/>
  <c r="AF61" i="14"/>
  <c r="AE61" i="14"/>
  <c r="AD61" i="14"/>
  <c r="AC61" i="14"/>
  <c r="AF57" i="14"/>
  <c r="AE57" i="14"/>
  <c r="AD57" i="14"/>
  <c r="AC57" i="14"/>
  <c r="AF56" i="14"/>
  <c r="AE56" i="14"/>
  <c r="AD56" i="14"/>
  <c r="AC56" i="14"/>
  <c r="AF55" i="14"/>
  <c r="AE55" i="14"/>
  <c r="AD55" i="14"/>
  <c r="AC55" i="14"/>
  <c r="AF54" i="14"/>
  <c r="AE54" i="14"/>
  <c r="AD54" i="14"/>
  <c r="AC54" i="14"/>
  <c r="AF53" i="14"/>
  <c r="AE53" i="14"/>
  <c r="AD53" i="14"/>
  <c r="AC53" i="14"/>
  <c r="AF47" i="14"/>
  <c r="AE47" i="14"/>
  <c r="AD47" i="14"/>
  <c r="AC47" i="14"/>
  <c r="AF46" i="14"/>
  <c r="AE46" i="14"/>
  <c r="AD46" i="14"/>
  <c r="AC46" i="14"/>
  <c r="AF45" i="14"/>
  <c r="AE45" i="14"/>
  <c r="AD45" i="14"/>
  <c r="AC45" i="14"/>
  <c r="AF44" i="14"/>
  <c r="AE44" i="14"/>
  <c r="AD44" i="14"/>
  <c r="AC44" i="14"/>
  <c r="AF40" i="14"/>
  <c r="AE40" i="14"/>
  <c r="AD40" i="14"/>
  <c r="AC40" i="14"/>
  <c r="AF39" i="14"/>
  <c r="AE39" i="14"/>
  <c r="AD39" i="14"/>
  <c r="AC39" i="14"/>
  <c r="AF38" i="14"/>
  <c r="AE38" i="14"/>
  <c r="AD38" i="14"/>
  <c r="AC38" i="14"/>
  <c r="AF37" i="14"/>
  <c r="AE37" i="14"/>
  <c r="AD37" i="14"/>
  <c r="AC37" i="14"/>
  <c r="AF36" i="14"/>
  <c r="AE36" i="14"/>
  <c r="AD36" i="14"/>
  <c r="AC36" i="14"/>
  <c r="AF35" i="14"/>
  <c r="AE35" i="14"/>
  <c r="AD35" i="14"/>
  <c r="AC35" i="14"/>
  <c r="AF29" i="14"/>
  <c r="AE29" i="14"/>
  <c r="AD29" i="14"/>
  <c r="AC29" i="14"/>
  <c r="AF28" i="14"/>
  <c r="AE28" i="14"/>
  <c r="AD28" i="14"/>
  <c r="AC28" i="14"/>
  <c r="AF27" i="14"/>
  <c r="AE27" i="14"/>
  <c r="AD27" i="14"/>
  <c r="AC27" i="14"/>
  <c r="AF23" i="14"/>
  <c r="AE23" i="14"/>
  <c r="AD23" i="14"/>
  <c r="AC23" i="14"/>
  <c r="AF22" i="14"/>
  <c r="AE22" i="14"/>
  <c r="AD22" i="14"/>
  <c r="AC22" i="14"/>
  <c r="AF21" i="14"/>
  <c r="AE21" i="14"/>
  <c r="AD21" i="14"/>
  <c r="AC21" i="14"/>
  <c r="AF17" i="14"/>
  <c r="AE17" i="14"/>
  <c r="AD17" i="14"/>
  <c r="AC17" i="14"/>
  <c r="AF16" i="14"/>
  <c r="AE16" i="14"/>
  <c r="AD16" i="14"/>
  <c r="AC16" i="14"/>
  <c r="B142" i="14" l="1"/>
  <c r="B143" i="14" s="1"/>
  <c r="B144" i="14" s="1"/>
  <c r="B66" i="14"/>
  <c r="J66" i="14" s="1"/>
  <c r="D60" i="14"/>
  <c r="D99" i="14"/>
  <c r="D420" i="14"/>
  <c r="D478" i="14"/>
  <c r="B425" i="14"/>
  <c r="J424" i="14"/>
  <c r="F424" i="14"/>
  <c r="D241" i="14"/>
  <c r="D490" i="14"/>
  <c r="D52" i="14"/>
  <c r="D26" i="14"/>
  <c r="D448" i="14"/>
  <c r="D94" i="14"/>
  <c r="B271" i="14"/>
  <c r="J270" i="14"/>
  <c r="F270" i="14"/>
  <c r="D158" i="14"/>
  <c r="D393" i="14"/>
  <c r="D457" i="14"/>
  <c r="B453" i="14"/>
  <c r="J452" i="14"/>
  <c r="F452" i="14"/>
  <c r="B315" i="14"/>
  <c r="J314" i="14"/>
  <c r="F314" i="14"/>
  <c r="D166" i="14"/>
  <c r="D213" i="14"/>
  <c r="D267" i="14"/>
  <c r="D343" i="14"/>
  <c r="D124" i="14"/>
  <c r="D222" i="14"/>
  <c r="D275" i="14"/>
  <c r="D348" i="14"/>
  <c r="D20" i="14"/>
  <c r="D44" i="14"/>
  <c r="D153" i="14"/>
  <c r="D204" i="14"/>
  <c r="D334" i="14"/>
  <c r="D382" i="14"/>
  <c r="F397" i="14"/>
  <c r="J189" i="14"/>
  <c r="F189" i="14"/>
  <c r="D70" i="14"/>
  <c r="D128" i="14"/>
  <c r="D175" i="14"/>
  <c r="D281" i="14"/>
  <c r="B191" i="14"/>
  <c r="F190" i="14"/>
  <c r="J190" i="14"/>
  <c r="B339" i="14"/>
  <c r="J338" i="14"/>
  <c r="D76" i="14"/>
  <c r="D108" i="14"/>
  <c r="D135" i="14"/>
  <c r="D183" i="14"/>
  <c r="D288" i="14"/>
  <c r="F338" i="14"/>
  <c r="B371" i="14"/>
  <c r="J370" i="14"/>
  <c r="F370" i="14"/>
  <c r="D34" i="14"/>
  <c r="D249" i="14"/>
  <c r="D310" i="14"/>
  <c r="D355" i="14"/>
  <c r="D402" i="14"/>
  <c r="D429" i="14"/>
  <c r="D463" i="14"/>
  <c r="B217" i="14"/>
  <c r="J216" i="14"/>
  <c r="F216" i="14"/>
  <c r="D84" i="14"/>
  <c r="D196" i="14"/>
  <c r="D319" i="14"/>
  <c r="D366" i="14"/>
  <c r="F65" i="14"/>
  <c r="B245" i="14"/>
  <c r="J244" i="14"/>
  <c r="F244" i="14"/>
  <c r="B398" i="14"/>
  <c r="D14" i="14"/>
  <c r="D89" i="14"/>
  <c r="D115" i="14"/>
  <c r="D147" i="14"/>
  <c r="D228" i="14"/>
  <c r="D256" i="14"/>
  <c r="D327" i="14"/>
  <c r="D375" i="14"/>
  <c r="D409" i="14"/>
  <c r="D436" i="14"/>
  <c r="D469" i="14"/>
  <c r="F103" i="14"/>
  <c r="F141" i="14"/>
  <c r="B104" i="14"/>
  <c r="J142" i="14" l="1"/>
  <c r="F143" i="14"/>
  <c r="J143" i="14"/>
  <c r="F142" i="14"/>
  <c r="B67" i="14"/>
  <c r="F67" i="14" s="1"/>
  <c r="F66" i="14"/>
  <c r="D320" i="14"/>
  <c r="D464" i="14"/>
  <c r="D349" i="14"/>
  <c r="D95" i="14"/>
  <c r="D257" i="14"/>
  <c r="B218" i="14"/>
  <c r="J217" i="14"/>
  <c r="F217" i="14"/>
  <c r="B192" i="14"/>
  <c r="J191" i="14"/>
  <c r="F191" i="14"/>
  <c r="D383" i="14"/>
  <c r="J453" i="14"/>
  <c r="F453" i="14"/>
  <c r="B454" i="14"/>
  <c r="D53" i="14"/>
  <c r="D437" i="14"/>
  <c r="D229" i="14"/>
  <c r="D15" i="14"/>
  <c r="D403" i="14"/>
  <c r="D289" i="14"/>
  <c r="D71" i="14"/>
  <c r="D167" i="14"/>
  <c r="D394" i="14"/>
  <c r="D449" i="14"/>
  <c r="B426" i="14"/>
  <c r="J425" i="14"/>
  <c r="F425" i="14"/>
  <c r="D100" i="14"/>
  <c r="D470" i="14"/>
  <c r="D430" i="14"/>
  <c r="D109" i="14"/>
  <c r="D410" i="14"/>
  <c r="B399" i="14"/>
  <c r="F398" i="14"/>
  <c r="J398" i="14"/>
  <c r="D197" i="14"/>
  <c r="D77" i="14"/>
  <c r="D335" i="14"/>
  <c r="D45" i="14"/>
  <c r="D276" i="14"/>
  <c r="D148" i="14"/>
  <c r="D356" i="14"/>
  <c r="D35" i="14"/>
  <c r="D282" i="14"/>
  <c r="D344" i="14"/>
  <c r="D154" i="14"/>
  <c r="B272" i="14"/>
  <c r="J271" i="14"/>
  <c r="F271" i="14"/>
  <c r="D376" i="14"/>
  <c r="D116" i="14"/>
  <c r="D184" i="14"/>
  <c r="D21" i="14"/>
  <c r="D223" i="14"/>
  <c r="D159" i="14"/>
  <c r="D27" i="14"/>
  <c r="D491" i="14"/>
  <c r="D61" i="14"/>
  <c r="D129" i="14"/>
  <c r="D458" i="14"/>
  <c r="D421" i="14"/>
  <c r="J245" i="14"/>
  <c r="F245" i="14"/>
  <c r="B246" i="14"/>
  <c r="D367" i="14"/>
  <c r="D85" i="14"/>
  <c r="D311" i="14"/>
  <c r="B340" i="14"/>
  <c r="J339" i="14"/>
  <c r="F339" i="14"/>
  <c r="D176" i="14"/>
  <c r="D205" i="14"/>
  <c r="D268" i="14"/>
  <c r="B316" i="14"/>
  <c r="J315" i="14"/>
  <c r="F315" i="14"/>
  <c r="B105" i="14"/>
  <c r="J104" i="14"/>
  <c r="F104" i="14"/>
  <c r="D328" i="14"/>
  <c r="D90" i="14"/>
  <c r="D250" i="14"/>
  <c r="B372" i="14"/>
  <c r="J371" i="14"/>
  <c r="F371" i="14"/>
  <c r="D136" i="14"/>
  <c r="D125" i="14"/>
  <c r="D214" i="14"/>
  <c r="D242" i="14"/>
  <c r="D479" i="14"/>
  <c r="B145" i="14"/>
  <c r="J144" i="14"/>
  <c r="F144" i="14"/>
  <c r="AS478" i="14"/>
  <c r="AV478" i="14" l="1"/>
  <c r="BE478" i="14"/>
  <c r="J67" i="14"/>
  <c r="B68" i="14"/>
  <c r="B69" i="14" s="1"/>
  <c r="D91" i="14"/>
  <c r="D117" i="14"/>
  <c r="D290" i="14"/>
  <c r="D480" i="14"/>
  <c r="B341" i="14"/>
  <c r="J340" i="14"/>
  <c r="F340" i="14"/>
  <c r="D149" i="14"/>
  <c r="D471" i="14"/>
  <c r="D395" i="14"/>
  <c r="D96" i="14"/>
  <c r="D243" i="14"/>
  <c r="D329" i="14"/>
  <c r="D269" i="14"/>
  <c r="D62" i="14"/>
  <c r="D224" i="14"/>
  <c r="D377" i="14"/>
  <c r="D411" i="14"/>
  <c r="D404" i="14"/>
  <c r="D54" i="14"/>
  <c r="B193" i="14"/>
  <c r="J192" i="14"/>
  <c r="F192" i="14"/>
  <c r="D350" i="14"/>
  <c r="B146" i="14"/>
  <c r="J145" i="14"/>
  <c r="F145" i="14"/>
  <c r="G145" i="14"/>
  <c r="B400" i="14"/>
  <c r="J399" i="14"/>
  <c r="F399" i="14"/>
  <c r="D312" i="14"/>
  <c r="D422" i="14"/>
  <c r="D283" i="14"/>
  <c r="D277" i="14"/>
  <c r="D101" i="14"/>
  <c r="B455" i="14"/>
  <c r="J454" i="14"/>
  <c r="F454" i="14"/>
  <c r="D160" i="14"/>
  <c r="D345" i="14"/>
  <c r="B373" i="14"/>
  <c r="J372" i="14"/>
  <c r="F372" i="14"/>
  <c r="D206" i="14"/>
  <c r="D492" i="14"/>
  <c r="D22" i="14"/>
  <c r="D36" i="14"/>
  <c r="D168" i="14"/>
  <c r="D16" i="14"/>
  <c r="D130" i="14"/>
  <c r="B106" i="14"/>
  <c r="J105" i="14"/>
  <c r="F105" i="14"/>
  <c r="D459" i="14"/>
  <c r="B317" i="14"/>
  <c r="J316" i="14"/>
  <c r="F316" i="14"/>
  <c r="B247" i="14"/>
  <c r="F246" i="14"/>
  <c r="J246" i="14"/>
  <c r="D450" i="14"/>
  <c r="D137" i="14"/>
  <c r="D78" i="14"/>
  <c r="D215" i="14"/>
  <c r="D251" i="14"/>
  <c r="D28" i="14"/>
  <c r="B273" i="14"/>
  <c r="J272" i="14"/>
  <c r="F272" i="14"/>
  <c r="D46" i="14"/>
  <c r="D110" i="14"/>
  <c r="B219" i="14"/>
  <c r="J218" i="14"/>
  <c r="F218" i="14"/>
  <c r="D465" i="14"/>
  <c r="D177" i="14"/>
  <c r="D185" i="14"/>
  <c r="D198" i="14"/>
  <c r="B427" i="14"/>
  <c r="J426" i="14"/>
  <c r="F426" i="14"/>
  <c r="D72" i="14"/>
  <c r="D230" i="14"/>
  <c r="D126" i="14"/>
  <c r="D368" i="14"/>
  <c r="D155" i="14"/>
  <c r="D357" i="14"/>
  <c r="D336" i="14"/>
  <c r="D431" i="14"/>
  <c r="D438" i="14"/>
  <c r="D384" i="14"/>
  <c r="D258" i="14"/>
  <c r="D321" i="14"/>
  <c r="E52" i="19"/>
  <c r="E53" i="19"/>
  <c r="E54" i="19"/>
  <c r="E55" i="19"/>
  <c r="E56" i="19"/>
  <c r="E57" i="19"/>
  <c r="E58" i="19"/>
  <c r="E59" i="19"/>
  <c r="E60" i="19"/>
  <c r="E61" i="19"/>
  <c r="E62" i="19"/>
  <c r="E63" i="19"/>
  <c r="E64" i="19"/>
  <c r="E65" i="19"/>
  <c r="E66" i="19"/>
  <c r="E67" i="19"/>
  <c r="E44" i="19"/>
  <c r="E45" i="19"/>
  <c r="E46" i="19"/>
  <c r="E47" i="19"/>
  <c r="E48" i="19"/>
  <c r="E49" i="19"/>
  <c r="E50" i="19"/>
  <c r="E51" i="19"/>
  <c r="J68" i="14" l="1"/>
  <c r="F68" i="14"/>
  <c r="D216" i="14"/>
  <c r="D278" i="14"/>
  <c r="D199" i="14"/>
  <c r="B248" i="14"/>
  <c r="J247" i="14"/>
  <c r="F247" i="14"/>
  <c r="D481" i="14"/>
  <c r="D385" i="14"/>
  <c r="D358" i="14"/>
  <c r="D231" i="14"/>
  <c r="B220" i="14"/>
  <c r="J219" i="14"/>
  <c r="F219" i="14"/>
  <c r="D79" i="14"/>
  <c r="B70" i="14"/>
  <c r="J69" i="14"/>
  <c r="F69" i="14"/>
  <c r="G69" i="14"/>
  <c r="D207" i="14"/>
  <c r="D284" i="14"/>
  <c r="B194" i="14"/>
  <c r="J193" i="14"/>
  <c r="F193" i="14"/>
  <c r="G193" i="14"/>
  <c r="D378" i="14"/>
  <c r="D330" i="14"/>
  <c r="D472" i="14"/>
  <c r="D259" i="14"/>
  <c r="D396" i="14"/>
  <c r="B107" i="14"/>
  <c r="J106" i="14"/>
  <c r="F106" i="14"/>
  <c r="D186" i="14"/>
  <c r="D29" i="14"/>
  <c r="D131" i="14"/>
  <c r="D291" i="14"/>
  <c r="D270" i="14"/>
  <c r="B274" i="14"/>
  <c r="J273" i="14"/>
  <c r="F273" i="14"/>
  <c r="B401" i="14"/>
  <c r="J400" i="14"/>
  <c r="F400" i="14"/>
  <c r="D156" i="14"/>
  <c r="D73" i="14"/>
  <c r="D111" i="14"/>
  <c r="D138" i="14"/>
  <c r="J317" i="14"/>
  <c r="F317" i="14"/>
  <c r="B318" i="14"/>
  <c r="D37" i="14"/>
  <c r="B456" i="14"/>
  <c r="J455" i="14"/>
  <c r="F455" i="14"/>
  <c r="D423" i="14"/>
  <c r="D55" i="14"/>
  <c r="D225" i="14"/>
  <c r="D244" i="14"/>
  <c r="D150" i="14"/>
  <c r="D337" i="14"/>
  <c r="D412" i="14"/>
  <c r="D161" i="14"/>
  <c r="D439" i="14"/>
  <c r="D178" i="14"/>
  <c r="D17" i="14"/>
  <c r="B374" i="14"/>
  <c r="J373" i="14"/>
  <c r="F373" i="14"/>
  <c r="B147" i="14"/>
  <c r="J146" i="14"/>
  <c r="F146" i="14"/>
  <c r="G146" i="14"/>
  <c r="D118" i="14"/>
  <c r="D322" i="14"/>
  <c r="D432" i="14"/>
  <c r="D369" i="14"/>
  <c r="D47" i="14"/>
  <c r="D252" i="14"/>
  <c r="D451" i="14"/>
  <c r="D460" i="14"/>
  <c r="D23" i="14"/>
  <c r="D102" i="14"/>
  <c r="D313" i="14"/>
  <c r="D405" i="14"/>
  <c r="D63" i="14"/>
  <c r="D97" i="14"/>
  <c r="B428" i="14"/>
  <c r="J427" i="14"/>
  <c r="F427" i="14"/>
  <c r="D466" i="14"/>
  <c r="D169" i="14"/>
  <c r="D346" i="14"/>
  <c r="D351" i="14"/>
  <c r="B342" i="14"/>
  <c r="J341" i="14"/>
  <c r="F341" i="14"/>
  <c r="AS472" i="14"/>
  <c r="AS471" i="14"/>
  <c r="AS470" i="14"/>
  <c r="AS466" i="14"/>
  <c r="AS465" i="14"/>
  <c r="AS464" i="14"/>
  <c r="AS460" i="14"/>
  <c r="AS459" i="14"/>
  <c r="AS458" i="14"/>
  <c r="AS483" i="14"/>
  <c r="AS492" i="14"/>
  <c r="AS491" i="14"/>
  <c r="AS484" i="14"/>
  <c r="AS482" i="14"/>
  <c r="AS481" i="14"/>
  <c r="AS480" i="14"/>
  <c r="AS479" i="14"/>
  <c r="BE483" i="14" l="1"/>
  <c r="AV479" i="14"/>
  <c r="BE479" i="14"/>
  <c r="BE458" i="14"/>
  <c r="BE471" i="14"/>
  <c r="BE472" i="14"/>
  <c r="BE470" i="14"/>
  <c r="BE482" i="14"/>
  <c r="BE460" i="14"/>
  <c r="BE492" i="14"/>
  <c r="AV480" i="14"/>
  <c r="BE480" i="14"/>
  <c r="BE459" i="14"/>
  <c r="BE484" i="14"/>
  <c r="BE464" i="14"/>
  <c r="BE466" i="14"/>
  <c r="BE481" i="14"/>
  <c r="BE491" i="14"/>
  <c r="BE465" i="14"/>
  <c r="D245" i="14"/>
  <c r="G244" i="14"/>
  <c r="D24" i="14"/>
  <c r="B457" i="14"/>
  <c r="J456" i="14"/>
  <c r="F456" i="14"/>
  <c r="G456" i="14"/>
  <c r="B402" i="14"/>
  <c r="J401" i="14"/>
  <c r="F401" i="14"/>
  <c r="G401" i="14"/>
  <c r="D292" i="14"/>
  <c r="D473" i="14"/>
  <c r="B195" i="14"/>
  <c r="J194" i="14"/>
  <c r="F194" i="14"/>
  <c r="G194" i="14"/>
  <c r="B71" i="14"/>
  <c r="J70" i="14"/>
  <c r="F70" i="14"/>
  <c r="G70" i="14"/>
  <c r="B249" i="14"/>
  <c r="J248" i="14"/>
  <c r="F248" i="14"/>
  <c r="G248" i="14"/>
  <c r="B343" i="14"/>
  <c r="J342" i="14"/>
  <c r="F342" i="14"/>
  <c r="G342" i="14"/>
  <c r="D467" i="14"/>
  <c r="D18" i="14"/>
  <c r="D413" i="14"/>
  <c r="D226" i="14"/>
  <c r="D112" i="14"/>
  <c r="B108" i="14"/>
  <c r="J107" i="14"/>
  <c r="F107" i="14"/>
  <c r="G107" i="14"/>
  <c r="D359" i="14"/>
  <c r="D48" i="14"/>
  <c r="D406" i="14"/>
  <c r="D461" i="14"/>
  <c r="D370" i="14"/>
  <c r="D38" i="14"/>
  <c r="D132" i="14"/>
  <c r="D331" i="14"/>
  <c r="D285" i="14"/>
  <c r="D80" i="14"/>
  <c r="D200" i="14"/>
  <c r="D64" i="14"/>
  <c r="D352" i="14"/>
  <c r="D179" i="14"/>
  <c r="D338" i="14"/>
  <c r="D56" i="14"/>
  <c r="B319" i="14"/>
  <c r="F318" i="14"/>
  <c r="J318" i="14"/>
  <c r="G318" i="14"/>
  <c r="D74" i="14"/>
  <c r="B275" i="14"/>
  <c r="J274" i="14"/>
  <c r="F274" i="14"/>
  <c r="G274" i="14"/>
  <c r="D397" i="14"/>
  <c r="D386" i="14"/>
  <c r="B375" i="14"/>
  <c r="F374" i="14"/>
  <c r="J374" i="14"/>
  <c r="G374" i="14"/>
  <c r="D314" i="14"/>
  <c r="B148" i="14"/>
  <c r="J147" i="14"/>
  <c r="F147" i="14"/>
  <c r="H147" i="14"/>
  <c r="G147" i="14"/>
  <c r="D30" i="14"/>
  <c r="D208" i="14"/>
  <c r="D170" i="14"/>
  <c r="D162" i="14"/>
  <c r="D232" i="14"/>
  <c r="D119" i="14"/>
  <c r="B429" i="14"/>
  <c r="J428" i="14"/>
  <c r="F428" i="14"/>
  <c r="G428" i="14"/>
  <c r="D452" i="14"/>
  <c r="D433" i="14"/>
  <c r="D379" i="14"/>
  <c r="D440" i="14"/>
  <c r="D424" i="14"/>
  <c r="D271" i="14"/>
  <c r="G270" i="14"/>
  <c r="B221" i="14"/>
  <c r="J220" i="14"/>
  <c r="F220" i="14"/>
  <c r="G220" i="14"/>
  <c r="D482" i="14"/>
  <c r="D139" i="14"/>
  <c r="D103" i="14"/>
  <c r="D253" i="14"/>
  <c r="D323" i="14"/>
  <c r="D187" i="14"/>
  <c r="D260" i="14"/>
  <c r="D217" i="14"/>
  <c r="G216" i="14"/>
  <c r="AT460" i="14"/>
  <c r="AS450" i="14"/>
  <c r="AS449" i="14"/>
  <c r="AS442" i="14"/>
  <c r="AS441" i="14"/>
  <c r="AS440" i="14"/>
  <c r="AS439" i="14"/>
  <c r="AS438" i="14"/>
  <c r="AS437" i="14"/>
  <c r="AS431" i="14"/>
  <c r="AS430" i="14"/>
  <c r="AS422" i="14"/>
  <c r="AS421" i="14"/>
  <c r="AS414" i="14"/>
  <c r="AS413" i="14"/>
  <c r="AS412" i="14"/>
  <c r="AS411" i="14"/>
  <c r="AS410" i="14"/>
  <c r="AS404" i="14"/>
  <c r="AS403" i="14"/>
  <c r="AS395" i="14"/>
  <c r="AS394" i="14"/>
  <c r="AS387" i="14"/>
  <c r="AS386" i="14"/>
  <c r="BE386" i="14" s="1"/>
  <c r="AS385" i="14"/>
  <c r="BE385" i="14" s="1"/>
  <c r="AS384" i="14"/>
  <c r="AS383" i="14"/>
  <c r="BE383" i="14" s="1"/>
  <c r="AS377" i="14"/>
  <c r="AS376" i="14"/>
  <c r="AS368" i="14"/>
  <c r="AS367" i="14"/>
  <c r="AS360" i="14"/>
  <c r="AS359" i="14"/>
  <c r="BE359" i="14" s="1"/>
  <c r="AS358" i="14"/>
  <c r="BE358" i="14" s="1"/>
  <c r="AS357" i="14"/>
  <c r="AS356" i="14"/>
  <c r="BE356" i="14" s="1"/>
  <c r="AS336" i="14"/>
  <c r="AS335" i="14"/>
  <c r="AS328" i="14"/>
  <c r="BE328" i="14" s="1"/>
  <c r="AS327" i="14"/>
  <c r="BE327" i="14" s="1"/>
  <c r="AS320" i="14"/>
  <c r="BE410" i="14" l="1"/>
  <c r="BE360" i="14"/>
  <c r="BE412" i="14"/>
  <c r="BE438" i="14"/>
  <c r="BE437" i="14"/>
  <c r="BE387" i="14"/>
  <c r="BE413" i="14"/>
  <c r="BE439" i="14"/>
  <c r="BE450" i="14"/>
  <c r="BE411" i="14"/>
  <c r="BE440" i="14"/>
  <c r="BE394" i="14"/>
  <c r="BE336" i="14"/>
  <c r="BE376" i="14"/>
  <c r="BE395" i="14"/>
  <c r="BE421" i="14"/>
  <c r="BE441" i="14"/>
  <c r="BE431" i="14"/>
  <c r="BE335" i="14"/>
  <c r="BE414" i="14"/>
  <c r="BE377" i="14"/>
  <c r="BE403" i="14"/>
  <c r="BE422" i="14"/>
  <c r="BE442" i="14"/>
  <c r="BE384" i="14"/>
  <c r="BE320" i="14"/>
  <c r="BE367" i="14"/>
  <c r="BE368" i="14"/>
  <c r="BE357" i="14"/>
  <c r="BE404" i="14"/>
  <c r="BE430" i="14"/>
  <c r="BE449" i="14"/>
  <c r="AV359" i="14"/>
  <c r="AV385" i="14"/>
  <c r="AV327" i="14"/>
  <c r="AV386" i="14"/>
  <c r="AV356" i="14"/>
  <c r="AV383" i="14"/>
  <c r="AV328" i="14"/>
  <c r="AV358" i="14"/>
  <c r="B222" i="14"/>
  <c r="J221" i="14"/>
  <c r="F221" i="14"/>
  <c r="G221" i="14"/>
  <c r="D353" i="14"/>
  <c r="D286" i="14"/>
  <c r="D360" i="14"/>
  <c r="D474" i="14"/>
  <c r="D140" i="14"/>
  <c r="D272" i="14"/>
  <c r="G271" i="14"/>
  <c r="D163" i="14"/>
  <c r="D324" i="14"/>
  <c r="D380" i="14"/>
  <c r="B430" i="14"/>
  <c r="J429" i="14"/>
  <c r="F429" i="14"/>
  <c r="G429" i="14"/>
  <c r="D171" i="14"/>
  <c r="B376" i="14"/>
  <c r="J375" i="14"/>
  <c r="F375" i="14"/>
  <c r="G375" i="14"/>
  <c r="B276" i="14"/>
  <c r="J275" i="14"/>
  <c r="F275" i="14"/>
  <c r="G275" i="14"/>
  <c r="D57" i="14"/>
  <c r="D65" i="14"/>
  <c r="D332" i="14"/>
  <c r="D414" i="14"/>
  <c r="B344" i="14"/>
  <c r="J343" i="14"/>
  <c r="F343" i="14"/>
  <c r="G343" i="14"/>
  <c r="B72" i="14"/>
  <c r="J71" i="14"/>
  <c r="F71" i="14"/>
  <c r="H71" i="14"/>
  <c r="G71" i="14"/>
  <c r="D293" i="14"/>
  <c r="B458" i="14"/>
  <c r="J457" i="14"/>
  <c r="F457" i="14"/>
  <c r="G457" i="14"/>
  <c r="D483" i="14"/>
  <c r="D441" i="14"/>
  <c r="D218" i="14"/>
  <c r="G217" i="14"/>
  <c r="D254" i="14"/>
  <c r="D425" i="14"/>
  <c r="G424" i="14"/>
  <c r="D434" i="14"/>
  <c r="D120" i="14"/>
  <c r="B149" i="14"/>
  <c r="J148" i="14"/>
  <c r="F148" i="14"/>
  <c r="H148" i="14"/>
  <c r="G148" i="14"/>
  <c r="D387" i="14"/>
  <c r="G338" i="14"/>
  <c r="D339" i="14"/>
  <c r="D133" i="14"/>
  <c r="D407" i="14"/>
  <c r="B109" i="14"/>
  <c r="J108" i="14"/>
  <c r="F108" i="14"/>
  <c r="G108" i="14"/>
  <c r="D188" i="14"/>
  <c r="B320" i="14"/>
  <c r="J319" i="14"/>
  <c r="F319" i="14"/>
  <c r="G319" i="14"/>
  <c r="G370" i="14"/>
  <c r="D371" i="14"/>
  <c r="D209" i="14"/>
  <c r="D31" i="14"/>
  <c r="D261" i="14"/>
  <c r="D104" i="14"/>
  <c r="G103" i="14"/>
  <c r="G452" i="14"/>
  <c r="D453" i="14"/>
  <c r="D233" i="14"/>
  <c r="G314" i="14"/>
  <c r="D315" i="14"/>
  <c r="D398" i="14"/>
  <c r="G397" i="14"/>
  <c r="D180" i="14"/>
  <c r="D81" i="14"/>
  <c r="D39" i="14"/>
  <c r="D49" i="14"/>
  <c r="B250" i="14"/>
  <c r="J249" i="14"/>
  <c r="F249" i="14"/>
  <c r="G249" i="14"/>
  <c r="B196" i="14"/>
  <c r="J195" i="14"/>
  <c r="F195" i="14"/>
  <c r="H195" i="14"/>
  <c r="G195" i="14"/>
  <c r="B403" i="14"/>
  <c r="J402" i="14"/>
  <c r="F402" i="14"/>
  <c r="G402" i="14"/>
  <c r="D246" i="14"/>
  <c r="G245" i="14"/>
  <c r="AS345" i="14"/>
  <c r="AS349" i="14"/>
  <c r="AS344" i="14"/>
  <c r="AS350" i="14"/>
  <c r="AS321" i="14"/>
  <c r="BE350" i="14" l="1"/>
  <c r="BE349" i="14"/>
  <c r="BE344" i="14"/>
  <c r="BE345" i="14"/>
  <c r="BE321" i="14"/>
  <c r="D66" i="14"/>
  <c r="G65" i="14"/>
  <c r="D316" i="14"/>
  <c r="G315" i="14"/>
  <c r="D426" i="14"/>
  <c r="G425" i="14"/>
  <c r="D484" i="14"/>
  <c r="D58" i="14"/>
  <c r="B377" i="14"/>
  <c r="J376" i="14"/>
  <c r="F376" i="14"/>
  <c r="H376" i="14"/>
  <c r="G376" i="14"/>
  <c r="D141" i="14"/>
  <c r="D262" i="14"/>
  <c r="D340" i="14"/>
  <c r="G339" i="14"/>
  <c r="D415" i="14"/>
  <c r="D294" i="14"/>
  <c r="D105" i="14"/>
  <c r="G104" i="14"/>
  <c r="D40" i="14"/>
  <c r="B404" i="14"/>
  <c r="J403" i="14"/>
  <c r="F403" i="14"/>
  <c r="H403" i="14"/>
  <c r="G403" i="14"/>
  <c r="B150" i="14"/>
  <c r="J149" i="14"/>
  <c r="F149" i="14"/>
  <c r="H149" i="14"/>
  <c r="G149" i="14"/>
  <c r="D172" i="14"/>
  <c r="D475" i="14"/>
  <c r="D442" i="14"/>
  <c r="D399" i="14"/>
  <c r="G398" i="14"/>
  <c r="B345" i="14"/>
  <c r="J344" i="14"/>
  <c r="F344" i="14"/>
  <c r="H344" i="14"/>
  <c r="G344" i="14"/>
  <c r="B251" i="14"/>
  <c r="J250" i="14"/>
  <c r="F250" i="14"/>
  <c r="H250" i="14"/>
  <c r="G250" i="14"/>
  <c r="D234" i="14"/>
  <c r="D32" i="14"/>
  <c r="B321" i="14"/>
  <c r="J320" i="14"/>
  <c r="F320" i="14"/>
  <c r="H320" i="14"/>
  <c r="G320" i="14"/>
  <c r="B110" i="14"/>
  <c r="J109" i="14"/>
  <c r="F109" i="14"/>
  <c r="H109" i="14"/>
  <c r="G109" i="14"/>
  <c r="B73" i="14"/>
  <c r="J72" i="14"/>
  <c r="F72" i="14"/>
  <c r="H72" i="14"/>
  <c r="G72" i="14"/>
  <c r="D247" i="14"/>
  <c r="G247" i="14" s="1"/>
  <c r="G246" i="14"/>
  <c r="D372" i="14"/>
  <c r="G371" i="14"/>
  <c r="D273" i="14"/>
  <c r="G273" i="14" s="1"/>
  <c r="G272" i="14"/>
  <c r="B197" i="14"/>
  <c r="J196" i="14"/>
  <c r="F196" i="14"/>
  <c r="H196" i="14"/>
  <c r="G196" i="14"/>
  <c r="D454" i="14"/>
  <c r="G453" i="14"/>
  <c r="D219" i="14"/>
  <c r="G219" i="14" s="1"/>
  <c r="G218" i="14"/>
  <c r="B459" i="14"/>
  <c r="J458" i="14"/>
  <c r="F458" i="14"/>
  <c r="H458" i="14"/>
  <c r="G458" i="14"/>
  <c r="B277" i="14"/>
  <c r="J276" i="14"/>
  <c r="F276" i="14"/>
  <c r="H276" i="14"/>
  <c r="G276" i="14"/>
  <c r="D164" i="14"/>
  <c r="B431" i="14"/>
  <c r="J430" i="14"/>
  <c r="F430" i="14"/>
  <c r="H430" i="14"/>
  <c r="G430" i="14"/>
  <c r="D50" i="14"/>
  <c r="D181" i="14"/>
  <c r="D210" i="14"/>
  <c r="D189" i="14"/>
  <c r="D388" i="14"/>
  <c r="D361" i="14"/>
  <c r="B223" i="14"/>
  <c r="J222" i="14"/>
  <c r="F222" i="14"/>
  <c r="H222" i="14"/>
  <c r="G222" i="14"/>
  <c r="D389" i="14" l="1"/>
  <c r="D373" i="14"/>
  <c r="G373" i="14" s="1"/>
  <c r="G372" i="14"/>
  <c r="B346" i="14"/>
  <c r="J345" i="14"/>
  <c r="F345" i="14"/>
  <c r="H345" i="14"/>
  <c r="G345" i="14"/>
  <c r="B151" i="14"/>
  <c r="J150" i="14"/>
  <c r="F150" i="14"/>
  <c r="G150" i="14"/>
  <c r="D341" i="14"/>
  <c r="G341" i="14" s="1"/>
  <c r="G340" i="14"/>
  <c r="D427" i="14"/>
  <c r="G427" i="14" s="1"/>
  <c r="G426" i="14"/>
  <c r="B322" i="14"/>
  <c r="J321" i="14"/>
  <c r="F321" i="14"/>
  <c r="H321" i="14"/>
  <c r="G321" i="14"/>
  <c r="D106" i="14"/>
  <c r="G106" i="14" s="1"/>
  <c r="G105" i="14"/>
  <c r="D190" i="14"/>
  <c r="G189" i="14"/>
  <c r="B460" i="14"/>
  <c r="J459" i="14"/>
  <c r="F459" i="14"/>
  <c r="H459" i="14"/>
  <c r="G459" i="14"/>
  <c r="D173" i="14"/>
  <c r="D263" i="14"/>
  <c r="B378" i="14"/>
  <c r="J377" i="14"/>
  <c r="F377" i="14"/>
  <c r="H377" i="14"/>
  <c r="G377" i="14"/>
  <c r="D317" i="14"/>
  <c r="G317" i="14" s="1"/>
  <c r="G316" i="14"/>
  <c r="D455" i="14"/>
  <c r="G455" i="14" s="1"/>
  <c r="G454" i="14"/>
  <c r="D41" i="14"/>
  <c r="B224" i="14"/>
  <c r="J223" i="14"/>
  <c r="F223" i="14"/>
  <c r="H223" i="14"/>
  <c r="G223" i="14"/>
  <c r="B252" i="14"/>
  <c r="J251" i="14"/>
  <c r="F251" i="14"/>
  <c r="H251" i="14"/>
  <c r="G251" i="14"/>
  <c r="D400" i="14"/>
  <c r="G400" i="14" s="1"/>
  <c r="G399" i="14"/>
  <c r="D295" i="14"/>
  <c r="B74" i="14"/>
  <c r="J73" i="14"/>
  <c r="F73" i="14"/>
  <c r="H73" i="14"/>
  <c r="G73" i="14"/>
  <c r="B111" i="14"/>
  <c r="J110" i="14"/>
  <c r="F110" i="14"/>
  <c r="H110" i="14"/>
  <c r="G110" i="14"/>
  <c r="B278" i="14"/>
  <c r="J277" i="14"/>
  <c r="F277" i="14"/>
  <c r="H277" i="14"/>
  <c r="G277" i="14"/>
  <c r="J197" i="14"/>
  <c r="F197" i="14"/>
  <c r="B198" i="14"/>
  <c r="H197" i="14"/>
  <c r="G197" i="14"/>
  <c r="D142" i="14"/>
  <c r="G141" i="14"/>
  <c r="D362" i="14"/>
  <c r="B432" i="14"/>
  <c r="J431" i="14"/>
  <c r="F431" i="14"/>
  <c r="H431" i="14"/>
  <c r="G431" i="14"/>
  <c r="D235" i="14"/>
  <c r="D443" i="14"/>
  <c r="B405" i="14"/>
  <c r="J404" i="14"/>
  <c r="F404" i="14"/>
  <c r="H404" i="14"/>
  <c r="G404" i="14"/>
  <c r="D67" i="14"/>
  <c r="G66" i="14"/>
  <c r="D416" i="14"/>
  <c r="D485" i="14"/>
  <c r="B279" i="14" l="1"/>
  <c r="J278" i="14"/>
  <c r="F278" i="14"/>
  <c r="H278" i="14"/>
  <c r="G278" i="14"/>
  <c r="B253" i="14"/>
  <c r="J252" i="14"/>
  <c r="F252" i="14"/>
  <c r="G252" i="14"/>
  <c r="D363" i="14"/>
  <c r="D236" i="14"/>
  <c r="B75" i="14"/>
  <c r="J74" i="14"/>
  <c r="F74" i="14"/>
  <c r="G74" i="14"/>
  <c r="D486" i="14"/>
  <c r="B112" i="14"/>
  <c r="J111" i="14"/>
  <c r="F111" i="14"/>
  <c r="H111" i="14"/>
  <c r="G111" i="14"/>
  <c r="D296" i="14"/>
  <c r="B379" i="14"/>
  <c r="J378" i="14"/>
  <c r="F378" i="14"/>
  <c r="G378" i="14"/>
  <c r="B347" i="14"/>
  <c r="J346" i="14"/>
  <c r="F346" i="14"/>
  <c r="G346" i="14"/>
  <c r="D68" i="14"/>
  <c r="G68" i="14" s="1"/>
  <c r="G67" i="14"/>
  <c r="D143" i="14"/>
  <c r="G142" i="14"/>
  <c r="J405" i="14"/>
  <c r="F405" i="14"/>
  <c r="B406" i="14"/>
  <c r="G405" i="14"/>
  <c r="B199" i="14"/>
  <c r="J198" i="14"/>
  <c r="F198" i="14"/>
  <c r="G198" i="14"/>
  <c r="D417" i="14"/>
  <c r="B433" i="14"/>
  <c r="J432" i="14"/>
  <c r="F432" i="14"/>
  <c r="G432" i="14"/>
  <c r="B461" i="14"/>
  <c r="J460" i="14"/>
  <c r="F460" i="14"/>
  <c r="H460" i="14"/>
  <c r="G460" i="14"/>
  <c r="B225" i="14"/>
  <c r="J224" i="14"/>
  <c r="F224" i="14"/>
  <c r="G224" i="14"/>
  <c r="D444" i="14"/>
  <c r="D264" i="14"/>
  <c r="D191" i="14"/>
  <c r="G190" i="14"/>
  <c r="B323" i="14"/>
  <c r="J322" i="14"/>
  <c r="F322" i="14"/>
  <c r="G322" i="14"/>
  <c r="B152" i="14"/>
  <c r="J151" i="14"/>
  <c r="F151" i="14"/>
  <c r="G151" i="14"/>
  <c r="D390" i="14"/>
  <c r="B153" i="14" l="1"/>
  <c r="J152" i="14"/>
  <c r="F152" i="14"/>
  <c r="G152" i="14"/>
  <c r="D418" i="14"/>
  <c r="B76" i="14"/>
  <c r="J75" i="14"/>
  <c r="F75" i="14"/>
  <c r="G75" i="14"/>
  <c r="D391" i="14"/>
  <c r="B462" i="14"/>
  <c r="J461" i="14"/>
  <c r="F461" i="14"/>
  <c r="G461" i="14"/>
  <c r="D144" i="14"/>
  <c r="G144" i="14" s="1"/>
  <c r="G143" i="14"/>
  <c r="B254" i="14"/>
  <c r="J253" i="14"/>
  <c r="F253" i="14"/>
  <c r="G253" i="14"/>
  <c r="D445" i="14"/>
  <c r="B324" i="14"/>
  <c r="J323" i="14"/>
  <c r="F323" i="14"/>
  <c r="G323" i="14"/>
  <c r="B113" i="14"/>
  <c r="J112" i="14"/>
  <c r="F112" i="14"/>
  <c r="G112" i="14"/>
  <c r="D237" i="14"/>
  <c r="B348" i="14"/>
  <c r="J347" i="14"/>
  <c r="F347" i="14"/>
  <c r="G347" i="14"/>
  <c r="B200" i="14"/>
  <c r="J199" i="14"/>
  <c r="F199" i="14"/>
  <c r="G199" i="14"/>
  <c r="B380" i="14"/>
  <c r="J379" i="14"/>
  <c r="F379" i="14"/>
  <c r="G379" i="14"/>
  <c r="D192" i="14"/>
  <c r="G192" i="14" s="1"/>
  <c r="G191" i="14"/>
  <c r="B226" i="14"/>
  <c r="J225" i="14"/>
  <c r="F225" i="14"/>
  <c r="G225" i="14"/>
  <c r="D487" i="14"/>
  <c r="D364" i="14"/>
  <c r="B434" i="14"/>
  <c r="J433" i="14"/>
  <c r="F433" i="14"/>
  <c r="G433" i="14"/>
  <c r="B407" i="14"/>
  <c r="J406" i="14"/>
  <c r="F406" i="14"/>
  <c r="G406" i="14"/>
  <c r="D297" i="14"/>
  <c r="B280" i="14"/>
  <c r="J279" i="14"/>
  <c r="F279" i="14"/>
  <c r="G279" i="14"/>
  <c r="B408" i="14" l="1"/>
  <c r="J407" i="14"/>
  <c r="F407" i="14"/>
  <c r="G407" i="14"/>
  <c r="D488" i="14"/>
  <c r="B114" i="14"/>
  <c r="J113" i="14"/>
  <c r="F113" i="14"/>
  <c r="G113" i="14"/>
  <c r="B463" i="14"/>
  <c r="J462" i="14"/>
  <c r="F462" i="14"/>
  <c r="G462" i="14"/>
  <c r="B77" i="14"/>
  <c r="J76" i="14"/>
  <c r="F76" i="14"/>
  <c r="G76" i="14"/>
  <c r="D446" i="14"/>
  <c r="B381" i="14"/>
  <c r="J380" i="14"/>
  <c r="F380" i="14"/>
  <c r="G380" i="14"/>
  <c r="B349" i="14"/>
  <c r="J348" i="14"/>
  <c r="F348" i="14"/>
  <c r="G348" i="14"/>
  <c r="B255" i="14"/>
  <c r="F254" i="14"/>
  <c r="J254" i="14"/>
  <c r="G254" i="14"/>
  <c r="B201" i="14"/>
  <c r="J200" i="14"/>
  <c r="F200" i="14"/>
  <c r="G200" i="14"/>
  <c r="B281" i="14"/>
  <c r="J280" i="14"/>
  <c r="F280" i="14"/>
  <c r="G280" i="14"/>
  <c r="D298" i="14"/>
  <c r="B435" i="14"/>
  <c r="J434" i="14"/>
  <c r="F434" i="14"/>
  <c r="G434" i="14"/>
  <c r="B227" i="14"/>
  <c r="J226" i="14"/>
  <c r="F226" i="14"/>
  <c r="G226" i="14"/>
  <c r="D238" i="14"/>
  <c r="B325" i="14"/>
  <c r="J324" i="14"/>
  <c r="F324" i="14"/>
  <c r="G324" i="14"/>
  <c r="B154" i="14"/>
  <c r="J153" i="14"/>
  <c r="F153" i="14"/>
  <c r="H153" i="14"/>
  <c r="G153" i="14"/>
  <c r="B282" i="14" l="1"/>
  <c r="J281" i="14"/>
  <c r="F281" i="14"/>
  <c r="H281" i="14"/>
  <c r="G281" i="14"/>
  <c r="B115" i="14"/>
  <c r="J114" i="14"/>
  <c r="F114" i="14"/>
  <c r="G114" i="14"/>
  <c r="D239" i="14"/>
  <c r="B256" i="14"/>
  <c r="J255" i="14"/>
  <c r="F255" i="14"/>
  <c r="G255" i="14"/>
  <c r="B382" i="14"/>
  <c r="J381" i="14"/>
  <c r="F381" i="14"/>
  <c r="G381" i="14"/>
  <c r="B78" i="14"/>
  <c r="J77" i="14"/>
  <c r="F77" i="14"/>
  <c r="H77" i="14"/>
  <c r="G77" i="14"/>
  <c r="B436" i="14"/>
  <c r="J435" i="14"/>
  <c r="F435" i="14"/>
  <c r="G435" i="14"/>
  <c r="B228" i="14"/>
  <c r="J227" i="14"/>
  <c r="F227" i="14"/>
  <c r="G227" i="14"/>
  <c r="B155" i="14"/>
  <c r="J154" i="14"/>
  <c r="F154" i="14"/>
  <c r="H154" i="14"/>
  <c r="G154" i="14"/>
  <c r="D299" i="14"/>
  <c r="B464" i="14"/>
  <c r="J463" i="14"/>
  <c r="F463" i="14"/>
  <c r="G463" i="14"/>
  <c r="B326" i="14"/>
  <c r="J325" i="14"/>
  <c r="F325" i="14"/>
  <c r="G325" i="14"/>
  <c r="B202" i="14"/>
  <c r="J201" i="14"/>
  <c r="F201" i="14"/>
  <c r="G201" i="14"/>
  <c r="B350" i="14"/>
  <c r="J349" i="14"/>
  <c r="F349" i="14"/>
  <c r="H349" i="14"/>
  <c r="G349" i="14"/>
  <c r="B409" i="14"/>
  <c r="J408" i="14"/>
  <c r="F408" i="14"/>
  <c r="G408" i="14"/>
  <c r="B351" i="14" l="1"/>
  <c r="J350" i="14"/>
  <c r="F350" i="14"/>
  <c r="H350" i="14"/>
  <c r="G350" i="14"/>
  <c r="B327" i="14"/>
  <c r="J326" i="14"/>
  <c r="F326" i="14"/>
  <c r="G326" i="14"/>
  <c r="B229" i="14"/>
  <c r="J228" i="14"/>
  <c r="F228" i="14"/>
  <c r="G228" i="14"/>
  <c r="B116" i="14"/>
  <c r="J115" i="14"/>
  <c r="F115" i="14"/>
  <c r="H115" i="14"/>
  <c r="G115" i="14"/>
  <c r="B383" i="14"/>
  <c r="F382" i="14"/>
  <c r="J382" i="14"/>
  <c r="G382" i="14"/>
  <c r="D300" i="14"/>
  <c r="B79" i="14"/>
  <c r="F78" i="14"/>
  <c r="J78" i="14"/>
  <c r="H78" i="14"/>
  <c r="G78" i="14"/>
  <c r="B257" i="14"/>
  <c r="J256" i="14"/>
  <c r="F256" i="14"/>
  <c r="G256" i="14"/>
  <c r="B410" i="14"/>
  <c r="J409" i="14"/>
  <c r="F409" i="14"/>
  <c r="G409" i="14"/>
  <c r="B203" i="14"/>
  <c r="J202" i="14"/>
  <c r="F202" i="14"/>
  <c r="G202" i="14"/>
  <c r="B465" i="14"/>
  <c r="J464" i="14"/>
  <c r="F464" i="14"/>
  <c r="H464" i="14"/>
  <c r="G464" i="14"/>
  <c r="B156" i="14"/>
  <c r="J155" i="14"/>
  <c r="F155" i="14"/>
  <c r="H155" i="14"/>
  <c r="G155" i="14"/>
  <c r="B437" i="14"/>
  <c r="J436" i="14"/>
  <c r="F436" i="14"/>
  <c r="G436" i="14"/>
  <c r="B283" i="14"/>
  <c r="J282" i="14"/>
  <c r="F282" i="14"/>
  <c r="H282" i="14"/>
  <c r="G282" i="14"/>
  <c r="D301" i="14" l="1"/>
  <c r="B204" i="14"/>
  <c r="F203" i="14"/>
  <c r="J203" i="14"/>
  <c r="G203" i="14"/>
  <c r="H203" i="14"/>
  <c r="B258" i="14"/>
  <c r="J257" i="14"/>
  <c r="F257" i="14"/>
  <c r="H257" i="14"/>
  <c r="G257" i="14"/>
  <c r="B117" i="14"/>
  <c r="J116" i="14"/>
  <c r="F116" i="14"/>
  <c r="H116" i="14"/>
  <c r="G116" i="14"/>
  <c r="B328" i="14"/>
  <c r="J327" i="14"/>
  <c r="F327" i="14"/>
  <c r="H327" i="14"/>
  <c r="G327" i="14"/>
  <c r="B157" i="14"/>
  <c r="J156" i="14"/>
  <c r="F156" i="14"/>
  <c r="G156" i="14"/>
  <c r="B438" i="14"/>
  <c r="J437" i="14"/>
  <c r="F437" i="14"/>
  <c r="H437" i="14"/>
  <c r="G437" i="14"/>
  <c r="B384" i="14"/>
  <c r="J383" i="14"/>
  <c r="F383" i="14"/>
  <c r="H383" i="14"/>
  <c r="G383" i="14"/>
  <c r="B466" i="14"/>
  <c r="J465" i="14"/>
  <c r="F465" i="14"/>
  <c r="H465" i="14"/>
  <c r="G465" i="14"/>
  <c r="B411" i="14"/>
  <c r="J410" i="14"/>
  <c r="F410" i="14"/>
  <c r="H410" i="14"/>
  <c r="G410" i="14"/>
  <c r="B230" i="14"/>
  <c r="J229" i="14"/>
  <c r="F229" i="14"/>
  <c r="H229" i="14"/>
  <c r="G229" i="14"/>
  <c r="B284" i="14"/>
  <c r="J283" i="14"/>
  <c r="F283" i="14"/>
  <c r="H283" i="14"/>
  <c r="G283" i="14"/>
  <c r="B80" i="14"/>
  <c r="J79" i="14"/>
  <c r="F79" i="14"/>
  <c r="G79" i="14"/>
  <c r="B352" i="14"/>
  <c r="J351" i="14"/>
  <c r="F351" i="14"/>
  <c r="G351" i="14"/>
  <c r="B259" i="14" l="1"/>
  <c r="J258" i="14"/>
  <c r="F258" i="14"/>
  <c r="H258" i="14"/>
  <c r="G258" i="14"/>
  <c r="B158" i="14"/>
  <c r="J157" i="14"/>
  <c r="F157" i="14"/>
  <c r="G157" i="14"/>
  <c r="B385" i="14"/>
  <c r="J384" i="14"/>
  <c r="F384" i="14"/>
  <c r="H384" i="14"/>
  <c r="G384" i="14"/>
  <c r="B353" i="14"/>
  <c r="J352" i="14"/>
  <c r="F352" i="14"/>
  <c r="G352" i="14"/>
  <c r="B467" i="14"/>
  <c r="J466" i="14"/>
  <c r="F466" i="14"/>
  <c r="H466" i="14"/>
  <c r="G466" i="14"/>
  <c r="B118" i="14"/>
  <c r="J117" i="14"/>
  <c r="F117" i="14"/>
  <c r="H117" i="14"/>
  <c r="G117" i="14"/>
  <c r="B285" i="14"/>
  <c r="J284" i="14"/>
  <c r="F284" i="14"/>
  <c r="G284" i="14"/>
  <c r="B231" i="14"/>
  <c r="J230" i="14"/>
  <c r="F230" i="14"/>
  <c r="H230" i="14"/>
  <c r="G230" i="14"/>
  <c r="B439" i="14"/>
  <c r="F438" i="14"/>
  <c r="J438" i="14"/>
  <c r="H438" i="14"/>
  <c r="G438" i="14"/>
  <c r="B205" i="14"/>
  <c r="J204" i="14"/>
  <c r="F204" i="14"/>
  <c r="H204" i="14"/>
  <c r="G204" i="14"/>
  <c r="B412" i="14"/>
  <c r="J411" i="14"/>
  <c r="F411" i="14"/>
  <c r="H411" i="14"/>
  <c r="G411" i="14"/>
  <c r="B329" i="14"/>
  <c r="J328" i="14"/>
  <c r="F328" i="14"/>
  <c r="H328" i="14"/>
  <c r="G328" i="14"/>
  <c r="B81" i="14"/>
  <c r="J80" i="14"/>
  <c r="F80" i="14"/>
  <c r="G80" i="14"/>
  <c r="D302" i="14"/>
  <c r="E43" i="19"/>
  <c r="E42" i="19"/>
  <c r="E41" i="19"/>
  <c r="E40" i="19"/>
  <c r="AS301" i="14"/>
  <c r="BE301" i="14" s="1"/>
  <c r="AS302" i="14"/>
  <c r="BE302" i="14" s="1"/>
  <c r="AS299" i="14"/>
  <c r="BE299" i="14" s="1"/>
  <c r="AS298" i="14"/>
  <c r="BE298" i="14" s="1"/>
  <c r="AS294" i="14"/>
  <c r="AS293" i="14"/>
  <c r="BE293" i="14" s="1"/>
  <c r="AS292" i="14"/>
  <c r="BE292" i="14" s="1"/>
  <c r="AS291" i="14"/>
  <c r="AS296" i="14"/>
  <c r="BE296" i="14" s="1"/>
  <c r="AS295" i="14"/>
  <c r="BE295" i="14" s="1"/>
  <c r="AS300" i="14"/>
  <c r="AS297" i="14"/>
  <c r="BE297" i="14" s="1"/>
  <c r="AS283" i="14"/>
  <c r="BE283" i="14" s="1"/>
  <c r="AS282" i="14"/>
  <c r="BE282" i="14" s="1"/>
  <c r="AS281" i="14"/>
  <c r="BE281" i="14" s="1"/>
  <c r="AS278" i="14"/>
  <c r="BE278" i="14" s="1"/>
  <c r="AS312" i="14"/>
  <c r="BE312" i="14" s="1"/>
  <c r="AS311" i="14"/>
  <c r="AS304" i="14"/>
  <c r="BE304" i="14" s="1"/>
  <c r="AS303" i="14"/>
  <c r="BE303" i="14" s="1"/>
  <c r="AS290" i="14"/>
  <c r="BE290" i="14" s="1"/>
  <c r="AS289" i="14"/>
  <c r="BE289" i="14" s="1"/>
  <c r="AS277" i="14"/>
  <c r="BE277" i="14" s="1"/>
  <c r="E39" i="19"/>
  <c r="E38" i="19"/>
  <c r="E37" i="19"/>
  <c r="E36" i="19"/>
  <c r="AS268" i="14"/>
  <c r="BE268" i="14" s="1"/>
  <c r="AS267" i="14"/>
  <c r="BE267" i="14" s="1"/>
  <c r="AS260" i="14"/>
  <c r="BE260" i="14" s="1"/>
  <c r="AS259" i="14"/>
  <c r="BE259" i="14" s="1"/>
  <c r="AS258" i="14"/>
  <c r="BE258" i="14" s="1"/>
  <c r="AS257" i="14"/>
  <c r="BE257" i="14" s="1"/>
  <c r="AS251" i="14"/>
  <c r="BE251" i="14" s="1"/>
  <c r="AS250" i="14"/>
  <c r="BE250" i="14" s="1"/>
  <c r="E35" i="19"/>
  <c r="E34" i="19"/>
  <c r="E33" i="19"/>
  <c r="E32" i="19"/>
  <c r="AS234" i="14"/>
  <c r="BE234" i="14" s="1"/>
  <c r="AS233" i="14"/>
  <c r="BE233" i="14" s="1"/>
  <c r="AS231" i="14"/>
  <c r="BE231" i="14" s="1"/>
  <c r="AS232" i="14"/>
  <c r="BE232" i="14" s="1"/>
  <c r="AS230" i="14"/>
  <c r="BE230" i="14" s="1"/>
  <c r="AS243" i="14"/>
  <c r="BE243" i="14" s="1"/>
  <c r="AS242" i="14"/>
  <c r="AS235" i="14"/>
  <c r="BE235" i="14" s="1"/>
  <c r="AS229" i="14"/>
  <c r="BE229" i="14" s="1"/>
  <c r="AS223" i="14"/>
  <c r="BE223" i="14" s="1"/>
  <c r="AS222" i="14"/>
  <c r="BE222" i="14" s="1"/>
  <c r="E31" i="19"/>
  <c r="E30" i="19"/>
  <c r="E29" i="19"/>
  <c r="E28" i="19"/>
  <c r="AS203" i="14"/>
  <c r="BE203" i="14" s="1"/>
  <c r="AS204" i="14"/>
  <c r="BE204" i="14" s="1"/>
  <c r="AS214" i="14"/>
  <c r="BE214" i="14" s="1"/>
  <c r="AS213" i="14"/>
  <c r="BE213" i="14" s="1"/>
  <c r="AS206" i="14"/>
  <c r="BE206" i="14" s="1"/>
  <c r="AS205" i="14"/>
  <c r="BE205" i="14" s="1"/>
  <c r="AS197" i="14"/>
  <c r="BE197" i="14" s="1"/>
  <c r="AS196" i="14"/>
  <c r="BE196" i="14" s="1"/>
  <c r="AS195" i="14"/>
  <c r="BE195" i="14" s="1"/>
  <c r="E27" i="19"/>
  <c r="E26" i="19"/>
  <c r="E25" i="19"/>
  <c r="E24" i="19"/>
  <c r="AS186" i="14"/>
  <c r="BE186" i="14" s="1"/>
  <c r="AS187" i="14"/>
  <c r="BE187" i="14" s="1"/>
  <c r="AS172" i="14"/>
  <c r="BE172" i="14" s="1"/>
  <c r="AS171" i="14"/>
  <c r="BE171" i="14" s="1"/>
  <c r="AS170" i="14"/>
  <c r="BE170" i="14" s="1"/>
  <c r="AS169" i="14"/>
  <c r="BE169" i="14" s="1"/>
  <c r="AS168" i="14"/>
  <c r="BE168" i="14" s="1"/>
  <c r="AS178" i="14"/>
  <c r="BE178" i="14" s="1"/>
  <c r="AS177" i="14"/>
  <c r="BE177" i="14" s="1"/>
  <c r="AS176" i="14"/>
  <c r="BE176" i="14" s="1"/>
  <c r="AS161" i="14"/>
  <c r="BE161" i="14" s="1"/>
  <c r="AS160" i="14"/>
  <c r="BE160" i="14" s="1"/>
  <c r="AS159" i="14"/>
  <c r="BE159" i="14" s="1"/>
  <c r="AS188" i="14"/>
  <c r="BE188" i="14" s="1"/>
  <c r="AS185" i="14"/>
  <c r="BE185" i="14" s="1"/>
  <c r="AS184" i="14"/>
  <c r="BE184" i="14" s="1"/>
  <c r="AS167" i="14"/>
  <c r="BE167" i="14" s="1"/>
  <c r="AS155" i="14"/>
  <c r="BE155" i="14" s="1"/>
  <c r="AS154" i="14"/>
  <c r="BE154" i="14" s="1"/>
  <c r="AS153" i="14"/>
  <c r="BE153" i="14" s="1"/>
  <c r="AS149" i="14"/>
  <c r="BE149" i="14" s="1"/>
  <c r="AT149" i="14"/>
  <c r="AS148" i="14"/>
  <c r="BE148" i="14" s="1"/>
  <c r="AS147" i="14"/>
  <c r="BE147" i="14" s="1"/>
  <c r="AS117" i="14"/>
  <c r="BE117" i="14" s="1"/>
  <c r="E23" i="19"/>
  <c r="E22" i="19"/>
  <c r="E21" i="19"/>
  <c r="E20" i="19"/>
  <c r="E19" i="19"/>
  <c r="E18" i="19"/>
  <c r="E17" i="19"/>
  <c r="E16" i="19"/>
  <c r="AS139" i="14"/>
  <c r="BE139" i="14" s="1"/>
  <c r="AS137" i="14"/>
  <c r="BE137" i="14" s="1"/>
  <c r="AS125" i="14"/>
  <c r="AS124" i="14"/>
  <c r="AS116" i="14"/>
  <c r="BE116" i="14" s="1"/>
  <c r="AS138" i="14"/>
  <c r="BE138" i="14" s="1"/>
  <c r="AS136" i="14"/>
  <c r="BE136" i="14" s="1"/>
  <c r="AS130" i="14"/>
  <c r="BE130" i="14" s="1"/>
  <c r="AS129" i="14"/>
  <c r="BE129" i="14" s="1"/>
  <c r="AS123" i="14"/>
  <c r="BE123" i="14" s="1"/>
  <c r="AS115" i="14"/>
  <c r="BE115" i="14" s="1"/>
  <c r="AS111" i="14"/>
  <c r="BE111" i="14" s="1"/>
  <c r="AS109" i="14"/>
  <c r="BE109" i="14" s="1"/>
  <c r="AS94" i="14"/>
  <c r="BE94" i="14" s="1"/>
  <c r="AS101" i="14"/>
  <c r="AS100" i="14"/>
  <c r="AS90" i="14"/>
  <c r="BE90" i="14" s="1"/>
  <c r="AS89" i="14"/>
  <c r="BE89" i="14" s="1"/>
  <c r="AS88" i="14"/>
  <c r="BE88" i="14" s="1"/>
  <c r="AS84" i="14"/>
  <c r="BE84" i="14" s="1"/>
  <c r="AS78" i="14"/>
  <c r="BE78" i="14" s="1"/>
  <c r="AS77" i="14"/>
  <c r="BE77" i="14" s="1"/>
  <c r="AS73" i="14"/>
  <c r="BE73" i="14" s="1"/>
  <c r="AS72" i="14"/>
  <c r="BE72" i="14" s="1"/>
  <c r="AS71" i="14"/>
  <c r="BE71" i="14" s="1"/>
  <c r="AV15" i="14"/>
  <c r="E9" i="14"/>
  <c r="H9" i="14" s="1"/>
  <c r="AS63" i="14"/>
  <c r="BE63" i="14" s="1"/>
  <c r="AS62" i="14"/>
  <c r="BE62" i="14" s="1"/>
  <c r="AS61" i="14"/>
  <c r="BE61" i="14" s="1"/>
  <c r="AS57" i="14"/>
  <c r="BE57" i="14" s="1"/>
  <c r="AS47" i="14"/>
  <c r="BE47" i="14" s="1"/>
  <c r="AS46" i="14"/>
  <c r="BE46" i="14" s="1"/>
  <c r="AS45" i="14"/>
  <c r="BE45" i="14" s="1"/>
  <c r="AS44" i="14"/>
  <c r="BE44" i="14" s="1"/>
  <c r="AS40" i="14"/>
  <c r="BE40" i="14" s="1"/>
  <c r="AS39" i="14"/>
  <c r="BE39" i="14" s="1"/>
  <c r="AS38" i="14"/>
  <c r="BE38" i="14" s="1"/>
  <c r="AS37" i="14"/>
  <c r="BE37" i="14" s="1"/>
  <c r="AS36" i="14"/>
  <c r="AS35" i="14"/>
  <c r="BE35" i="14" s="1"/>
  <c r="AS29" i="14"/>
  <c r="BE29" i="14" s="1"/>
  <c r="AS23" i="14"/>
  <c r="BE23" i="14" s="1"/>
  <c r="AS17" i="14"/>
  <c r="BE17" i="14" s="1"/>
  <c r="AS56" i="14"/>
  <c r="BE56" i="14" s="1"/>
  <c r="AS55" i="14"/>
  <c r="BE55" i="14" s="1"/>
  <c r="AS54" i="14"/>
  <c r="AS53" i="14"/>
  <c r="AS28" i="14"/>
  <c r="BE28" i="14" s="1"/>
  <c r="AS27" i="14"/>
  <c r="BE27" i="14" s="1"/>
  <c r="AS21" i="14"/>
  <c r="BE21" i="14" s="1"/>
  <c r="AT17" i="14"/>
  <c r="AC15" i="14"/>
  <c r="AD15" i="14"/>
  <c r="AE15" i="14"/>
  <c r="AF15" i="14"/>
  <c r="B9" i="14"/>
  <c r="C9" i="14"/>
  <c r="C10" i="14" s="1"/>
  <c r="D9" i="14"/>
  <c r="D10" i="14" s="1"/>
  <c r="AS15" i="14" l="1"/>
  <c r="BE15" i="14" s="1"/>
  <c r="AV125" i="14"/>
  <c r="BE125" i="14"/>
  <c r="AV124" i="14"/>
  <c r="BE124" i="14"/>
  <c r="AV300" i="14"/>
  <c r="BE300" i="14"/>
  <c r="AV242" i="14"/>
  <c r="BE242" i="14"/>
  <c r="AV291" i="14"/>
  <c r="BE291" i="14"/>
  <c r="AV53" i="14"/>
  <c r="BE53" i="14"/>
  <c r="AV36" i="14"/>
  <c r="BE36" i="14"/>
  <c r="AV100" i="14"/>
  <c r="BE100" i="14"/>
  <c r="AV311" i="14"/>
  <c r="BE311" i="14"/>
  <c r="AV54" i="14"/>
  <c r="BE54" i="14"/>
  <c r="AV101" i="14"/>
  <c r="BE101" i="14"/>
  <c r="AV294" i="14"/>
  <c r="BE294" i="14"/>
  <c r="B10" i="14"/>
  <c r="B354" i="14"/>
  <c r="J353" i="14"/>
  <c r="F353" i="14"/>
  <c r="G353" i="14"/>
  <c r="D303" i="14"/>
  <c r="B440" i="14"/>
  <c r="J439" i="14"/>
  <c r="F439" i="14"/>
  <c r="H439" i="14"/>
  <c r="G439" i="14"/>
  <c r="B159" i="14"/>
  <c r="J158" i="14"/>
  <c r="F158" i="14"/>
  <c r="G158" i="14"/>
  <c r="G10" i="14"/>
  <c r="D11" i="14"/>
  <c r="B119" i="14"/>
  <c r="J118" i="14"/>
  <c r="F118" i="14"/>
  <c r="G118" i="14"/>
  <c r="B330" i="14"/>
  <c r="J329" i="14"/>
  <c r="F329" i="14"/>
  <c r="H329" i="14"/>
  <c r="G329" i="14"/>
  <c r="B286" i="14"/>
  <c r="J285" i="14"/>
  <c r="F285" i="14"/>
  <c r="G285" i="14"/>
  <c r="B413" i="14"/>
  <c r="J412" i="14"/>
  <c r="F412" i="14"/>
  <c r="H412" i="14"/>
  <c r="G412" i="14"/>
  <c r="B206" i="14"/>
  <c r="J205" i="14"/>
  <c r="F205" i="14"/>
  <c r="H205" i="14"/>
  <c r="G205" i="14"/>
  <c r="B468" i="14"/>
  <c r="J467" i="14"/>
  <c r="F467" i="14"/>
  <c r="G467" i="14"/>
  <c r="B82" i="14"/>
  <c r="J81" i="14"/>
  <c r="F81" i="14"/>
  <c r="G81" i="14"/>
  <c r="B386" i="14"/>
  <c r="J385" i="14"/>
  <c r="F385" i="14"/>
  <c r="H385" i="14"/>
  <c r="G385" i="14"/>
  <c r="B232" i="14"/>
  <c r="J231" i="14"/>
  <c r="F231" i="14"/>
  <c r="H231" i="14"/>
  <c r="G231" i="14"/>
  <c r="B260" i="14"/>
  <c r="J259" i="14"/>
  <c r="F259" i="14"/>
  <c r="H259" i="14"/>
  <c r="G259" i="14"/>
  <c r="D12" i="19"/>
  <c r="D13" i="19" s="1"/>
  <c r="D14" i="19" s="1"/>
  <c r="D15" i="19" s="1"/>
  <c r="E15" i="19" s="1"/>
  <c r="G9" i="14"/>
  <c r="J9" i="14"/>
  <c r="AT278" i="14"/>
  <c r="AT197" i="14"/>
  <c r="AS22" i="14"/>
  <c r="BE22" i="14" s="1"/>
  <c r="AT283" i="14"/>
  <c r="AS16" i="14"/>
  <c r="AS110" i="14"/>
  <c r="AS276" i="14"/>
  <c r="F9" i="14"/>
  <c r="AT73" i="14"/>
  <c r="AT111" i="14"/>
  <c r="BE276" i="14" l="1"/>
  <c r="BE110" i="14"/>
  <c r="BE16" i="14"/>
  <c r="F10" i="14"/>
  <c r="J10" i="14"/>
  <c r="B11" i="14"/>
  <c r="J11" i="14" s="1"/>
  <c r="B207" i="14"/>
  <c r="F206" i="14"/>
  <c r="J206" i="14"/>
  <c r="H206" i="14"/>
  <c r="G206" i="14"/>
  <c r="B160" i="14"/>
  <c r="J159" i="14"/>
  <c r="F159" i="14"/>
  <c r="H159" i="14"/>
  <c r="G159" i="14"/>
  <c r="B261" i="14"/>
  <c r="J260" i="14"/>
  <c r="F260" i="14"/>
  <c r="H260" i="14"/>
  <c r="G260" i="14"/>
  <c r="B287" i="14"/>
  <c r="J286" i="14"/>
  <c r="F286" i="14"/>
  <c r="G286" i="14"/>
  <c r="B83" i="14"/>
  <c r="J82" i="14"/>
  <c r="F82" i="14"/>
  <c r="G82" i="14"/>
  <c r="B120" i="14"/>
  <c r="J119" i="14"/>
  <c r="F119" i="14"/>
  <c r="G119" i="14"/>
  <c r="B387" i="14"/>
  <c r="J386" i="14"/>
  <c r="F386" i="14"/>
  <c r="H386" i="14"/>
  <c r="G386" i="14"/>
  <c r="B469" i="14"/>
  <c r="J468" i="14"/>
  <c r="F468" i="14"/>
  <c r="G468" i="14"/>
  <c r="D12" i="14"/>
  <c r="G12" i="14" s="1"/>
  <c r="G11" i="14"/>
  <c r="B414" i="14"/>
  <c r="J413" i="14"/>
  <c r="F413" i="14"/>
  <c r="H413" i="14"/>
  <c r="G413" i="14"/>
  <c r="B441" i="14"/>
  <c r="J440" i="14"/>
  <c r="F440" i="14"/>
  <c r="H440" i="14"/>
  <c r="G440" i="14"/>
  <c r="D304" i="14"/>
  <c r="B233" i="14"/>
  <c r="J232" i="14"/>
  <c r="F232" i="14"/>
  <c r="H232" i="14"/>
  <c r="G232" i="14"/>
  <c r="B331" i="14"/>
  <c r="J330" i="14"/>
  <c r="F330" i="14"/>
  <c r="G330" i="14"/>
  <c r="B355" i="14"/>
  <c r="J354" i="14"/>
  <c r="F354" i="14"/>
  <c r="G354" i="14"/>
  <c r="E13" i="19"/>
  <c r="E14" i="19"/>
  <c r="E12" i="19"/>
  <c r="B12" i="14" l="1"/>
  <c r="B13" i="14" s="1"/>
  <c r="F11" i="14"/>
  <c r="BE1" i="14"/>
  <c r="B442" i="14"/>
  <c r="J441" i="14"/>
  <c r="F441" i="14"/>
  <c r="H441" i="14"/>
  <c r="G441" i="14"/>
  <c r="B234" i="14"/>
  <c r="J233" i="14"/>
  <c r="F233" i="14"/>
  <c r="H233" i="14"/>
  <c r="G233" i="14"/>
  <c r="B161" i="14"/>
  <c r="J160" i="14"/>
  <c r="F160" i="14"/>
  <c r="H160" i="14"/>
  <c r="G160" i="14"/>
  <c r="B288" i="14"/>
  <c r="J287" i="14"/>
  <c r="F287" i="14"/>
  <c r="G287" i="14"/>
  <c r="B356" i="14"/>
  <c r="J355" i="14"/>
  <c r="F355" i="14"/>
  <c r="G355" i="14"/>
  <c r="D305" i="14"/>
  <c r="B470" i="14"/>
  <c r="J469" i="14"/>
  <c r="F469" i="14"/>
  <c r="G469" i="14"/>
  <c r="B84" i="14"/>
  <c r="J83" i="14"/>
  <c r="F83" i="14"/>
  <c r="G83" i="14"/>
  <c r="B332" i="14"/>
  <c r="J331" i="14"/>
  <c r="F331" i="14"/>
  <c r="G331" i="14"/>
  <c r="B262" i="14"/>
  <c r="J261" i="14"/>
  <c r="F261" i="14"/>
  <c r="H261" i="14"/>
  <c r="G261" i="14"/>
  <c r="B121" i="14"/>
  <c r="J120" i="14"/>
  <c r="F120" i="14"/>
  <c r="G120" i="14"/>
  <c r="B388" i="14"/>
  <c r="J387" i="14"/>
  <c r="F387" i="14"/>
  <c r="H387" i="14"/>
  <c r="G387" i="14"/>
  <c r="B415" i="14"/>
  <c r="J414" i="14"/>
  <c r="F414" i="14"/>
  <c r="H414" i="14"/>
  <c r="G414" i="14"/>
  <c r="B208" i="14"/>
  <c r="J207" i="14"/>
  <c r="F207" i="14"/>
  <c r="G207" i="14"/>
  <c r="J12" i="14" l="1"/>
  <c r="F12" i="14"/>
  <c r="B289" i="14"/>
  <c r="J288" i="14"/>
  <c r="F288" i="14"/>
  <c r="G288" i="14"/>
  <c r="B122" i="14"/>
  <c r="J121" i="14"/>
  <c r="F121" i="14"/>
  <c r="G121" i="14"/>
  <c r="B14" i="14"/>
  <c r="J13" i="14"/>
  <c r="F13" i="14"/>
  <c r="G13" i="14"/>
  <c r="B235" i="14"/>
  <c r="J234" i="14"/>
  <c r="F234" i="14"/>
  <c r="H234" i="14"/>
  <c r="G234" i="14"/>
  <c r="B333" i="14"/>
  <c r="J332" i="14"/>
  <c r="F332" i="14"/>
  <c r="G332" i="14"/>
  <c r="B416" i="14"/>
  <c r="J415" i="14"/>
  <c r="F415" i="14"/>
  <c r="H415" i="14"/>
  <c r="G415" i="14"/>
  <c r="B209" i="14"/>
  <c r="J208" i="14"/>
  <c r="F208" i="14"/>
  <c r="G208" i="14"/>
  <c r="B357" i="14"/>
  <c r="J356" i="14"/>
  <c r="F356" i="14"/>
  <c r="H356" i="14"/>
  <c r="G356" i="14"/>
  <c r="B162" i="14"/>
  <c r="J161" i="14"/>
  <c r="F161" i="14"/>
  <c r="H161" i="14"/>
  <c r="G161" i="14"/>
  <c r="B389" i="14"/>
  <c r="J388" i="14"/>
  <c r="F388" i="14"/>
  <c r="H388" i="14"/>
  <c r="G388" i="14"/>
  <c r="B471" i="14"/>
  <c r="J470" i="14"/>
  <c r="F470" i="14"/>
  <c r="H470" i="14"/>
  <c r="G470" i="14"/>
  <c r="D306" i="14"/>
  <c r="B263" i="14"/>
  <c r="J262" i="14"/>
  <c r="F262" i="14"/>
  <c r="G262" i="14"/>
  <c r="B85" i="14"/>
  <c r="J84" i="14"/>
  <c r="F84" i="14"/>
  <c r="H84" i="14"/>
  <c r="G84" i="14"/>
  <c r="B443" i="14"/>
  <c r="J442" i="14"/>
  <c r="F442" i="14"/>
  <c r="H442" i="14"/>
  <c r="G442" i="14"/>
  <c r="B358" i="14" l="1"/>
  <c r="J357" i="14"/>
  <c r="F357" i="14"/>
  <c r="H357" i="14"/>
  <c r="G357" i="14"/>
  <c r="B444" i="14"/>
  <c r="J443" i="14"/>
  <c r="F443" i="14"/>
  <c r="H443" i="14"/>
  <c r="G443" i="14"/>
  <c r="B472" i="14"/>
  <c r="J471" i="14"/>
  <c r="F471" i="14"/>
  <c r="H471" i="14"/>
  <c r="G471" i="14"/>
  <c r="B417" i="14"/>
  <c r="J416" i="14"/>
  <c r="F416" i="14"/>
  <c r="G416" i="14"/>
  <c r="B236" i="14"/>
  <c r="J235" i="14"/>
  <c r="F235" i="14"/>
  <c r="H235" i="14"/>
  <c r="G235" i="14"/>
  <c r="B123" i="14"/>
  <c r="J122" i="14"/>
  <c r="F122" i="14"/>
  <c r="G122" i="14"/>
  <c r="B163" i="14"/>
  <c r="J162" i="14"/>
  <c r="F162" i="14"/>
  <c r="G162" i="14"/>
  <c r="D307" i="14"/>
  <c r="B210" i="14"/>
  <c r="J209" i="14"/>
  <c r="F209" i="14"/>
  <c r="G209" i="14"/>
  <c r="B86" i="14"/>
  <c r="J85" i="14"/>
  <c r="F85" i="14"/>
  <c r="G85" i="14"/>
  <c r="B264" i="14"/>
  <c r="J263" i="14"/>
  <c r="F263" i="14"/>
  <c r="G263" i="14"/>
  <c r="B334" i="14"/>
  <c r="J333" i="14"/>
  <c r="F333" i="14"/>
  <c r="G333" i="14"/>
  <c r="B390" i="14"/>
  <c r="J389" i="14"/>
  <c r="F389" i="14"/>
  <c r="G389" i="14"/>
  <c r="B15" i="14"/>
  <c r="J14" i="14"/>
  <c r="F14" i="14"/>
  <c r="G14" i="14"/>
  <c r="B290" i="14"/>
  <c r="J289" i="14"/>
  <c r="F289" i="14"/>
  <c r="H289" i="14"/>
  <c r="G289" i="14"/>
  <c r="B87" i="14" l="1"/>
  <c r="J86" i="14"/>
  <c r="F86" i="14"/>
  <c r="G86" i="14"/>
  <c r="B445" i="14"/>
  <c r="J444" i="14"/>
  <c r="F444" i="14"/>
  <c r="G444" i="14"/>
  <c r="B16" i="14"/>
  <c r="J15" i="14"/>
  <c r="F15" i="14"/>
  <c r="H15" i="14"/>
  <c r="G15" i="14"/>
  <c r="B164" i="14"/>
  <c r="J163" i="14"/>
  <c r="F163" i="14"/>
  <c r="G163" i="14"/>
  <c r="D308" i="14"/>
  <c r="B418" i="14"/>
  <c r="J417" i="14"/>
  <c r="F417" i="14"/>
  <c r="G417" i="14"/>
  <c r="B237" i="14"/>
  <c r="J236" i="14"/>
  <c r="F236" i="14"/>
  <c r="H236" i="14"/>
  <c r="G236" i="14"/>
  <c r="B391" i="14"/>
  <c r="J390" i="14"/>
  <c r="F390" i="14"/>
  <c r="G390" i="14"/>
  <c r="B335" i="14"/>
  <c r="F334" i="14"/>
  <c r="J334" i="14"/>
  <c r="G334" i="14"/>
  <c r="B291" i="14"/>
  <c r="J290" i="14"/>
  <c r="F290" i="14"/>
  <c r="H290" i="14"/>
  <c r="G290" i="14"/>
  <c r="B265" i="14"/>
  <c r="J264" i="14"/>
  <c r="F264" i="14"/>
  <c r="G264" i="14"/>
  <c r="B211" i="14"/>
  <c r="J210" i="14"/>
  <c r="F210" i="14"/>
  <c r="G210" i="14"/>
  <c r="B473" i="14"/>
  <c r="J472" i="14"/>
  <c r="F472" i="14"/>
  <c r="H472" i="14"/>
  <c r="G472" i="14"/>
  <c r="B124" i="14"/>
  <c r="J123" i="14"/>
  <c r="F123" i="14"/>
  <c r="G123" i="14"/>
  <c r="H123" i="14"/>
  <c r="B359" i="14"/>
  <c r="J358" i="14"/>
  <c r="F358" i="14"/>
  <c r="H358" i="14"/>
  <c r="G358" i="14"/>
  <c r="B336" i="14" l="1"/>
  <c r="J335" i="14"/>
  <c r="F335" i="14"/>
  <c r="H335" i="14"/>
  <c r="G335" i="14"/>
  <c r="B238" i="14"/>
  <c r="J237" i="14"/>
  <c r="F237" i="14"/>
  <c r="G237" i="14"/>
  <c r="B212" i="14"/>
  <c r="J211" i="14"/>
  <c r="F211" i="14"/>
  <c r="G211" i="14"/>
  <c r="B165" i="14"/>
  <c r="J164" i="14"/>
  <c r="F164" i="14"/>
  <c r="G164" i="14"/>
  <c r="B292" i="14"/>
  <c r="J291" i="14"/>
  <c r="F291" i="14"/>
  <c r="H291" i="14"/>
  <c r="G291" i="14"/>
  <c r="B392" i="14"/>
  <c r="J391" i="14"/>
  <c r="F391" i="14"/>
  <c r="G391" i="14"/>
  <c r="B446" i="14"/>
  <c r="J445" i="14"/>
  <c r="F445" i="14"/>
  <c r="G445" i="14"/>
  <c r="B360" i="14"/>
  <c r="J359" i="14"/>
  <c r="F359" i="14"/>
  <c r="H359" i="14"/>
  <c r="G359" i="14"/>
  <c r="B419" i="14"/>
  <c r="J418" i="14"/>
  <c r="F418" i="14"/>
  <c r="G418" i="14"/>
  <c r="B125" i="14"/>
  <c r="J124" i="14"/>
  <c r="F124" i="14"/>
  <c r="H124" i="14"/>
  <c r="G124" i="14"/>
  <c r="B474" i="14"/>
  <c r="J473" i="14"/>
  <c r="F473" i="14"/>
  <c r="G473" i="14"/>
  <c r="B266" i="14"/>
  <c r="J265" i="14"/>
  <c r="F265" i="14"/>
  <c r="G265" i="14"/>
  <c r="B17" i="14"/>
  <c r="J16" i="14"/>
  <c r="F16" i="14"/>
  <c r="H16" i="14"/>
  <c r="G16" i="14"/>
  <c r="B88" i="14"/>
  <c r="J87" i="14"/>
  <c r="F87" i="14"/>
  <c r="G87" i="14"/>
  <c r="B361" i="14" l="1"/>
  <c r="J360" i="14"/>
  <c r="F360" i="14"/>
  <c r="H360" i="14"/>
  <c r="G360" i="14"/>
  <c r="B393" i="14"/>
  <c r="J392" i="14"/>
  <c r="F392" i="14"/>
  <c r="G392" i="14"/>
  <c r="B18" i="14"/>
  <c r="J17" i="14"/>
  <c r="F17" i="14"/>
  <c r="H17" i="14"/>
  <c r="G17" i="14"/>
  <c r="B166" i="14"/>
  <c r="J165" i="14"/>
  <c r="F165" i="14"/>
  <c r="G165" i="14"/>
  <c r="B239" i="14"/>
  <c r="J238" i="14"/>
  <c r="F238" i="14"/>
  <c r="G238" i="14"/>
  <c r="B126" i="14"/>
  <c r="J125" i="14"/>
  <c r="F125" i="14"/>
  <c r="H125" i="14"/>
  <c r="G125" i="14"/>
  <c r="B475" i="14"/>
  <c r="J474" i="14"/>
  <c r="F474" i="14"/>
  <c r="G474" i="14"/>
  <c r="B267" i="14"/>
  <c r="J266" i="14"/>
  <c r="F266" i="14"/>
  <c r="G266" i="14"/>
  <c r="B420" i="14"/>
  <c r="J419" i="14"/>
  <c r="F419" i="14"/>
  <c r="G419" i="14"/>
  <c r="B89" i="14"/>
  <c r="J88" i="14"/>
  <c r="F88" i="14"/>
  <c r="G88" i="14"/>
  <c r="H88" i="14"/>
  <c r="B447" i="14"/>
  <c r="J446" i="14"/>
  <c r="F446" i="14"/>
  <c r="G446" i="14"/>
  <c r="B293" i="14"/>
  <c r="J292" i="14"/>
  <c r="F292" i="14"/>
  <c r="H292" i="14"/>
  <c r="G292" i="14"/>
  <c r="B213" i="14"/>
  <c r="J212" i="14"/>
  <c r="F212" i="14"/>
  <c r="G212" i="14"/>
  <c r="B337" i="14"/>
  <c r="J336" i="14"/>
  <c r="F336" i="14"/>
  <c r="H336" i="14"/>
  <c r="G336" i="14"/>
  <c r="B127" i="14" l="1"/>
  <c r="J126" i="14"/>
  <c r="F126" i="14"/>
  <c r="G126" i="14"/>
  <c r="B167" i="14"/>
  <c r="J166" i="14"/>
  <c r="F166" i="14"/>
  <c r="G166" i="14"/>
  <c r="B214" i="14"/>
  <c r="J213" i="14"/>
  <c r="F213" i="14"/>
  <c r="H213" i="14"/>
  <c r="G213" i="14"/>
  <c r="J393" i="14"/>
  <c r="F393" i="14"/>
  <c r="B394" i="14"/>
  <c r="G393" i="14"/>
  <c r="B268" i="14"/>
  <c r="J267" i="14"/>
  <c r="F267" i="14"/>
  <c r="H267" i="14"/>
  <c r="G267" i="14"/>
  <c r="B448" i="14"/>
  <c r="J447" i="14"/>
  <c r="F447" i="14"/>
  <c r="G447" i="14"/>
  <c r="B294" i="14"/>
  <c r="J293" i="14"/>
  <c r="F293" i="14"/>
  <c r="H293" i="14"/>
  <c r="G293" i="14"/>
  <c r="B421" i="14"/>
  <c r="J420" i="14"/>
  <c r="F420" i="14"/>
  <c r="G420" i="14"/>
  <c r="B476" i="14"/>
  <c r="J475" i="14"/>
  <c r="F475" i="14"/>
  <c r="G475" i="14"/>
  <c r="B90" i="14"/>
  <c r="J89" i="14"/>
  <c r="F89" i="14"/>
  <c r="H89" i="14"/>
  <c r="G89" i="14"/>
  <c r="B240" i="14"/>
  <c r="J239" i="14"/>
  <c r="F239" i="14"/>
  <c r="G239" i="14"/>
  <c r="J337" i="14"/>
  <c r="F337" i="14"/>
  <c r="G337" i="14"/>
  <c r="B19" i="14"/>
  <c r="J18" i="14"/>
  <c r="F18" i="14"/>
  <c r="G18" i="14"/>
  <c r="B362" i="14"/>
  <c r="J361" i="14"/>
  <c r="F361" i="14"/>
  <c r="H361" i="14"/>
  <c r="G361" i="14"/>
  <c r="B363" i="14" l="1"/>
  <c r="J362" i="14"/>
  <c r="F362" i="14"/>
  <c r="G362" i="14"/>
  <c r="B91" i="14"/>
  <c r="J90" i="14"/>
  <c r="F90" i="14"/>
  <c r="H90" i="14"/>
  <c r="G90" i="14"/>
  <c r="B422" i="14"/>
  <c r="J421" i="14"/>
  <c r="F421" i="14"/>
  <c r="H421" i="14"/>
  <c r="G421" i="14"/>
  <c r="J394" i="14"/>
  <c r="F394" i="14"/>
  <c r="H394" i="14"/>
  <c r="B395" i="14"/>
  <c r="G394" i="14"/>
  <c r="B241" i="14"/>
  <c r="J240" i="14"/>
  <c r="F240" i="14"/>
  <c r="G240" i="14"/>
  <c r="B168" i="14"/>
  <c r="J167" i="14"/>
  <c r="F167" i="14"/>
  <c r="H167" i="14"/>
  <c r="G167" i="14"/>
  <c r="B449" i="14"/>
  <c r="J448" i="14"/>
  <c r="F448" i="14"/>
  <c r="G448" i="14"/>
  <c r="B20" i="14"/>
  <c r="F19" i="14"/>
  <c r="J19" i="14"/>
  <c r="G19" i="14"/>
  <c r="B477" i="14"/>
  <c r="J476" i="14"/>
  <c r="F476" i="14"/>
  <c r="G476" i="14"/>
  <c r="B295" i="14"/>
  <c r="J294" i="14"/>
  <c r="F294" i="14"/>
  <c r="H294" i="14"/>
  <c r="G294" i="14"/>
  <c r="B269" i="14"/>
  <c r="J268" i="14"/>
  <c r="F268" i="14"/>
  <c r="H268" i="14"/>
  <c r="G268" i="14"/>
  <c r="B215" i="14"/>
  <c r="J214" i="14"/>
  <c r="F214" i="14"/>
  <c r="H214" i="14"/>
  <c r="G214" i="14"/>
  <c r="B128" i="14"/>
  <c r="J127" i="14"/>
  <c r="F127" i="14"/>
  <c r="G127" i="14"/>
  <c r="J269" i="14" l="1"/>
  <c r="F269" i="14"/>
  <c r="G269" i="14"/>
  <c r="B478" i="14"/>
  <c r="J477" i="14"/>
  <c r="F477" i="14"/>
  <c r="G477" i="14"/>
  <c r="B450" i="14"/>
  <c r="J449" i="14"/>
  <c r="F449" i="14"/>
  <c r="H449" i="14"/>
  <c r="G449" i="14"/>
  <c r="B92" i="14"/>
  <c r="J91" i="14"/>
  <c r="F91" i="14"/>
  <c r="G91" i="14"/>
  <c r="B242" i="14"/>
  <c r="J241" i="14"/>
  <c r="F241" i="14"/>
  <c r="G241" i="14"/>
  <c r="J215" i="14"/>
  <c r="F215" i="14"/>
  <c r="G215" i="14"/>
  <c r="B169" i="14"/>
  <c r="J168" i="14"/>
  <c r="F168" i="14"/>
  <c r="H168" i="14"/>
  <c r="G168" i="14"/>
  <c r="B396" i="14"/>
  <c r="J395" i="14"/>
  <c r="F395" i="14"/>
  <c r="H395" i="14"/>
  <c r="G395" i="14"/>
  <c r="B423" i="14"/>
  <c r="J422" i="14"/>
  <c r="F422" i="14"/>
  <c r="H422" i="14"/>
  <c r="G422" i="14"/>
  <c r="B129" i="14"/>
  <c r="J128" i="14"/>
  <c r="F128" i="14"/>
  <c r="G128" i="14"/>
  <c r="B296" i="14"/>
  <c r="J295" i="14"/>
  <c r="F295" i="14"/>
  <c r="H295" i="14"/>
  <c r="G295" i="14"/>
  <c r="B21" i="14"/>
  <c r="J20" i="14"/>
  <c r="F20" i="14"/>
  <c r="G20" i="14"/>
  <c r="B364" i="14"/>
  <c r="J363" i="14"/>
  <c r="F363" i="14"/>
  <c r="G363" i="14"/>
  <c r="B22" i="14" l="1"/>
  <c r="J21" i="14"/>
  <c r="F21" i="14"/>
  <c r="H21" i="14"/>
  <c r="G21" i="14"/>
  <c r="B130" i="14"/>
  <c r="J129" i="14"/>
  <c r="F129" i="14"/>
  <c r="H129" i="14"/>
  <c r="G129" i="14"/>
  <c r="J396" i="14"/>
  <c r="F396" i="14"/>
  <c r="G396" i="14"/>
  <c r="B93" i="14"/>
  <c r="J92" i="14"/>
  <c r="F92" i="14"/>
  <c r="G92" i="14"/>
  <c r="B243" i="14"/>
  <c r="J242" i="14"/>
  <c r="F242" i="14"/>
  <c r="H242" i="14"/>
  <c r="G242" i="14"/>
  <c r="B170" i="14"/>
  <c r="J169" i="14"/>
  <c r="F169" i="14"/>
  <c r="H169" i="14"/>
  <c r="G169" i="14"/>
  <c r="B365" i="14"/>
  <c r="J364" i="14"/>
  <c r="F364" i="14"/>
  <c r="G364" i="14"/>
  <c r="B479" i="14"/>
  <c r="J478" i="14"/>
  <c r="F478" i="14"/>
  <c r="H478" i="14"/>
  <c r="G478" i="14"/>
  <c r="B451" i="14"/>
  <c r="J450" i="14"/>
  <c r="F450" i="14"/>
  <c r="H450" i="14"/>
  <c r="G450" i="14"/>
  <c r="B297" i="14"/>
  <c r="J296" i="14"/>
  <c r="F296" i="14"/>
  <c r="H296" i="14"/>
  <c r="G296" i="14"/>
  <c r="J423" i="14"/>
  <c r="F423" i="14"/>
  <c r="G423" i="14"/>
  <c r="B94" i="14" l="1"/>
  <c r="J93" i="14"/>
  <c r="F93" i="14"/>
  <c r="G93" i="14"/>
  <c r="B131" i="14"/>
  <c r="J130" i="14"/>
  <c r="F130" i="14"/>
  <c r="H130" i="14"/>
  <c r="G130" i="14"/>
  <c r="B366" i="14"/>
  <c r="J365" i="14"/>
  <c r="F365" i="14"/>
  <c r="G365" i="14"/>
  <c r="B171" i="14"/>
  <c r="J170" i="14"/>
  <c r="F170" i="14"/>
  <c r="H170" i="14"/>
  <c r="G170" i="14"/>
  <c r="J451" i="14"/>
  <c r="F451" i="14"/>
  <c r="G451" i="14"/>
  <c r="B298" i="14"/>
  <c r="J297" i="14"/>
  <c r="F297" i="14"/>
  <c r="H297" i="14"/>
  <c r="G297" i="14"/>
  <c r="J243" i="14"/>
  <c r="F243" i="14"/>
  <c r="H243" i="14"/>
  <c r="G243" i="14"/>
  <c r="B480" i="14"/>
  <c r="J479" i="14"/>
  <c r="F479" i="14"/>
  <c r="H479" i="14"/>
  <c r="G479" i="14"/>
  <c r="B23" i="14"/>
  <c r="J22" i="14"/>
  <c r="F22" i="14"/>
  <c r="H22" i="14"/>
  <c r="G22" i="14"/>
  <c r="B481" i="14" l="1"/>
  <c r="J480" i="14"/>
  <c r="F480" i="14"/>
  <c r="H480" i="14"/>
  <c r="G480" i="14"/>
  <c r="B299" i="14"/>
  <c r="J298" i="14"/>
  <c r="F298" i="14"/>
  <c r="H298" i="14"/>
  <c r="G298" i="14"/>
  <c r="B172" i="14"/>
  <c r="J171" i="14"/>
  <c r="F171" i="14"/>
  <c r="H171" i="14"/>
  <c r="G171" i="14"/>
  <c r="B132" i="14"/>
  <c r="J131" i="14"/>
  <c r="F131" i="14"/>
  <c r="G131" i="14"/>
  <c r="B24" i="14"/>
  <c r="J23" i="14"/>
  <c r="F23" i="14"/>
  <c r="H23" i="14"/>
  <c r="G23" i="14"/>
  <c r="B367" i="14"/>
  <c r="J366" i="14"/>
  <c r="F366" i="14"/>
  <c r="G366" i="14"/>
  <c r="B95" i="14"/>
  <c r="J94" i="14"/>
  <c r="F94" i="14"/>
  <c r="H94" i="14"/>
  <c r="G94" i="14"/>
  <c r="B300" i="14" l="1"/>
  <c r="J299" i="14"/>
  <c r="F299" i="14"/>
  <c r="H299" i="14"/>
  <c r="G299" i="14"/>
  <c r="B133" i="14"/>
  <c r="J132" i="14"/>
  <c r="F132" i="14"/>
  <c r="G132" i="14"/>
  <c r="B96" i="14"/>
  <c r="J95" i="14"/>
  <c r="F95" i="14"/>
  <c r="G95" i="14"/>
  <c r="B25" i="14"/>
  <c r="J24" i="14"/>
  <c r="F24" i="14"/>
  <c r="G24" i="14"/>
  <c r="B173" i="14"/>
  <c r="J172" i="14"/>
  <c r="F172" i="14"/>
  <c r="H172" i="14"/>
  <c r="G172" i="14"/>
  <c r="B368" i="14"/>
  <c r="J367" i="14"/>
  <c r="F367" i="14"/>
  <c r="H367" i="14"/>
  <c r="G367" i="14"/>
  <c r="B482" i="14"/>
  <c r="J481" i="14"/>
  <c r="F481" i="14"/>
  <c r="H481" i="14"/>
  <c r="G481" i="14"/>
  <c r="B26" i="14" l="1"/>
  <c r="J25" i="14"/>
  <c r="F25" i="14"/>
  <c r="G25" i="14"/>
  <c r="B134" i="14"/>
  <c r="J133" i="14"/>
  <c r="F133" i="14"/>
  <c r="G133" i="14"/>
  <c r="B369" i="14"/>
  <c r="J368" i="14"/>
  <c r="F368" i="14"/>
  <c r="H368" i="14"/>
  <c r="G368" i="14"/>
  <c r="B483" i="14"/>
  <c r="J482" i="14"/>
  <c r="F482" i="14"/>
  <c r="H482" i="14"/>
  <c r="G482" i="14"/>
  <c r="B174" i="14"/>
  <c r="J173" i="14"/>
  <c r="F173" i="14"/>
  <c r="G173" i="14"/>
  <c r="B97" i="14"/>
  <c r="J96" i="14"/>
  <c r="F96" i="14"/>
  <c r="G96" i="14"/>
  <c r="B301" i="14"/>
  <c r="J300" i="14"/>
  <c r="F300" i="14"/>
  <c r="H300" i="14"/>
  <c r="G300" i="14"/>
  <c r="B484" i="14" l="1"/>
  <c r="J483" i="14"/>
  <c r="F483" i="14"/>
  <c r="H483" i="14"/>
  <c r="G483" i="14"/>
  <c r="B135" i="14"/>
  <c r="J134" i="14"/>
  <c r="F134" i="14"/>
  <c r="G134" i="14"/>
  <c r="B302" i="14"/>
  <c r="J301" i="14"/>
  <c r="F301" i="14"/>
  <c r="H301" i="14"/>
  <c r="G301" i="14"/>
  <c r="B175" i="14"/>
  <c r="J174" i="14"/>
  <c r="F174" i="14"/>
  <c r="G174" i="14"/>
  <c r="B98" i="14"/>
  <c r="J97" i="14"/>
  <c r="F97" i="14"/>
  <c r="G97" i="14"/>
  <c r="J369" i="14"/>
  <c r="F369" i="14"/>
  <c r="G369" i="14"/>
  <c r="B27" i="14"/>
  <c r="J26" i="14"/>
  <c r="F26" i="14"/>
  <c r="G26" i="14"/>
  <c r="B136" i="14" l="1"/>
  <c r="J135" i="14"/>
  <c r="F135" i="14"/>
  <c r="G135" i="14"/>
  <c r="B99" i="14"/>
  <c r="J98" i="14"/>
  <c r="F98" i="14"/>
  <c r="G98" i="14"/>
  <c r="B176" i="14"/>
  <c r="J175" i="14"/>
  <c r="F175" i="14"/>
  <c r="G175" i="14"/>
  <c r="B303" i="14"/>
  <c r="J302" i="14"/>
  <c r="F302" i="14"/>
  <c r="H302" i="14"/>
  <c r="G302" i="14"/>
  <c r="B28" i="14"/>
  <c r="J27" i="14"/>
  <c r="F27" i="14"/>
  <c r="H27" i="14"/>
  <c r="G27" i="14"/>
  <c r="B485" i="14"/>
  <c r="J484" i="14"/>
  <c r="F484" i="14"/>
  <c r="H484" i="14"/>
  <c r="G484" i="14"/>
  <c r="B486" i="14" l="1"/>
  <c r="J485" i="14"/>
  <c r="F485" i="14"/>
  <c r="H485" i="14"/>
  <c r="G485" i="14"/>
  <c r="B304" i="14"/>
  <c r="J303" i="14"/>
  <c r="F303" i="14"/>
  <c r="H303" i="14"/>
  <c r="G303" i="14"/>
  <c r="B100" i="14"/>
  <c r="J99" i="14"/>
  <c r="F99" i="14"/>
  <c r="G99" i="14"/>
  <c r="B29" i="14"/>
  <c r="J28" i="14"/>
  <c r="F28" i="14"/>
  <c r="H28" i="14"/>
  <c r="G28" i="14"/>
  <c r="B177" i="14"/>
  <c r="J176" i="14"/>
  <c r="F176" i="14"/>
  <c r="H176" i="14"/>
  <c r="G176" i="14"/>
  <c r="B137" i="14"/>
  <c r="J136" i="14"/>
  <c r="F136" i="14"/>
  <c r="H136" i="14"/>
  <c r="G136" i="14"/>
  <c r="B30" i="14" l="1"/>
  <c r="J29" i="14"/>
  <c r="F29" i="14"/>
  <c r="H29" i="14"/>
  <c r="G29" i="14"/>
  <c r="B305" i="14"/>
  <c r="J304" i="14"/>
  <c r="F304" i="14"/>
  <c r="H304" i="14"/>
  <c r="G304" i="14"/>
  <c r="B178" i="14"/>
  <c r="J177" i="14"/>
  <c r="F177" i="14"/>
  <c r="H177" i="14"/>
  <c r="G177" i="14"/>
  <c r="B101" i="14"/>
  <c r="J100" i="14"/>
  <c r="F100" i="14"/>
  <c r="H100" i="14"/>
  <c r="G100" i="14"/>
  <c r="B138" i="14"/>
  <c r="J137" i="14"/>
  <c r="F137" i="14"/>
  <c r="H137" i="14"/>
  <c r="G137" i="14"/>
  <c r="B487" i="14"/>
  <c r="J486" i="14"/>
  <c r="F486" i="14"/>
  <c r="G486" i="14"/>
  <c r="B306" i="14" l="1"/>
  <c r="J305" i="14"/>
  <c r="F305" i="14"/>
  <c r="H305" i="14"/>
  <c r="G305" i="14"/>
  <c r="B139" i="14"/>
  <c r="J138" i="14"/>
  <c r="F138" i="14"/>
  <c r="H138" i="14"/>
  <c r="G138" i="14"/>
  <c r="B179" i="14"/>
  <c r="J178" i="14"/>
  <c r="F178" i="14"/>
  <c r="H178" i="14"/>
  <c r="G178" i="14"/>
  <c r="B488" i="14"/>
  <c r="J487" i="14"/>
  <c r="F487" i="14"/>
  <c r="G487" i="14"/>
  <c r="B102" i="14"/>
  <c r="J101" i="14"/>
  <c r="F101" i="14"/>
  <c r="H101" i="14"/>
  <c r="G101" i="14"/>
  <c r="B31" i="14"/>
  <c r="J30" i="14"/>
  <c r="F30" i="14"/>
  <c r="G30" i="14"/>
  <c r="B140" i="14" l="1"/>
  <c r="J139" i="14"/>
  <c r="F139" i="14"/>
  <c r="H139" i="14"/>
  <c r="G139" i="14"/>
  <c r="J102" i="14"/>
  <c r="F102" i="14"/>
  <c r="G102" i="14"/>
  <c r="B180" i="14"/>
  <c r="J179" i="14"/>
  <c r="F179" i="14"/>
  <c r="G179" i="14"/>
  <c r="B489" i="14"/>
  <c r="J488" i="14"/>
  <c r="F488" i="14"/>
  <c r="G488" i="14"/>
  <c r="B32" i="14"/>
  <c r="J31" i="14"/>
  <c r="F31" i="14"/>
  <c r="G31" i="14"/>
  <c r="B307" i="14"/>
  <c r="J306" i="14"/>
  <c r="F306" i="14"/>
  <c r="G306" i="14"/>
  <c r="B490" i="14" l="1"/>
  <c r="J489" i="14"/>
  <c r="F489" i="14"/>
  <c r="G489" i="14"/>
  <c r="B308" i="14"/>
  <c r="J307" i="14"/>
  <c r="F307" i="14"/>
  <c r="G307" i="14"/>
  <c r="B33" i="14"/>
  <c r="J32" i="14"/>
  <c r="F32" i="14"/>
  <c r="G32" i="14"/>
  <c r="B181" i="14"/>
  <c r="J180" i="14"/>
  <c r="F180" i="14"/>
  <c r="G180" i="14"/>
  <c r="J140" i="14"/>
  <c r="F140" i="14"/>
  <c r="G140" i="14"/>
  <c r="B309" i="14" l="1"/>
  <c r="J308" i="14"/>
  <c r="F308" i="14"/>
  <c r="G308" i="14"/>
  <c r="B182" i="14"/>
  <c r="J181" i="14"/>
  <c r="F181" i="14"/>
  <c r="G181" i="14"/>
  <c r="B34" i="14"/>
  <c r="J33" i="14"/>
  <c r="F33" i="14"/>
  <c r="G33" i="14"/>
  <c r="B491" i="14"/>
  <c r="J490" i="14"/>
  <c r="F490" i="14"/>
  <c r="G490" i="14"/>
  <c r="B492" i="14" l="1"/>
  <c r="J491" i="14"/>
  <c r="F491" i="14"/>
  <c r="H491" i="14"/>
  <c r="G491" i="14"/>
  <c r="B183" i="14"/>
  <c r="J182" i="14"/>
  <c r="F182" i="14"/>
  <c r="G182" i="14"/>
  <c r="B35" i="14"/>
  <c r="J34" i="14"/>
  <c r="F34" i="14"/>
  <c r="G34" i="14"/>
  <c r="B310" i="14"/>
  <c r="J309" i="14"/>
  <c r="F309" i="14"/>
  <c r="G309" i="14"/>
  <c r="B184" i="14" l="1"/>
  <c r="J183" i="14"/>
  <c r="F183" i="14"/>
  <c r="G183" i="14"/>
  <c r="B311" i="14"/>
  <c r="J310" i="14"/>
  <c r="F310" i="14"/>
  <c r="G310" i="14"/>
  <c r="B36" i="14"/>
  <c r="F35" i="14"/>
  <c r="J35" i="14"/>
  <c r="H35" i="14"/>
  <c r="G35" i="14"/>
  <c r="J492" i="14"/>
  <c r="F492" i="14"/>
  <c r="H492" i="14"/>
  <c r="G492" i="14"/>
  <c r="B312" i="14" l="1"/>
  <c r="J311" i="14"/>
  <c r="F311" i="14"/>
  <c r="H311" i="14"/>
  <c r="G311" i="14"/>
  <c r="B37" i="14"/>
  <c r="J36" i="14"/>
  <c r="F36" i="14"/>
  <c r="H36" i="14"/>
  <c r="G36" i="14"/>
  <c r="B185" i="14"/>
  <c r="J184" i="14"/>
  <c r="F184" i="14"/>
  <c r="H184" i="14"/>
  <c r="G184" i="14"/>
  <c r="B38" i="14" l="1"/>
  <c r="J37" i="14"/>
  <c r="F37" i="14"/>
  <c r="H37" i="14"/>
  <c r="G37" i="14"/>
  <c r="B186" i="14"/>
  <c r="J185" i="14"/>
  <c r="F185" i="14"/>
  <c r="H185" i="14"/>
  <c r="G185" i="14"/>
  <c r="B313" i="14"/>
  <c r="J312" i="14"/>
  <c r="F312" i="14"/>
  <c r="H312" i="14"/>
  <c r="G312" i="14"/>
  <c r="B187" i="14" l="1"/>
  <c r="J186" i="14"/>
  <c r="F186" i="14"/>
  <c r="H186" i="14"/>
  <c r="G186" i="14"/>
  <c r="J313" i="14"/>
  <c r="F313" i="14"/>
  <c r="G313" i="14"/>
  <c r="B39" i="14"/>
  <c r="J38" i="14"/>
  <c r="F38" i="14"/>
  <c r="H38" i="14"/>
  <c r="G38" i="14"/>
  <c r="B40" i="14" l="1"/>
  <c r="J39" i="14"/>
  <c r="F39" i="14"/>
  <c r="H39" i="14"/>
  <c r="G39" i="14"/>
  <c r="B188" i="14"/>
  <c r="J187" i="14"/>
  <c r="F187" i="14"/>
  <c r="H187" i="14"/>
  <c r="G187" i="14"/>
  <c r="J188" i="14" l="1"/>
  <c r="F188" i="14"/>
  <c r="H188" i="14"/>
  <c r="G188" i="14"/>
  <c r="B41" i="14"/>
  <c r="J40" i="14"/>
  <c r="F40" i="14"/>
  <c r="H40" i="14"/>
  <c r="G40" i="14"/>
  <c r="B42" i="14" l="1"/>
  <c r="J41" i="14"/>
  <c r="F41" i="14"/>
  <c r="G41" i="14"/>
  <c r="B43" i="14" l="1"/>
  <c r="J42" i="14"/>
  <c r="F42" i="14"/>
  <c r="G42" i="14"/>
  <c r="B44" i="14" l="1"/>
  <c r="J43" i="14"/>
  <c r="F43" i="14"/>
  <c r="G43" i="14"/>
  <c r="B45" i="14" l="1"/>
  <c r="J44" i="14"/>
  <c r="F44" i="14"/>
  <c r="H44" i="14"/>
  <c r="G44" i="14"/>
  <c r="B46" i="14" l="1"/>
  <c r="J45" i="14"/>
  <c r="F45" i="14"/>
  <c r="H45" i="14"/>
  <c r="G45" i="14"/>
  <c r="B47" i="14" l="1"/>
  <c r="J46" i="14"/>
  <c r="F46" i="14"/>
  <c r="H46" i="14"/>
  <c r="G46" i="14"/>
  <c r="B48" i="14" l="1"/>
  <c r="J47" i="14"/>
  <c r="F47" i="14"/>
  <c r="H47" i="14"/>
  <c r="G47" i="14"/>
  <c r="B49" i="14" l="1"/>
  <c r="J48" i="14"/>
  <c r="F48" i="14"/>
  <c r="G48" i="14"/>
  <c r="B50" i="14" l="1"/>
  <c r="J49" i="14"/>
  <c r="F49" i="14"/>
  <c r="G49" i="14"/>
  <c r="B51" i="14" l="1"/>
  <c r="J50" i="14"/>
  <c r="F50" i="14"/>
  <c r="G50" i="14"/>
  <c r="B52" i="14" l="1"/>
  <c r="J51" i="14"/>
  <c r="F51" i="14"/>
  <c r="G51" i="14"/>
  <c r="B53" i="14" l="1"/>
  <c r="J52" i="14"/>
  <c r="F52" i="14"/>
  <c r="G52" i="14"/>
  <c r="G15" i="19"/>
  <c r="G14" i="19"/>
  <c r="B54" i="14" l="1"/>
  <c r="J53" i="14"/>
  <c r="F53" i="14"/>
  <c r="H53" i="14"/>
  <c r="G53" i="14"/>
  <c r="B55" i="14" l="1"/>
  <c r="J54" i="14"/>
  <c r="F54" i="14"/>
  <c r="H54" i="14"/>
  <c r="G54" i="14"/>
  <c r="B56" i="14" l="1"/>
  <c r="J55" i="14"/>
  <c r="F55" i="14"/>
  <c r="H55" i="14"/>
  <c r="G55" i="14"/>
  <c r="B57" i="14" l="1"/>
  <c r="J56" i="14"/>
  <c r="F56" i="14"/>
  <c r="H56" i="14"/>
  <c r="G56" i="14"/>
  <c r="B58" i="14" l="1"/>
  <c r="J57" i="14"/>
  <c r="F57" i="14"/>
  <c r="H57" i="14"/>
  <c r="G57" i="14"/>
  <c r="B59" i="14" l="1"/>
  <c r="J58" i="14"/>
  <c r="F58" i="14"/>
  <c r="G58" i="14"/>
  <c r="B60" i="14" l="1"/>
  <c r="J59" i="14"/>
  <c r="F59" i="14"/>
  <c r="G59" i="14"/>
  <c r="B61" i="14" l="1"/>
  <c r="J60" i="14"/>
  <c r="F60" i="14"/>
  <c r="G60" i="14"/>
  <c r="B62" i="14" l="1"/>
  <c r="J61" i="14"/>
  <c r="F61" i="14"/>
  <c r="H61" i="14"/>
  <c r="G61" i="14"/>
  <c r="B63" i="14" l="1"/>
  <c r="J62" i="14"/>
  <c r="F62" i="14"/>
  <c r="H62" i="14"/>
  <c r="G62" i="14"/>
  <c r="B64" i="14" l="1"/>
  <c r="J63" i="14"/>
  <c r="F63" i="14"/>
  <c r="H63" i="14"/>
  <c r="G63" i="14"/>
  <c r="AH452" i="14" l="1"/>
  <c r="AH103" i="14"/>
  <c r="AH65" i="14"/>
  <c r="AH370" i="14"/>
  <c r="AH216" i="14"/>
  <c r="AH397" i="14"/>
  <c r="AH244" i="14"/>
  <c r="AH338" i="14"/>
  <c r="AH189" i="14"/>
  <c r="AH424" i="14"/>
  <c r="AH270" i="14"/>
  <c r="AH141" i="14"/>
  <c r="AH314" i="14"/>
  <c r="J64" i="14"/>
  <c r="F64" i="14"/>
  <c r="G64" i="14"/>
  <c r="AH9" i="14"/>
  <c r="AU244" i="14"/>
  <c r="AU216" i="14"/>
  <c r="AU9" i="14"/>
  <c r="AU270" i="14"/>
  <c r="AN13" i="14" l="1"/>
  <c r="BD82" i="14"/>
  <c r="BD220" i="14"/>
  <c r="BD456" i="14"/>
  <c r="BD476" i="14"/>
  <c r="BD75" i="14"/>
  <c r="BD287" i="14"/>
  <c r="BD279" i="14"/>
  <c r="BD182" i="14"/>
  <c r="BD447" i="14"/>
  <c r="BD227" i="14"/>
  <c r="BD428" i="14"/>
  <c r="BD145" i="14"/>
  <c r="BD365" i="14"/>
  <c r="BD401" i="14"/>
  <c r="BD92" i="14"/>
  <c r="BD113" i="14"/>
  <c r="BD435" i="14"/>
  <c r="BD419" i="14"/>
  <c r="BD165" i="14"/>
  <c r="BD201" i="14"/>
  <c r="BD240" i="14"/>
  <c r="BD211" i="14"/>
  <c r="BD255" i="14"/>
  <c r="BD333" i="14"/>
  <c r="BD86" i="14"/>
  <c r="BD157" i="14"/>
  <c r="BD354" i="14"/>
  <c r="BD69" i="14"/>
  <c r="BD318" i="14"/>
  <c r="BD462" i="14"/>
  <c r="BD127" i="14"/>
  <c r="BD347" i="14"/>
  <c r="BD151" i="14"/>
  <c r="BD468" i="14"/>
  <c r="BD489" i="14"/>
  <c r="BD25" i="14"/>
  <c r="BD408" i="14"/>
  <c r="BD381" i="14"/>
  <c r="BD174" i="14"/>
  <c r="BD193" i="14"/>
  <c r="BD274" i="14"/>
  <c r="BD98" i="14"/>
  <c r="BD19" i="14"/>
  <c r="BD392" i="14"/>
  <c r="BD107" i="14"/>
  <c r="BD121" i="14"/>
  <c r="BD342" i="14"/>
  <c r="BD309" i="14"/>
  <c r="BD134" i="14"/>
  <c r="BD248" i="14"/>
  <c r="BD265" i="14"/>
  <c r="BD42" i="14"/>
  <c r="BD374" i="14"/>
  <c r="BD325" i="14"/>
  <c r="BB325" i="14" s="1"/>
  <c r="BD323" i="14" s="1"/>
  <c r="BD33" i="14"/>
  <c r="BD51" i="14"/>
  <c r="BD59" i="14"/>
  <c r="AU141" i="14"/>
  <c r="AU103" i="14"/>
  <c r="AU370" i="14"/>
  <c r="AU65" i="14"/>
  <c r="AU452" i="14"/>
  <c r="AU189" i="14"/>
  <c r="AU424" i="14"/>
  <c r="AU314" i="14"/>
  <c r="AU397" i="14"/>
  <c r="AU338" i="14"/>
  <c r="AK454" i="14"/>
  <c r="G36" i="19"/>
  <c r="AN456" i="14"/>
  <c r="AK417" i="14"/>
  <c r="AN342" i="14"/>
  <c r="AK180" i="14"/>
  <c r="AK132" i="14"/>
  <c r="AK253" i="14"/>
  <c r="AN151" i="14"/>
  <c r="AN107" i="14"/>
  <c r="AN42" i="14"/>
  <c r="AN51" i="14"/>
  <c r="AN165" i="14"/>
  <c r="AN59" i="14"/>
  <c r="G12" i="19"/>
  <c r="AH1" i="14" l="1"/>
  <c r="AN82" i="14"/>
  <c r="BB374" i="14"/>
  <c r="BD372" i="14" s="1"/>
  <c r="BB248" i="14"/>
  <c r="BD246" i="14" s="1"/>
  <c r="AN145" i="14"/>
  <c r="BB309" i="14"/>
  <c r="BD307" i="14" s="1"/>
  <c r="AN392" i="14"/>
  <c r="AN287" i="14"/>
  <c r="AN211" i="14"/>
  <c r="BB447" i="14"/>
  <c r="BD445" i="14" s="1"/>
  <c r="AN248" i="14"/>
  <c r="AN157" i="14"/>
  <c r="BB476" i="14"/>
  <c r="BD474" i="14" s="1"/>
  <c r="BB354" i="14"/>
  <c r="BD352" i="14" s="1"/>
  <c r="AN201" i="14"/>
  <c r="BB318" i="14"/>
  <c r="BD316" i="14" s="1"/>
  <c r="AN92" i="14"/>
  <c r="AN227" i="14"/>
  <c r="AN274" i="14"/>
  <c r="AN174" i="14"/>
  <c r="AN75" i="14"/>
  <c r="AN365" i="14"/>
  <c r="BB59" i="14"/>
  <c r="AN127" i="14"/>
  <c r="AN220" i="14"/>
  <c r="BB227" i="14"/>
  <c r="BD225" i="14" s="1"/>
  <c r="BB113" i="14"/>
  <c r="BB220" i="14"/>
  <c r="BD218" i="14" s="1"/>
  <c r="AN25" i="14"/>
  <c r="BB201" i="14"/>
  <c r="BD199" i="14" s="1"/>
  <c r="AN309" i="14"/>
  <c r="BB333" i="14"/>
  <c r="BD331" i="14" s="1"/>
  <c r="AN354" i="14"/>
  <c r="BB392" i="14"/>
  <c r="BD390" i="14" s="1"/>
  <c r="AN447" i="14"/>
  <c r="AN113" i="14"/>
  <c r="AN134" i="14"/>
  <c r="AN255" i="14"/>
  <c r="AN325" i="14"/>
  <c r="AN347" i="14"/>
  <c r="BB489" i="14"/>
  <c r="BD487" i="14" s="1"/>
  <c r="AN86" i="14"/>
  <c r="AN33" i="14"/>
  <c r="AN98" i="14"/>
  <c r="AN333" i="14"/>
  <c r="BB347" i="14"/>
  <c r="AN419" i="14"/>
  <c r="BB462" i="14"/>
  <c r="BB165" i="14"/>
  <c r="AN19" i="14"/>
  <c r="BB151" i="14"/>
  <c r="BB82" i="14"/>
  <c r="AN121" i="14"/>
  <c r="AN265" i="14"/>
  <c r="AN193" i="14"/>
  <c r="AN279" i="14"/>
  <c r="AN182" i="14"/>
  <c r="BB365" i="14"/>
  <c r="BD363" i="14" s="1"/>
  <c r="AN381" i="14"/>
  <c r="AN435" i="14"/>
  <c r="BB456" i="14"/>
  <c r="BD13" i="14"/>
  <c r="BB13" i="14" s="1"/>
  <c r="AN240" i="14"/>
  <c r="BB157" i="14"/>
  <c r="AN374" i="14"/>
  <c r="BB419" i="14"/>
  <c r="BD417" i="14" s="1"/>
  <c r="AN462" i="14"/>
  <c r="BB145" i="14"/>
  <c r="AN69" i="14"/>
  <c r="BB51" i="14"/>
  <c r="AN318" i="14"/>
  <c r="BB342" i="14"/>
  <c r="BB381" i="14"/>
  <c r="BD379" i="14" s="1"/>
  <c r="BB428" i="14"/>
  <c r="BB468" i="14"/>
  <c r="AK191" i="14"/>
  <c r="AK199" i="14"/>
  <c r="AK238" i="14"/>
  <c r="AK105" i="14"/>
  <c r="AK263" i="14"/>
  <c r="AK433" i="14"/>
  <c r="AK445" i="14"/>
  <c r="AK246" i="14"/>
  <c r="AK67" i="14"/>
  <c r="AK96" i="14"/>
  <c r="AK323" i="14"/>
  <c r="AK426" i="14"/>
  <c r="AK209" i="14"/>
  <c r="AK225" i="14"/>
  <c r="AK218" i="14"/>
  <c r="AK331" i="14"/>
  <c r="AK363" i="14"/>
  <c r="AK406" i="14"/>
  <c r="AK474" i="14"/>
  <c r="AK119" i="14"/>
  <c r="AK163" i="14"/>
  <c r="AK143" i="14"/>
  <c r="AK80" i="14"/>
  <c r="AK316" i="14"/>
  <c r="AK352" i="14"/>
  <c r="AK379" i="14"/>
  <c r="AK399" i="14"/>
  <c r="AK487" i="14"/>
  <c r="AK11" i="14"/>
  <c r="AK272" i="14"/>
  <c r="AK49" i="14"/>
  <c r="AK340" i="14"/>
  <c r="AK390" i="14"/>
  <c r="AK31" i="14"/>
  <c r="AK285" i="14"/>
  <c r="AK307" i="14"/>
  <c r="AK372" i="14"/>
  <c r="G16" i="19"/>
  <c r="AN468" i="14"/>
  <c r="BB401" i="14"/>
  <c r="BD399" i="14" s="1"/>
  <c r="AN401" i="14"/>
  <c r="AN476" i="14"/>
  <c r="AN428" i="14"/>
  <c r="AN408" i="14"/>
  <c r="AN489" i="14"/>
  <c r="BB435" i="14"/>
  <c r="BB408" i="14"/>
  <c r="BD406" i="14" s="1"/>
  <c r="G61" i="19"/>
  <c r="G46" i="19"/>
  <c r="G64" i="19"/>
  <c r="G49" i="19"/>
  <c r="G67" i="19"/>
  <c r="G59" i="19"/>
  <c r="G55" i="19"/>
  <c r="G48" i="19"/>
  <c r="G65" i="19"/>
  <c r="G57" i="19"/>
  <c r="G60" i="19"/>
  <c r="G66" i="19"/>
  <c r="G47" i="19"/>
  <c r="G58" i="19"/>
  <c r="G52" i="19"/>
  <c r="G50" i="19"/>
  <c r="G53" i="19"/>
  <c r="G44" i="19"/>
  <c r="G63" i="19"/>
  <c r="G56" i="19"/>
  <c r="G45" i="19"/>
  <c r="G62" i="19"/>
  <c r="G54" i="19"/>
  <c r="G51" i="19"/>
  <c r="BB42" i="14"/>
  <c r="BB107" i="14"/>
  <c r="BB211" i="14"/>
  <c r="BD209" i="14" s="1"/>
  <c r="BB279" i="14"/>
  <c r="G28" i="19"/>
  <c r="G40" i="19"/>
  <c r="G19" i="19"/>
  <c r="G20" i="19"/>
  <c r="G42" i="19"/>
  <c r="G17" i="19"/>
  <c r="G35" i="19"/>
  <c r="G29" i="19"/>
  <c r="G32" i="19"/>
  <c r="G25" i="19"/>
  <c r="G43" i="19"/>
  <c r="G37" i="19"/>
  <c r="G18" i="19"/>
  <c r="G41" i="19"/>
  <c r="G27" i="19"/>
  <c r="G24" i="19"/>
  <c r="G34" i="19"/>
  <c r="G22" i="19"/>
  <c r="G23" i="19"/>
  <c r="G39" i="19"/>
  <c r="G21" i="19"/>
  <c r="G31" i="19"/>
  <c r="G38" i="19"/>
  <c r="G26" i="19"/>
  <c r="G30" i="19"/>
  <c r="G33" i="19"/>
  <c r="BB75" i="14"/>
  <c r="BB25" i="14"/>
  <c r="BB19" i="14"/>
  <c r="BB86" i="14"/>
  <c r="BB174" i="14"/>
  <c r="BD340" i="14" l="1"/>
  <c r="AY340" i="14" s="1"/>
  <c r="BD105" i="14"/>
  <c r="F21" i="19" s="1"/>
  <c r="BD49" i="14"/>
  <c r="F15" i="19" s="1"/>
  <c r="BD163" i="14"/>
  <c r="BD143" i="14"/>
  <c r="BD454" i="14"/>
  <c r="AY454" i="14" s="1"/>
  <c r="BD433" i="14"/>
  <c r="AY433" i="14" s="1"/>
  <c r="BD426" i="14"/>
  <c r="F61" i="19" s="1"/>
  <c r="BB265" i="14"/>
  <c r="BD263" i="14" s="1"/>
  <c r="AK1" i="14"/>
  <c r="BB193" i="14"/>
  <c r="BD191" i="14" s="1"/>
  <c r="AN1" i="14"/>
  <c r="BB255" i="14"/>
  <c r="BB127" i="14"/>
  <c r="BB33" i="14"/>
  <c r="BB240" i="14"/>
  <c r="BD238" i="14" s="1"/>
  <c r="BB92" i="14"/>
  <c r="AY316" i="14"/>
  <c r="BB98" i="14"/>
  <c r="BB274" i="14"/>
  <c r="BD272" i="14" s="1"/>
  <c r="BB287" i="14"/>
  <c r="BB69" i="14"/>
  <c r="BB182" i="14"/>
  <c r="F47" i="19"/>
  <c r="BB134" i="14"/>
  <c r="BB121" i="14"/>
  <c r="AY406" i="14"/>
  <c r="F58" i="19"/>
  <c r="G13" i="19"/>
  <c r="E5" i="19" s="1"/>
  <c r="AY352" i="14"/>
  <c r="F50" i="19"/>
  <c r="AY363" i="14"/>
  <c r="F51" i="19"/>
  <c r="AY487" i="14"/>
  <c r="F67" i="19"/>
  <c r="AY390" i="14"/>
  <c r="F55" i="19"/>
  <c r="AY417" i="14"/>
  <c r="F59" i="19"/>
  <c r="AY372" i="14"/>
  <c r="F53" i="19"/>
  <c r="AY399" i="14"/>
  <c r="F57" i="19"/>
  <c r="AY474" i="14"/>
  <c r="F66" i="19"/>
  <c r="AY379" i="14"/>
  <c r="F54" i="19"/>
  <c r="AY445" i="14"/>
  <c r="F63" i="19"/>
  <c r="BD11" i="14"/>
  <c r="F13" i="19" s="1"/>
  <c r="BD338" i="14" l="1"/>
  <c r="F48" i="19" s="1"/>
  <c r="BD397" i="14"/>
  <c r="F56" i="19" s="1"/>
  <c r="F62" i="19"/>
  <c r="BD80" i="14"/>
  <c r="F18" i="19" s="1"/>
  <c r="BD370" i="14"/>
  <c r="F52" i="19" s="1"/>
  <c r="BD452" i="14"/>
  <c r="F64" i="19" s="1"/>
  <c r="BD285" i="14"/>
  <c r="AY285" i="14" s="1"/>
  <c r="BD31" i="14"/>
  <c r="F14" i="19" s="1"/>
  <c r="AY426" i="14"/>
  <c r="BD424" i="14" s="1"/>
  <c r="F60" i="19" s="1"/>
  <c r="BD180" i="14"/>
  <c r="F27" i="19" s="1"/>
  <c r="BD119" i="14"/>
  <c r="F22" i="19" s="1"/>
  <c r="BD96" i="14"/>
  <c r="F19" i="19" s="1"/>
  <c r="BD132" i="14"/>
  <c r="BD67" i="14"/>
  <c r="F17" i="19" s="1"/>
  <c r="F46" i="19"/>
  <c r="BD253" i="14"/>
  <c r="F38" i="19" s="1"/>
  <c r="BB1" i="14"/>
  <c r="AY323" i="14"/>
  <c r="F45" i="19"/>
  <c r="F65" i="19"/>
  <c r="AY331" i="14"/>
  <c r="F49" i="19"/>
  <c r="AY218" i="14"/>
  <c r="F33" i="19"/>
  <c r="AY307" i="14"/>
  <c r="F43" i="19"/>
  <c r="AY49" i="14"/>
  <c r="AY238" i="14"/>
  <c r="F35" i="19"/>
  <c r="AY209" i="14"/>
  <c r="F31" i="19"/>
  <c r="AY163" i="14"/>
  <c r="F26" i="19"/>
  <c r="AY143" i="14"/>
  <c r="F25" i="19"/>
  <c r="AY263" i="14"/>
  <c r="F39" i="19"/>
  <c r="AY191" i="14"/>
  <c r="F29" i="19"/>
  <c r="AY199" i="14"/>
  <c r="F30" i="19"/>
  <c r="AY246" i="14"/>
  <c r="F37" i="19"/>
  <c r="AY272" i="14"/>
  <c r="F41" i="19"/>
  <c r="AY105" i="14"/>
  <c r="AY225" i="14"/>
  <c r="F34" i="19"/>
  <c r="AY11" i="14"/>
  <c r="AY96" i="14" l="1"/>
  <c r="BD189" i="14"/>
  <c r="BD314" i="14"/>
  <c r="F44" i="19" s="1"/>
  <c r="BD270" i="14"/>
  <c r="BD216" i="14"/>
  <c r="AY253" i="14"/>
  <c r="BD244" i="14" s="1"/>
  <c r="AY67" i="14"/>
  <c r="F42" i="19"/>
  <c r="AY31" i="14"/>
  <c r="AY80" i="14"/>
  <c r="AY180" i="14"/>
  <c r="BD141" i="14" s="1"/>
  <c r="F23" i="19"/>
  <c r="AY132" i="14"/>
  <c r="AY119" i="14"/>
  <c r="BD65" i="14" l="1"/>
  <c r="F16" i="19" s="1"/>
  <c r="BD103" i="14"/>
  <c r="F20" i="19" s="1"/>
  <c r="BD9" i="14"/>
  <c r="AY1" i="14"/>
  <c r="F32" i="19"/>
  <c r="F24" i="19"/>
  <c r="F28" i="19"/>
  <c r="F40" i="19"/>
  <c r="F36" i="19"/>
  <c r="F12" i="19" l="1"/>
  <c r="E8" i="19" s="1"/>
</calcChain>
</file>

<file path=xl/sharedStrings.xml><?xml version="1.0" encoding="utf-8"?>
<sst xmlns="http://schemas.openxmlformats.org/spreadsheetml/2006/main" count="1978" uniqueCount="273">
  <si>
    <t>SI_NO</t>
  </si>
  <si>
    <t>Valor</t>
  </si>
  <si>
    <t>TIPO_MEDICION</t>
  </si>
  <si>
    <t>1</t>
  </si>
  <si>
    <t>2</t>
  </si>
  <si>
    <t>3</t>
  </si>
  <si>
    <t>4</t>
  </si>
  <si>
    <t>UNIDAD</t>
  </si>
  <si>
    <t>COMPANIA</t>
  </si>
  <si>
    <t>Si</t>
  </si>
  <si>
    <t>Ascendente</t>
  </si>
  <si>
    <t>Años</t>
  </si>
  <si>
    <t>Compañía #1</t>
  </si>
  <si>
    <t>No</t>
  </si>
  <si>
    <t>Descendente</t>
  </si>
  <si>
    <t>Cumplimiento</t>
  </si>
  <si>
    <t>Compañía #2</t>
  </si>
  <si>
    <t>m3</t>
  </si>
  <si>
    <t>Compañía #3</t>
  </si>
  <si>
    <t>m3/Hr</t>
  </si>
  <si>
    <t>Ton/Hr</t>
  </si>
  <si>
    <t>m3/Día</t>
  </si>
  <si>
    <t>Sxs</t>
  </si>
  <si>
    <t>Hs</t>
  </si>
  <si>
    <t>PLANILLA DE EVALUACIÓN TECNICA</t>
  </si>
  <si>
    <t xml:space="preserve">PROYECTO: </t>
  </si>
  <si>
    <t>INSTRUCTIVO DE CARGA</t>
  </si>
  <si>
    <t>Se deberán cargar en la columna AQ  de la Hoja Matriz donde se encuentran todos los valores correspondientes a cada una de las líneas de servicios. En la Columna Z de la hoja Matriz se observan los targets, máximos y mínimos para cada uno de los elementos evaluados.</t>
  </si>
  <si>
    <t>Los elementos que están clasificados como excluyentes son los que definen el umbral mínimo de la evaluación técnica, el incumplimiento de cualquiera de estos elementos excluyentes, no habilitará a continuar en el proceso de concurso por los servicios.</t>
  </si>
  <si>
    <r>
      <t xml:space="preserve">En la hoja resultados se presentan los valores obtenidos para cada una de las líneas de servicio, cabe destacar que el incumplimiento de uno de los targets en los elementos exclusivos, establece una calificación de </t>
    </r>
    <r>
      <rPr>
        <b/>
        <sz val="11"/>
        <color rgb="FFFF0000"/>
        <rFont val="Calibri"/>
        <family val="2"/>
        <scheme val="minor"/>
      </rPr>
      <t>"NO CUMPLE CON LOS REQUERIMIENTOS MINIMOS".</t>
    </r>
  </si>
  <si>
    <t>MATRIZ DE EVALUACIÓN TÉCNICA</t>
  </si>
  <si>
    <t>RESULTADO</t>
  </si>
  <si>
    <t>Compañía</t>
  </si>
  <si>
    <t>Requerimiento</t>
  </si>
  <si>
    <t>Comentarios</t>
  </si>
  <si>
    <t>Documentación Requerida</t>
  </si>
  <si>
    <t>Unidad</t>
  </si>
  <si>
    <t>Excluyente</t>
  </si>
  <si>
    <t>Mín</t>
  </si>
  <si>
    <t>Tg</t>
  </si>
  <si>
    <t>Máx</t>
  </si>
  <si>
    <t>Ponderación</t>
  </si>
  <si>
    <t>Resultado</t>
  </si>
  <si>
    <t>Exclusion</t>
  </si>
  <si>
    <t>FLUIDOS DE PERFORACIÓN</t>
  </si>
  <si>
    <t xml:space="preserve"> </t>
  </si>
  <si>
    <t>1.1</t>
  </si>
  <si>
    <t>Personal</t>
  </si>
  <si>
    <t>Referente Técnico de la Línea</t>
  </si>
  <si>
    <t>Experiencia General</t>
  </si>
  <si>
    <t>Copia de CV validada con firma de Representate Legal.</t>
  </si>
  <si>
    <t>Experiencia Offshore</t>
  </si>
  <si>
    <t>Formación Profesional</t>
  </si>
  <si>
    <t>Ingeniero = 100%; Tec Experiencia = 50%</t>
  </si>
  <si>
    <t>Copia del Titulo profesional o Certificado de Estudio</t>
  </si>
  <si>
    <t>Supervisor de Servicio en Plataforma Autoelevable</t>
  </si>
  <si>
    <t>Fluidos de perforación y completación</t>
  </si>
  <si>
    <t>1.2</t>
  </si>
  <si>
    <t>Equipamiento &amp; Soporte Técnico</t>
  </si>
  <si>
    <t>Materiales químicos</t>
  </si>
  <si>
    <t>Hojas técnicas , Fichas de datos se seguridad, Carta que indique que estan bajo el sistema SGA</t>
  </si>
  <si>
    <t>SI</t>
  </si>
  <si>
    <t>Programa de fluidos</t>
  </si>
  <si>
    <t>Programa tentativo del fluido a utilizar por pozo
Simulaciones con el software para limpieza y reforzamiento de pared de pozo</t>
  </si>
  <si>
    <t>Control de calidad de los productos</t>
  </si>
  <si>
    <t xml:space="preserve">Certificado del control de calidad </t>
  </si>
  <si>
    <t>Ensayos de laboratorio de las formulaciones</t>
  </si>
  <si>
    <t>Presentar los ensayos de las formulaciones presentadas para cada fase y propuestas en el programa de fluidos</t>
  </si>
  <si>
    <t>Equipamiento de laboratorio</t>
  </si>
  <si>
    <t>Una tabla resumen del equipamiento básico y especial disponible</t>
  </si>
  <si>
    <t>Equipamiento de completación</t>
  </si>
  <si>
    <t xml:space="preserve">Especificaciones técnicas y certificados del equipamiento a utilizar como escariadores + cepillos </t>
  </si>
  <si>
    <t>Equipamiento de control de sólidos</t>
  </si>
  <si>
    <t>Decanters</t>
  </si>
  <si>
    <t>Tabla con equipamiento disponible, Especificaciones técnicas del equipamiento
En caso de ser reparadas, anexar certificado de reparación.</t>
  </si>
  <si>
    <t>Tornillos transportador de 18"</t>
  </si>
  <si>
    <t>Indicar especificaciones del tornillo</t>
  </si>
  <si>
    <t>Mallas</t>
  </si>
  <si>
    <t>Especifcaciones técnicas, tabla resumen de las mallas disponibles</t>
  </si>
  <si>
    <t>Mantenimiento Operativo</t>
  </si>
  <si>
    <t>Tabla donde se especifique  los respuesto que incluye su manteniento operativo del equipamiento primario y propio.</t>
  </si>
  <si>
    <t>1.3</t>
  </si>
  <si>
    <t>Facilidades / Instalaciones</t>
  </si>
  <si>
    <t xml:space="preserve">Planta </t>
  </si>
  <si>
    <t>Tanques almacenamiento en Dos Bocas</t>
  </si>
  <si>
    <t>Plano de la planta. Tabla resumen de la cantidad de tanques disponible "unicamente para LA EMPRESA" con capacidad mínima de 1000m3 para base aceite</t>
  </si>
  <si>
    <t>Capacidad bombeo de lodo hacia el barco</t>
  </si>
  <si>
    <t>Especificaciones técnicas donde se indique su capacidad de bombeo efectiva desde su base hasta el barco, mínima de 30m3/hora</t>
  </si>
  <si>
    <t>Capacidad bombeo de barita hacia el barco</t>
  </si>
  <si>
    <t>Especificaciones técnicas donde se indique su capacidad de bombeo efectiva desde su base hasta el barco, mínima de 12ton/hora</t>
  </si>
  <si>
    <t>Capacidad preparación lodo</t>
  </si>
  <si>
    <t>Especificaciones técnicas donde se indique su capacidad de preparar fluido, mínimo 300 m3/día</t>
  </si>
  <si>
    <t>Almacenamiento de productos químicos</t>
  </si>
  <si>
    <t xml:space="preserve">Especificaciones técnicas del almacen y silos presurizados de barita, capacidad mínima de 500 toneladas. </t>
  </si>
  <si>
    <t xml:space="preserve">Manejo de recortes y residuos </t>
  </si>
  <si>
    <t>Cajas de recortes y pipas</t>
  </si>
  <si>
    <t>Especificaciones técnicas de las cajas de recortes y pipas, indicando certificaciones correspondientes</t>
  </si>
  <si>
    <t>Transporte terrestre</t>
  </si>
  <si>
    <t>Plan de manejo de los recortes desde el puerto al sitio de disposición final, indicando tipo de transporte y certificaciones correspondientes</t>
  </si>
  <si>
    <t>Tratamiento de disposición final y certificado</t>
  </si>
  <si>
    <t>Plan de tratamiento de los recortes, indicando empresa de tratamiento, tipo de tratamiento, permisos y habilitaciones correspondientes. Cumplimiento de entrega del certificado de disposición final.</t>
  </si>
  <si>
    <t>CEMENTACION</t>
  </si>
  <si>
    <t>Copia de CV validada con firma de Representate Legal.Experiencia comproba en el manejos de unidades de Alta presión  tanto propias como de otras compañias..</t>
  </si>
  <si>
    <t>Equipamiento</t>
  </si>
  <si>
    <t xml:space="preserve">Cumpimiento del equimiento solicitado en el pliego técnico </t>
  </si>
  <si>
    <t xml:space="preserve">Presentación de Carta  bajo protesta de decir Verdad indicando   disponibilidad de  los materiales solicitados en  Anexo III, planilla adjunta del punto 2.3. </t>
  </si>
  <si>
    <t>Materiales</t>
  </si>
  <si>
    <t>Aditivos Liquidos (si=100% ; no=0%)</t>
  </si>
  <si>
    <t xml:space="preserve">Presentacion de MSDS de todos los Aditivos liquidos solicitados en el pliego Tecnico. </t>
  </si>
  <si>
    <t>Equipo de Flotacion y Centralizadores (Cumple requerimientos de Accesorios de flotacion Anexo III=50% + Cumple requerimientos de centralizadores Anexo III=50%; No=0%)</t>
  </si>
  <si>
    <t xml:space="preserve">Deberá presentar Carta de aceptación compromiso del cumpliento de todo lo requerido en el Anexo III. Presentación de planilla detallada de materiales solicitado Vs  materiales propuesto se solicita cumpliento de  a lo sumo 95%.  </t>
  </si>
  <si>
    <t>Disponiblidad de Packers recuperables  y tapones N y K (si=100% ; no=0%)</t>
  </si>
  <si>
    <t>Presentación de Carta  bajo protesta de decir Verdad indicando   disponibilidad de  los materiales solicitados en Anexo III. " Paker Recuperables y Tapoes N y K" .</t>
  </si>
  <si>
    <t>Soporte Tecnico</t>
  </si>
  <si>
    <t xml:space="preserve">Requerimiento Tecnico de Lechadas y Colchones </t>
  </si>
  <si>
    <t>(Cumple requerimientos Anexo III=100% ; cumple requerimientos parcialmente= 50%; No cumple=0%)</t>
  </si>
  <si>
    <t>Planta</t>
  </si>
  <si>
    <t>Planta de Cemento en Dos Bocas durante la operación. (si=100% ; no=0%)</t>
  </si>
  <si>
    <t>Carta bajo protesta de decir verdad    confirmando   ubicación de Planta de cemento instalada en Dos Bocas</t>
  </si>
  <si>
    <t xml:space="preserve">Capacidad instalada en puerto (sks) </t>
  </si>
  <si>
    <t>Presentación de documentación que avale  Capacidad de  planta (Especificaciones, planos y fotos )</t>
  </si>
  <si>
    <t>SERVICIO DIRECCIONAL</t>
  </si>
  <si>
    <t xml:space="preserve">Formación Profesional  (Ingeniero = 100%; Tecnico = 50%). </t>
  </si>
  <si>
    <t xml:space="preserve">Equpamentos Ofrecidos (MWD, RSS, LWD) son de tecnologias proprias de la empresa </t>
  </si>
  <si>
    <t xml:space="preserve">Disponibilidad de  RSS   de los diferente diametros  descripto en el Anexo III  </t>
  </si>
  <si>
    <t xml:space="preserve">(Disponibilida de equipos para hueco  entre 17-1/2" y 6"=100%;   Disponilidad  solo de 17-1/2", 12-1/4", 8-1/2": =80% ;  no disponilidad  de algunas  de los siguiente  equipos para hueco  17-1/2", 12-1/4", 8-1/2": =0% </t>
  </si>
  <si>
    <t>%</t>
  </si>
  <si>
    <t>Valor mínimo de MTBF entre  herramientas (MDF, RSS y MWD) considerando todos diametros de herramientas listadas en Tabla de Precios:</t>
  </si>
  <si>
    <t>(MTBF Mínimo Presentado &lt; 2000 h) = 0%
(2000 &lt;= MTBF Mínimo Presentado &lt;= 4000 h) = 50%
(MTBF Mínimo Presentado &gt; 4000 h) = 100%</t>
  </si>
  <si>
    <t>Permisos Legales de Fluidos Ionizantes</t>
  </si>
  <si>
    <t>Presentación de Carta  bajo protesta de decir Verdad   referente al cumplimiento.</t>
  </si>
  <si>
    <t>Almacenamiento de Fluidos Ionizantes</t>
  </si>
  <si>
    <t>Planta de fluidos de perforacion en Puerto Dos Bocas</t>
  </si>
  <si>
    <t>Base con Control de Humedad en Mantenimento</t>
  </si>
  <si>
    <t>Base que proverá el mantenimento poseé control de humidad en area de manteinmento de herramienta electronicas ? (Si=100%, No=0%)</t>
  </si>
  <si>
    <t xml:space="preserve">Proceso de mantenimento (nivel de servicio) </t>
  </si>
  <si>
    <t>actualmente considera ambiente en que se submetío herramienta (Vibración, Temperatura) y se considera cambio de repuestos electronicos por cumplimento de vida util ?</t>
  </si>
  <si>
    <t>Equipo de prueba de DHM (Motor de Fondo)</t>
  </si>
  <si>
    <t>Base posé equipamento para prueba de respuesta de motor (Dinamometro)  en loop cerrado de fluido? (Si=100%, No=0%)</t>
  </si>
  <si>
    <t>Prueba Electronica Componente y Herramienta</t>
  </si>
  <si>
    <t>Base posé horno para pureba de electronica de MWD/LWD en temperatura (Horno de prueba) (Si=100%, No=0%)</t>
  </si>
  <si>
    <t>PERFILAJE</t>
  </si>
  <si>
    <t>Supervisor de Servicio en Plataforma Autoelevable - Toma de muestras, testigos rotados, VSP, pesca</t>
  </si>
  <si>
    <t>Herramientas de Registro Básicas</t>
  </si>
  <si>
    <t>Tiene todos los servicios? Si - No</t>
  </si>
  <si>
    <t>Presentación de Carta  bajo protesta de decir Verdad indicando   disponibilidad de herramientas   solicitados en Anexo III. , inventario disponible en el país</t>
  </si>
  <si>
    <t>Herramientas de Toma de Testigos Rotados</t>
  </si>
  <si>
    <t>Herramientas de toma de Muestras e id. De fluidos</t>
  </si>
  <si>
    <t>Herrramientas de Sísmica VSP</t>
  </si>
  <si>
    <t>Herramienta de Resonancia, Mineralogía</t>
  </si>
  <si>
    <t>Evaluación de Cemento  en  lodo pesado)</t>
  </si>
  <si>
    <t>1: Posee CBL, 2: Posee Ultrasónico 3: Puede correr en lodo pesado</t>
  </si>
  <si>
    <t>SOPORTE</t>
  </si>
  <si>
    <t>Soporte en Tiempo Real</t>
  </si>
  <si>
    <t>Si: 100%, No: 0%</t>
  </si>
  <si>
    <t>Especificaciones del servicio brindado</t>
  </si>
  <si>
    <t>Soporte Técnico y Calidad en México</t>
  </si>
  <si>
    <t>Organigrama de personal de soporte en México</t>
  </si>
  <si>
    <t>Soporte Petrofísico e Interpretación en México</t>
  </si>
  <si>
    <t>Laboratorios de herramientas, hidráulicos, electrónicos, mecánicos, muestras, etcc. A menos de 6 Hs Puerto</t>
  </si>
  <si>
    <t>1: Posee en país, 2: a menos de 12 hrs de puerto, 3: a menos de 6 horas de puerto</t>
  </si>
  <si>
    <t>Permisos legales para fuentes ionizantes y explosivos en México</t>
  </si>
  <si>
    <t>Si  - No</t>
  </si>
  <si>
    <t>Almacenamiento de Explosivos A menos de 6 Hs Puerto</t>
  </si>
  <si>
    <t>Mantenimiento de cables y equipos de presión A menos de 6 Hs Puerto</t>
  </si>
  <si>
    <t>Cantidad de unidades soportadas offshore en el país A menos de 6 Hs Puerto</t>
  </si>
  <si>
    <t>Número de unidades que tienen actualmente trabajando en proyectos offshore en México</t>
  </si>
  <si>
    <t>TREPANOS</t>
  </si>
  <si>
    <t>Años de Experiencia (años) (0 a 5 años 50%; 5 a 10 años 90%, más de 10 años 100%</t>
  </si>
  <si>
    <t>Experiencia Offshore (años) (0 a 2 años 50%; 2 a 5 años 90%, más de 5 años 100%</t>
  </si>
  <si>
    <t>Formación Profesional (Ingeniero=100%; Tec Experiencia=70%)</t>
  </si>
  <si>
    <t>Diseños Ofrecidos Experiencia de corridas de barrenas en el Area.</t>
  </si>
  <si>
    <t xml:space="preserve">Reportes de corridas con Imágenes de Desgaste. </t>
  </si>
  <si>
    <t xml:space="preserve"> Cantidad de pozos perforados con diseños similares </t>
  </si>
  <si>
    <t>Reportes finales de pozos de los 4 mas cercanos.</t>
  </si>
  <si>
    <t>Contar con simulador de hidraulicas en plataforma con capacidad de detallar componentes de BHA, simular caida de presión en los distintos componentes de de sarta, BHA y anular. El simulador debe tener capacidad de generar reportes exportables.</t>
  </si>
  <si>
    <t>Reporte de simulación del pozo mas cercano y reciente donde se pueda visualizar el tipo de reporte y el nombre del simulador.</t>
  </si>
  <si>
    <t xml:space="preserve">Disponer de software para el calculo, generación y exportación de reportes de propiedades de roca (UCS, Abrasividad e impacto) </t>
  </si>
  <si>
    <t>Base Operativa</t>
  </si>
  <si>
    <t>Distancia a Puerto Dos Bocas menor a 250 Km</t>
  </si>
  <si>
    <t>PDF con mapa de ubicación, listado detallando la instalación, carácterísticas y su capacidad fotografias de las areas principales de operación y almacenamiento.</t>
  </si>
  <si>
    <t>Capacidad de Inspección Bajo Standard DS-1 y DS-1 Bits de TH Hill en cercanías de Paraíso</t>
  </si>
  <si>
    <t>Si posee disponibilidad en cualquier momento de recibir una inspeccion de base y de cualquiera de los equipamientos o Barrenas</t>
  </si>
  <si>
    <t>HERRAMIENTAS DE FONDO</t>
  </si>
  <si>
    <t>Martillos de perforación</t>
  </si>
  <si>
    <t>Disponibilidad de herramientas para todas las medidas menores a 9 1/2".</t>
  </si>
  <si>
    <t>Hojas técnicas de las herramientas  y carta bajo protesta de decir verdad  con  inventario  disponible que se tendrá durante la operación.</t>
  </si>
  <si>
    <t>Software de posicionamiento y análisis</t>
  </si>
  <si>
    <t>Estabilizadores de aletas</t>
  </si>
  <si>
    <t xml:space="preserve">Disponibilidad de herramientas para todas las medidas menores a 36" x 9 1/2". </t>
  </si>
  <si>
    <t>Válvulas desviadoras de lodo</t>
  </si>
  <si>
    <t xml:space="preserve">Disponibilidad de herramientas para todas las medidas menores a 9 1/2". </t>
  </si>
  <si>
    <t>Cantidad de ciclos disponibles (1 a 3 =30%; 3 a 5 =80%; &gt;ó= 5 100%)</t>
  </si>
  <si>
    <t>Ensanchadores</t>
  </si>
  <si>
    <t xml:space="preserve">Disponibilidad de herramientas para todas las medidas menores a 20" x 9 1/2". </t>
  </si>
  <si>
    <t>Herramientas de pesca</t>
  </si>
  <si>
    <t xml:space="preserve">Disponibilidad de Overshots para pescar todas las medidas menores a 9 1/2". </t>
  </si>
  <si>
    <t>CORRIDA DE REVESTIDORES</t>
  </si>
  <si>
    <t>Llaves de entubar y manipuleo convencionales</t>
  </si>
  <si>
    <t xml:space="preserve">Disponibilidad de herramientas para todas las medidas menores a 30".  </t>
  </si>
  <si>
    <t>Certificados de la última inspección</t>
  </si>
  <si>
    <t>Copia de documentos internos de control de calidad</t>
  </si>
  <si>
    <t>Dispositivos impulsor de tubería (Tipo CRTi o similar)</t>
  </si>
  <si>
    <t xml:space="preserve">Disponibilidad de herramientas para todas las medidas menores a 20". </t>
  </si>
  <si>
    <t>Copia de certificado de la última inspección</t>
  </si>
  <si>
    <t>LINER HANGER</t>
  </si>
  <si>
    <t>Supervisor Tecnico de la plataforma</t>
  </si>
  <si>
    <t>Sistema de LH 9 5/8" x 13.5/8"</t>
  </si>
  <si>
    <t>Modelo Rotativo (bajando y cementando)</t>
  </si>
  <si>
    <t>Ficha tecnica resaltando estos valores con firma de representante legal</t>
  </si>
  <si>
    <t>Caracteristiacs Tecnicas (Presión Estallido, Colapso ) y Clearance de acuerdo al Pliego tecnico</t>
  </si>
  <si>
    <t>Disponibilidad de la Herramienta para la Ventana de Operación</t>
  </si>
  <si>
    <t>Carta garantizando la disponibilidad del equipamiento</t>
  </si>
  <si>
    <t>Sistema de LH 11.7/8" x 13.5/8"</t>
  </si>
  <si>
    <t>Sistema de LH 9.5/8" x 11.7/8"</t>
  </si>
  <si>
    <t>Sistema de LH 7" x 9 5/8"</t>
  </si>
  <si>
    <t>Casing Hardware</t>
  </si>
  <si>
    <t>Cumplimiento de lo Solicitado por Pliego tecnico</t>
  </si>
  <si>
    <t>Dardo y Tapon de cementacion</t>
  </si>
  <si>
    <t>Herramientas de Corrida</t>
  </si>
  <si>
    <t>Cabeza de cementacion</t>
  </si>
  <si>
    <t>EVALUACIÓN TÉCNICA</t>
  </si>
  <si>
    <t>Clasiifcación General</t>
  </si>
  <si>
    <t>Se cumplen puntos Excluyentes</t>
  </si>
  <si>
    <t>Apertura de Servicio por Aspecto</t>
  </si>
  <si>
    <t>Total Evaluación</t>
  </si>
  <si>
    <t>Codigo General</t>
  </si>
  <si>
    <t>SubCodigo</t>
  </si>
  <si>
    <t>ACTIVIDAD</t>
  </si>
  <si>
    <t>Codigo</t>
  </si>
  <si>
    <t>Exclusiones</t>
  </si>
  <si>
    <t>Total</t>
  </si>
  <si>
    <t>Instalaciones</t>
  </si>
  <si>
    <t>CAÑONEO</t>
  </si>
  <si>
    <t>Elementos de sarta de TCP</t>
  </si>
  <si>
    <t>BOMBEO DE GP</t>
  </si>
  <si>
    <t>Supervisor de GP</t>
  </si>
  <si>
    <t>Ingeniero de GP</t>
  </si>
  <si>
    <t>Años de Experiencia (años) (0 a 8 años 50%; 8 a 10 años 90%, más de 15 años 100%</t>
  </si>
  <si>
    <t>Experiencia Offshore (años) (0 a 3 años 50%; 3 a 5 años 90%, más de 10 años 100%</t>
  </si>
  <si>
    <t>Equipo de Bombeo</t>
  </si>
  <si>
    <t>Consumibles</t>
  </si>
  <si>
    <t>Líneas de alta presión y coflex</t>
  </si>
  <si>
    <t>Software de GP y DAS</t>
  </si>
  <si>
    <t>Sistema de fluido dedicado</t>
  </si>
  <si>
    <t>AFORO</t>
  </si>
  <si>
    <t>Equipo de Superficie</t>
  </si>
  <si>
    <t>Medidor Multifásico</t>
  </si>
  <si>
    <t>Software de DAS</t>
  </si>
  <si>
    <t>Generadores</t>
  </si>
  <si>
    <t>SLICKLINE</t>
  </si>
  <si>
    <t>Unidad de SL</t>
  </si>
  <si>
    <t>Equipos de Control de Presión</t>
  </si>
  <si>
    <t>Herramientas de SL</t>
  </si>
  <si>
    <t>Equipos de Izaje</t>
  </si>
  <si>
    <t>COILED TUBING</t>
  </si>
  <si>
    <t>Unidad de CT</t>
  </si>
  <si>
    <t>BHA</t>
  </si>
  <si>
    <t>Bomba y líneas de alta presión y coflex</t>
  </si>
  <si>
    <t>Sensores</t>
  </si>
  <si>
    <t>Tanques</t>
  </si>
  <si>
    <t>Unidad de N2</t>
  </si>
  <si>
    <t>WIRELINE</t>
  </si>
  <si>
    <t>Cañones de TCP de acuerdo a pliego técnico</t>
  </si>
  <si>
    <t>Cañones de WL de acuerdo a pliego técnico</t>
  </si>
  <si>
    <t>Registros a pozo entubado de acuerdo a pliego técnico</t>
  </si>
  <si>
    <t>Equipos de registro asistido por sondeo de acuerdo a pliego técnico</t>
  </si>
  <si>
    <t>Sistema de patines-buscador de pozo</t>
  </si>
  <si>
    <t>Servicios de intervención-reparación con cable de acuerdo a pliego técnico</t>
  </si>
  <si>
    <t>Servicios de desconexión de tubería</t>
  </si>
  <si>
    <t>Unidad de WL y equipo de superifcie</t>
  </si>
  <si>
    <t>HOKCHI</t>
  </si>
  <si>
    <t>&lt;&lt; Nombre Compañía &gt;&gt;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</si>
</sst>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0.00%"/>
  </numFmts>
  <fonts count="18" x14ac:knownFonts="1">
    <font>
      <sz val="11"/>
      <color theme="1"/>
      <name val="Calibri"/>
      <family val="2"/>
      <scheme val="minor"/>
    </font>
    <font>
      <b/>
      <sz val="11"/>
      <color theme="1"/>
      <name val="Calibri"/>
      <family val="2"/>
      <scheme val="minor"/>
    </font>
    <font>
      <b/>
      <sz val="11"/>
      <color theme="0"/>
      <name val="Calibri"/>
      <family val="2"/>
      <scheme val="minor"/>
    </font>
    <font>
      <sz val="9"/>
      <color theme="1"/>
      <name val="Calibri"/>
      <family val="2"/>
      <scheme val="minor"/>
    </font>
    <font>
      <sz val="11"/>
      <color theme="1"/>
      <name val="Calibri"/>
      <family val="2"/>
      <scheme val="minor"/>
    </font>
    <font>
      <sz val="10"/>
      <name val="Arial"/>
      <family val="2"/>
    </font>
    <font>
      <sz val="11"/>
      <color theme="0" tint="-0.249977111117893"/>
      <name val="Calibri"/>
      <family val="2"/>
      <scheme val="minor"/>
    </font>
    <font>
      <b/>
      <sz val="11"/>
      <color theme="0" tint="-0.249977111117893"/>
      <name val="Calibri"/>
      <family val="2"/>
      <scheme val="minor"/>
    </font>
    <font>
      <b/>
      <sz val="11"/>
      <name val="Calibri"/>
      <family val="2"/>
      <scheme val="minor"/>
    </font>
    <font>
      <sz val="1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i/>
      <sz val="12"/>
      <color theme="1"/>
      <name val="Calibri"/>
      <family val="2"/>
      <scheme val="minor"/>
    </font>
    <font>
      <b/>
      <sz val="14"/>
      <color theme="1"/>
      <name val="Calibri"/>
      <family val="2"/>
      <scheme val="minor"/>
    </font>
    <font>
      <sz val="10"/>
      <color theme="1"/>
      <name val="Calibri"/>
      <family val="2"/>
      <scheme val="minor"/>
    </font>
    <font>
      <b/>
      <sz val="16"/>
      <color theme="1"/>
      <name val="Calibri"/>
      <family val="2"/>
      <scheme val="minor"/>
    </font>
    <font>
      <b/>
      <sz val="11"/>
      <color rgb="FFFF0000"/>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C00000"/>
        <bgColor indexed="64"/>
      </patternFill>
    </fill>
    <fill>
      <patternFill patternType="solid">
        <fgColor rgb="FF92D050"/>
        <bgColor indexed="64"/>
      </patternFill>
    </fill>
  </fills>
  <borders count="10">
    <border>
      <left/>
      <right/>
      <top/>
      <bottom/>
      <diagonal/>
    </border>
    <border>
      <left/>
      <right/>
      <top/>
      <bottom style="thin">
        <color indexed="6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thin">
        <color theme="3"/>
      </left>
      <right style="thin">
        <color theme="3"/>
      </right>
      <top style="thin">
        <color theme="3"/>
      </top>
      <bottom style="thin">
        <color theme="3"/>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style="hair">
        <color theme="1" tint="0.499984740745262"/>
      </bottom>
      <diagonal/>
    </border>
    <border>
      <left/>
      <right/>
      <top style="hair">
        <color theme="1" tint="0.499984740745262"/>
      </top>
      <bottom style="hair">
        <color theme="1" tint="0.499984740745262"/>
      </bottom>
      <diagonal/>
    </border>
  </borders>
  <cellStyleXfs count="14">
    <xf numFmtId="0" fontId="0" fillId="0" borderId="0"/>
    <xf numFmtId="9"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0" fontId="5" fillId="0" borderId="0"/>
    <xf numFmtId="0" fontId="5" fillId="0" borderId="0">
      <alignment vertical="center"/>
    </xf>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cellStyleXfs>
  <cellXfs count="120">
    <xf numFmtId="0" fontId="0" fillId="0" borderId="0" xfId="0"/>
    <xf numFmtId="0" fontId="0" fillId="0" borderId="0" xfId="0" applyAlignment="1">
      <alignment horizontal="center" vertical="center"/>
    </xf>
    <xf numFmtId="0" fontId="0" fillId="0" borderId="0" xfId="0"/>
    <xf numFmtId="9" fontId="0" fillId="0" borderId="0" xfId="1" applyFont="1"/>
    <xf numFmtId="0" fontId="0" fillId="0" borderId="0" xfId="0" applyAlignment="1">
      <alignment horizontal="left"/>
    </xf>
    <xf numFmtId="0" fontId="10" fillId="0" borderId="0" xfId="0" applyFont="1"/>
    <xf numFmtId="0" fontId="11" fillId="0" borderId="0" xfId="0" applyFont="1"/>
    <xf numFmtId="0" fontId="11" fillId="0" borderId="0" xfId="0" applyFont="1" applyAlignment="1">
      <alignment horizontal="center" vertical="center"/>
    </xf>
    <xf numFmtId="0" fontId="10" fillId="0" borderId="0" xfId="0" applyFont="1" applyAlignment="1">
      <alignment horizontal="center" vertical="center"/>
    </xf>
    <xf numFmtId="0" fontId="0" fillId="0" borderId="0" xfId="0" applyAlignment="1">
      <alignment horizontal="left" indent="1"/>
    </xf>
    <xf numFmtId="0" fontId="0" fillId="0" borderId="0" xfId="0" applyAlignment="1">
      <alignment horizontal="left" vertical="center" indent="1"/>
    </xf>
    <xf numFmtId="0" fontId="11" fillId="0" borderId="0" xfId="0" applyFont="1" applyAlignment="1">
      <alignment horizontal="left" indent="1"/>
    </xf>
    <xf numFmtId="0" fontId="10" fillId="0" borderId="0" xfId="0" applyFont="1" applyAlignment="1">
      <alignment horizontal="left" indent="1"/>
    </xf>
    <xf numFmtId="0" fontId="11" fillId="0" borderId="0" xfId="0" applyFont="1" applyAlignment="1">
      <alignment horizontal="left" vertical="center" indent="2"/>
    </xf>
    <xf numFmtId="0" fontId="0" fillId="0" borderId="0" xfId="0" applyAlignment="1">
      <alignment horizontal="left" vertical="center" indent="2"/>
    </xf>
    <xf numFmtId="0" fontId="10" fillId="0" borderId="0" xfId="0" applyFont="1" applyAlignment="1">
      <alignment horizontal="left" vertical="center" indent="2"/>
    </xf>
    <xf numFmtId="0" fontId="10"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indent="2"/>
    </xf>
    <xf numFmtId="0" fontId="12" fillId="0" borderId="0" xfId="0" applyFont="1" applyAlignment="1">
      <alignment horizontal="left" indent="2"/>
    </xf>
    <xf numFmtId="0" fontId="13" fillId="0" borderId="0" xfId="0" applyFont="1" applyAlignment="1">
      <alignment horizontal="left" indent="2"/>
    </xf>
    <xf numFmtId="0" fontId="0" fillId="0" borderId="0" xfId="0" applyAlignment="1">
      <alignment horizontal="left" indent="2"/>
    </xf>
    <xf numFmtId="0" fontId="11" fillId="0" borderId="9" xfId="0" applyFont="1" applyBorder="1" applyAlignment="1">
      <alignment horizontal="left" vertical="center" indent="1"/>
    </xf>
    <xf numFmtId="9" fontId="11" fillId="0" borderId="9" xfId="1" applyFont="1" applyBorder="1" applyAlignment="1">
      <alignment horizontal="left" vertical="center" indent="1"/>
    </xf>
    <xf numFmtId="0" fontId="16" fillId="0" borderId="0" xfId="0" applyFont="1" applyAlignment="1">
      <alignment horizontal="left"/>
    </xf>
    <xf numFmtId="0" fontId="10" fillId="0" borderId="8" xfId="0" applyFont="1" applyBorder="1" applyAlignment="1">
      <alignment horizontal="left" vertical="center" indent="1"/>
    </xf>
    <xf numFmtId="168" fontId="10" fillId="0" borderId="8" xfId="1" applyNumberFormat="1" applyFont="1" applyBorder="1" applyAlignment="1">
      <alignment horizontal="left" vertical="center" indent="1"/>
    </xf>
    <xf numFmtId="0" fontId="10" fillId="0" borderId="9" xfId="0" applyFont="1" applyBorder="1" applyAlignment="1">
      <alignment horizontal="left" vertical="center" indent="1"/>
    </xf>
    <xf numFmtId="9" fontId="10" fillId="0" borderId="9" xfId="1" applyFont="1" applyBorder="1" applyAlignment="1">
      <alignment horizontal="left" vertical="center" indent="1"/>
    </xf>
    <xf numFmtId="0" fontId="10" fillId="0" borderId="1" xfId="0" applyFont="1" applyBorder="1"/>
    <xf numFmtId="0" fontId="0" fillId="0" borderId="1" xfId="0" applyBorder="1"/>
    <xf numFmtId="3" fontId="0" fillId="2" borderId="2" xfId="0" applyNumberFormat="1" applyFill="1" applyBorder="1" applyAlignment="1" applyProtection="1">
      <alignment horizontal="center" vertical="center"/>
      <protection locked="0"/>
    </xf>
    <xf numFmtId="0" fontId="0" fillId="0" borderId="0" xfId="0" applyProtection="1"/>
    <xf numFmtId="0" fontId="0" fillId="0" borderId="0" xfId="0" applyAlignment="1" applyProtection="1">
      <alignment horizontal="right"/>
    </xf>
    <xf numFmtId="169" fontId="0" fillId="0" borderId="2" xfId="0" applyNumberFormat="1" applyBorder="1" applyAlignment="1" applyProtection="1">
      <alignment horizontal="center"/>
    </xf>
    <xf numFmtId="169" fontId="0" fillId="0" borderId="0" xfId="0" applyNumberFormat="1" applyProtection="1"/>
    <xf numFmtId="0" fontId="0" fillId="0" borderId="0" xfId="0" applyAlignment="1" applyProtection="1">
      <alignment horizontal="left" indent="1"/>
    </xf>
    <xf numFmtId="0" fontId="0" fillId="0" borderId="0" xfId="0" applyFont="1" applyProtection="1"/>
    <xf numFmtId="0" fontId="2" fillId="3" borderId="0" xfId="0" applyFont="1" applyFill="1" applyProtection="1"/>
    <xf numFmtId="0" fontId="2" fillId="3" borderId="0" xfId="0" applyFont="1" applyFill="1" applyAlignment="1" applyProtection="1">
      <alignment horizontal="left" indent="1"/>
    </xf>
    <xf numFmtId="167" fontId="2" fillId="3" borderId="0" xfId="10" applyFont="1" applyFill="1" applyAlignment="1" applyProtection="1">
      <alignment vertical="center"/>
    </xf>
    <xf numFmtId="167" fontId="0" fillId="0" borderId="0" xfId="10" applyFont="1" applyAlignment="1" applyProtection="1">
      <alignment vertical="center"/>
    </xf>
    <xf numFmtId="0" fontId="1" fillId="0" borderId="5" xfId="0" applyFont="1" applyBorder="1" applyProtection="1"/>
    <xf numFmtId="0" fontId="1" fillId="0" borderId="7" xfId="0" applyFont="1" applyBorder="1" applyProtection="1"/>
    <xf numFmtId="0" fontId="1" fillId="0" borderId="6" xfId="0" applyFont="1" applyBorder="1" applyAlignment="1" applyProtection="1">
      <alignment horizontal="left" indent="1"/>
    </xf>
    <xf numFmtId="0" fontId="1" fillId="0" borderId="1" xfId="0" applyFont="1" applyBorder="1" applyAlignment="1" applyProtection="1">
      <alignment horizontal="center"/>
    </xf>
    <xf numFmtId="0" fontId="1" fillId="0" borderId="1" xfId="0" applyFont="1" applyBorder="1" applyAlignment="1" applyProtection="1">
      <alignment horizontal="left" indent="1"/>
    </xf>
    <xf numFmtId="0" fontId="1" fillId="0" borderId="1" xfId="0" applyFont="1" applyBorder="1" applyAlignment="1" applyProtection="1">
      <alignment horizontal="centerContinuous"/>
    </xf>
    <xf numFmtId="0" fontId="1" fillId="0" borderId="1" xfId="0" applyFont="1" applyBorder="1" applyAlignment="1" applyProtection="1">
      <alignment horizontal="center" wrapText="1"/>
    </xf>
    <xf numFmtId="0" fontId="1" fillId="0" borderId="1" xfId="0" applyFont="1" applyBorder="1" applyAlignment="1" applyProtection="1">
      <alignment horizontal="centerContinuous" wrapText="1"/>
    </xf>
    <xf numFmtId="0" fontId="0" fillId="0" borderId="1" xfId="0" applyBorder="1" applyAlignment="1" applyProtection="1">
      <alignment horizontal="centerContinuous"/>
    </xf>
    <xf numFmtId="167" fontId="1" fillId="0" borderId="1" xfId="10" applyFont="1" applyBorder="1" applyAlignment="1" applyProtection="1">
      <alignment horizontal="centerContinuous" vertical="center"/>
    </xf>
    <xf numFmtId="0" fontId="0" fillId="0" borderId="0" xfId="0" applyAlignment="1" applyProtection="1">
      <alignment horizontal="center" vertical="center"/>
    </xf>
    <xf numFmtId="167" fontId="0" fillId="0" borderId="0" xfId="10" applyFont="1" applyAlignment="1" applyProtection="1">
      <alignment horizontal="center" vertical="center"/>
    </xf>
    <xf numFmtId="0" fontId="0" fillId="0" borderId="2" xfId="0" applyBorder="1" applyProtection="1"/>
    <xf numFmtId="0" fontId="2" fillId="3" borderId="0" xfId="0" applyFont="1" applyFill="1" applyAlignment="1" applyProtection="1">
      <alignment horizontal="centerContinuous"/>
    </xf>
    <xf numFmtId="168" fontId="2" fillId="3" borderId="0" xfId="1" applyNumberFormat="1" applyFont="1" applyFill="1" applyAlignment="1" applyProtection="1">
      <alignment horizontal="centerContinuous"/>
    </xf>
    <xf numFmtId="168" fontId="0" fillId="0" borderId="0" xfId="0" applyNumberFormat="1" applyProtection="1"/>
    <xf numFmtId="168" fontId="0" fillId="0" borderId="0" xfId="0" applyNumberFormat="1" applyAlignment="1" applyProtection="1">
      <alignment horizontal="center" vertical="center"/>
    </xf>
    <xf numFmtId="167" fontId="2" fillId="10" borderId="0" xfId="10" applyFont="1" applyFill="1" applyAlignment="1" applyProtection="1">
      <alignment horizontal="centerContinuous"/>
    </xf>
    <xf numFmtId="167" fontId="2" fillId="10" borderId="0" xfId="10" applyFont="1" applyFill="1" applyAlignment="1" applyProtection="1">
      <alignment horizontal="centerContinuous" vertical="center"/>
    </xf>
    <xf numFmtId="0" fontId="2" fillId="6" borderId="0" xfId="0" applyFont="1" applyFill="1" applyProtection="1"/>
    <xf numFmtId="0" fontId="2" fillId="6" borderId="0" xfId="0" applyFont="1" applyFill="1" applyAlignment="1" applyProtection="1">
      <alignment horizontal="left" indent="1"/>
    </xf>
    <xf numFmtId="168" fontId="8" fillId="0" borderId="3" xfId="1" applyNumberFormat="1" applyFont="1" applyFill="1" applyBorder="1" applyAlignment="1" applyProtection="1">
      <alignment horizontal="centerContinuous"/>
    </xf>
    <xf numFmtId="168" fontId="2" fillId="6" borderId="0" xfId="1" applyNumberFormat="1" applyFont="1" applyFill="1" applyAlignment="1" applyProtection="1">
      <alignment horizontal="centerContinuous"/>
    </xf>
    <xf numFmtId="168" fontId="6" fillId="0" borderId="0" xfId="1" applyNumberFormat="1" applyFont="1" applyAlignment="1" applyProtection="1">
      <alignment horizontal="center" vertical="center"/>
    </xf>
    <xf numFmtId="0" fontId="1" fillId="0" borderId="0" xfId="0" applyFont="1" applyProtection="1"/>
    <xf numFmtId="0" fontId="8" fillId="9" borderId="0" xfId="0" applyFont="1" applyFill="1" applyProtection="1"/>
    <xf numFmtId="0" fontId="8" fillId="9" borderId="0" xfId="0" applyFont="1" applyFill="1" applyAlignment="1" applyProtection="1">
      <alignment horizontal="left" indent="1"/>
    </xf>
    <xf numFmtId="168" fontId="1" fillId="0" borderId="0" xfId="1" applyNumberFormat="1" applyFont="1" applyFill="1" applyBorder="1" applyAlignment="1" applyProtection="1">
      <alignment horizontal="centerContinuous"/>
    </xf>
    <xf numFmtId="168" fontId="8" fillId="0" borderId="4" xfId="1" applyNumberFormat="1" applyFont="1" applyFill="1" applyBorder="1" applyAlignment="1" applyProtection="1">
      <alignment horizontal="centerContinuous"/>
    </xf>
    <xf numFmtId="168" fontId="1" fillId="9" borderId="0" xfId="1" applyNumberFormat="1" applyFont="1" applyFill="1" applyAlignment="1" applyProtection="1">
      <alignment horizontal="centerContinuous"/>
    </xf>
    <xf numFmtId="168" fontId="8" fillId="9" borderId="0" xfId="1" applyNumberFormat="1" applyFont="1" applyFill="1" applyAlignment="1" applyProtection="1">
      <alignment horizontal="centerContinuous"/>
    </xf>
    <xf numFmtId="168" fontId="0" fillId="0" borderId="0" xfId="0" applyNumberFormat="1" applyBorder="1" applyProtection="1"/>
    <xf numFmtId="168" fontId="7" fillId="0" borderId="0" xfId="0" applyNumberFormat="1" applyFont="1" applyBorder="1" applyAlignment="1" applyProtection="1">
      <alignment horizontal="center" vertical="center"/>
    </xf>
    <xf numFmtId="168" fontId="7" fillId="0" borderId="0" xfId="0" applyNumberFormat="1" applyFont="1" applyAlignment="1" applyProtection="1">
      <alignment horizontal="center" vertical="center"/>
    </xf>
    <xf numFmtId="0" fontId="0" fillId="0" borderId="2" xfId="0" applyFill="1" applyBorder="1" applyAlignment="1" applyProtection="1">
      <alignment horizontal="left" vertical="center" wrapText="1" indent="1"/>
    </xf>
    <xf numFmtId="0" fontId="15" fillId="0" borderId="2" xfId="0" applyFont="1" applyBorder="1" applyAlignment="1" applyProtection="1">
      <alignment vertical="center" wrapText="1"/>
    </xf>
    <xf numFmtId="0" fontId="3" fillId="0" borderId="2" xfId="0" applyFont="1" applyBorder="1" applyAlignment="1" applyProtection="1">
      <alignment horizontal="center" vertical="center" wrapText="1"/>
    </xf>
    <xf numFmtId="3" fontId="0" fillId="0" borderId="2" xfId="0" applyNumberFormat="1" applyBorder="1" applyAlignment="1" applyProtection="1">
      <alignment horizontal="center" vertical="center"/>
    </xf>
    <xf numFmtId="9" fontId="0" fillId="7" borderId="2" xfId="1" applyFont="1" applyFill="1" applyBorder="1" applyAlignment="1" applyProtection="1">
      <alignment horizontal="center" vertical="center"/>
    </xf>
    <xf numFmtId="168" fontId="3" fillId="0" borderId="2" xfId="1" applyNumberFormat="1" applyFont="1" applyBorder="1" applyAlignment="1" applyProtection="1">
      <alignment horizontal="center" vertical="center" wrapText="1"/>
    </xf>
    <xf numFmtId="9" fontId="9" fillId="0" borderId="2" xfId="1" applyFont="1" applyFill="1" applyBorder="1" applyAlignment="1" applyProtection="1">
      <alignment horizontal="center" vertical="center"/>
    </xf>
    <xf numFmtId="167" fontId="3" fillId="8" borderId="2" xfId="10" applyFont="1" applyFill="1" applyBorder="1" applyAlignment="1" applyProtection="1">
      <alignment horizontal="center" vertical="center" wrapText="1"/>
    </xf>
    <xf numFmtId="0" fontId="0" fillId="0" borderId="0" xfId="0" applyAlignment="1" applyProtection="1">
      <alignment horizontal="left" vertical="center" indent="1"/>
    </xf>
    <xf numFmtId="0" fontId="15" fillId="0" borderId="0" xfId="0" applyFont="1" applyAlignment="1" applyProtection="1">
      <alignment vertical="center" wrapText="1"/>
    </xf>
    <xf numFmtId="9" fontId="0" fillId="0" borderId="0" xfId="1" applyFont="1" applyFill="1" applyAlignment="1" applyProtection="1">
      <alignment horizontal="center" vertical="center"/>
    </xf>
    <xf numFmtId="0" fontId="8" fillId="4" borderId="0" xfId="0" applyFont="1" applyFill="1" applyProtection="1"/>
    <xf numFmtId="0" fontId="8" fillId="4" borderId="0" xfId="0" applyFont="1" applyFill="1" applyAlignment="1" applyProtection="1">
      <alignment horizontal="left" indent="1"/>
    </xf>
    <xf numFmtId="9" fontId="0" fillId="0" borderId="0" xfId="1" applyFont="1" applyFill="1" applyProtection="1"/>
    <xf numFmtId="167" fontId="6" fillId="0" borderId="0" xfId="10" applyFont="1" applyAlignment="1" applyProtection="1">
      <alignment horizontal="center" vertical="center"/>
    </xf>
    <xf numFmtId="0" fontId="0" fillId="0" borderId="2" xfId="0" applyNumberFormat="1" applyBorder="1" applyAlignment="1" applyProtection="1">
      <alignment horizontal="center" vertical="center"/>
    </xf>
    <xf numFmtId="167" fontId="7" fillId="0" borderId="0" xfId="10" applyFont="1" applyAlignment="1" applyProtection="1">
      <alignment horizontal="center" vertical="center"/>
    </xf>
    <xf numFmtId="168" fontId="3" fillId="0" borderId="0" xfId="1" applyNumberFormat="1" applyFont="1" applyBorder="1" applyAlignment="1" applyProtection="1">
      <alignment horizontal="center" vertical="center" wrapText="1"/>
    </xf>
    <xf numFmtId="0" fontId="0" fillId="0" borderId="0" xfId="0" applyAlignment="1" applyProtection="1">
      <alignment vertical="center"/>
    </xf>
    <xf numFmtId="0" fontId="0" fillId="0" borderId="2" xfId="0" applyBorder="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left" vertical="center" indent="1"/>
    </xf>
    <xf numFmtId="168" fontId="0" fillId="0" borderId="0" xfId="0" applyNumberFormat="1" applyAlignment="1" applyProtection="1">
      <alignment vertical="center"/>
    </xf>
    <xf numFmtId="168" fontId="8" fillId="0" borderId="3" xfId="1" applyNumberFormat="1" applyFont="1" applyFill="1" applyBorder="1" applyAlignment="1" applyProtection="1">
      <alignment horizontal="center" vertical="center"/>
    </xf>
    <xf numFmtId="0" fontId="0" fillId="0" borderId="0" xfId="0" applyAlignment="1" applyProtection="1">
      <alignment horizontal="right" vertical="center"/>
    </xf>
    <xf numFmtId="0" fontId="1" fillId="0" borderId="0" xfId="0" applyFont="1" applyAlignment="1" applyProtection="1">
      <alignment vertical="center"/>
    </xf>
    <xf numFmtId="0" fontId="8" fillId="9" borderId="0" xfId="0" applyFont="1" applyFill="1" applyAlignment="1" applyProtection="1">
      <alignment vertical="center"/>
    </xf>
    <xf numFmtId="0" fontId="8" fillId="9" borderId="0" xfId="0" applyFont="1" applyFill="1" applyAlignment="1" applyProtection="1">
      <alignment horizontal="left" vertical="center" indent="1"/>
    </xf>
    <xf numFmtId="168" fontId="1" fillId="0" borderId="0" xfId="1" applyNumberFormat="1" applyFont="1" applyFill="1" applyBorder="1" applyAlignment="1" applyProtection="1">
      <alignment horizontal="center" vertical="center"/>
    </xf>
    <xf numFmtId="168" fontId="8" fillId="0" borderId="4" xfId="1" applyNumberFormat="1" applyFont="1" applyFill="1" applyBorder="1" applyAlignment="1" applyProtection="1">
      <alignment horizontal="center" vertical="center"/>
    </xf>
    <xf numFmtId="0" fontId="0" fillId="0" borderId="0" xfId="0" applyFill="1" applyBorder="1" applyAlignment="1" applyProtection="1">
      <alignment horizontal="left" vertical="center" wrapText="1" indent="1"/>
    </xf>
    <xf numFmtId="0" fontId="15" fillId="0" borderId="0" xfId="0" applyFont="1" applyBorder="1" applyAlignment="1" applyProtection="1">
      <alignment vertical="center" wrapText="1"/>
    </xf>
    <xf numFmtId="0" fontId="3" fillId="0" borderId="0" xfId="0" applyFont="1" applyBorder="1" applyAlignment="1" applyProtection="1">
      <alignment horizontal="center" vertical="center" wrapText="1"/>
    </xf>
    <xf numFmtId="0" fontId="0" fillId="0" borderId="0" xfId="0" applyNumberFormat="1" applyBorder="1" applyAlignment="1" applyProtection="1">
      <alignment horizontal="center" vertical="center"/>
    </xf>
    <xf numFmtId="9" fontId="0" fillId="7" borderId="0" xfId="1" applyFont="1" applyFill="1" applyBorder="1" applyAlignment="1" applyProtection="1">
      <alignment horizontal="center" vertical="center"/>
    </xf>
    <xf numFmtId="9" fontId="9" fillId="0" borderId="0" xfId="1" applyFont="1" applyFill="1" applyBorder="1" applyAlignment="1" applyProtection="1">
      <alignment horizontal="center" vertical="center"/>
    </xf>
    <xf numFmtId="0" fontId="0" fillId="0" borderId="2" xfId="0" applyFill="1" applyBorder="1" applyAlignment="1" applyProtection="1">
      <alignment vertical="center" wrapText="1"/>
    </xf>
    <xf numFmtId="3" fontId="0" fillId="0" borderId="0" xfId="0" applyNumberFormat="1" applyFill="1" applyBorder="1" applyAlignment="1" applyProtection="1">
      <alignment horizontal="center" vertical="center"/>
    </xf>
    <xf numFmtId="167" fontId="3" fillId="0" borderId="0" xfId="10" applyFont="1" applyFill="1" applyBorder="1" applyAlignment="1" applyProtection="1">
      <alignment horizontal="center" vertical="center" wrapText="1"/>
    </xf>
    <xf numFmtId="9" fontId="0" fillId="0" borderId="0" xfId="13" applyFont="1" applyAlignment="1" applyProtection="1">
      <alignment horizontal="center" vertical="center"/>
    </xf>
    <xf numFmtId="0" fontId="1" fillId="5" borderId="4" xfId="0" applyFont="1" applyFill="1" applyBorder="1" applyProtection="1">
      <protection locked="0"/>
    </xf>
    <xf numFmtId="0" fontId="0" fillId="0" borderId="0" xfId="0" applyAlignment="1">
      <alignment horizontal="left" vertical="top" wrapText="1"/>
    </xf>
    <xf numFmtId="2" fontId="14" fillId="11" borderId="0" xfId="10" applyNumberFormat="1" applyFont="1" applyFill="1" applyBorder="1" applyAlignment="1">
      <alignment horizontal="center" vertical="center"/>
    </xf>
  </cellXfs>
  <cellStyles count="14">
    <cellStyle name="Comma" xfId="10" xr:uid="{00000000-0005-0000-0000-000000000000}"/>
    <cellStyle name="Comma [0]" xfId="7" xr:uid="{00000000-0005-0000-0000-000001000000}"/>
    <cellStyle name="Comma 2" xfId="11" xr:uid="{00000000-0005-0000-0000-000002000000}"/>
    <cellStyle name="Currency" xfId="8" xr:uid="{00000000-0005-0000-0000-000003000000}"/>
    <cellStyle name="Currency [0]" xfId="9" xr:uid="{00000000-0005-0000-0000-000004000000}"/>
    <cellStyle name="Millares 2" xfId="2" xr:uid="{00000000-0005-0000-0000-000005000000}"/>
    <cellStyle name="Moneda 2" xfId="3" xr:uid="{00000000-0005-0000-0000-000006000000}"/>
    <cellStyle name="Normal" xfId="0" builtinId="0"/>
    <cellStyle name="Normal 2" xfId="4" xr:uid="{00000000-0005-0000-0000-000008000000}"/>
    <cellStyle name="Normal 3" xfId="5" xr:uid="{00000000-0005-0000-0000-000009000000}"/>
    <cellStyle name="Percent" xfId="1" xr:uid="{00000000-0005-0000-0000-00000A000000}"/>
    <cellStyle name="Percent 2" xfId="12" xr:uid="{00000000-0005-0000-0000-00000B000000}"/>
    <cellStyle name="Porcentaje" xfId="13" builtinId="5"/>
    <cellStyle name="Porcentaje 2" xfId="6" xr:uid="{00000000-0005-0000-0000-00000C000000}"/>
  </cellStyles>
  <dxfs count="254">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_SI_NO" displayName="TABLA_SI_NO" ref="B5:C7" totalsRowShown="0">
  <autoFilter ref="B5:C7" xr:uid="{00000000-0009-0000-0100-000001000000}"/>
  <tableColumns count="2">
    <tableColumn id="1" xr3:uid="{00000000-0010-0000-0000-000001000000}" name="SI_NO"/>
    <tableColumn id="2" xr3:uid="{00000000-0010-0000-0000-000002000000}" name="Valor"/>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_TIPO_MEDICION" displayName="TABLA_TIPO_MEDICION" ref="E5:I7" totalsRowShown="0">
  <autoFilter ref="E5:I7" xr:uid="{00000000-0009-0000-0100-000002000000}"/>
  <tableColumns count="5">
    <tableColumn id="1" xr3:uid="{00000000-0010-0000-0100-000001000000}" name="TIPO_MEDICION"/>
    <tableColumn id="2" xr3:uid="{00000000-0010-0000-0100-000002000000}" name="1"/>
    <tableColumn id="3" xr3:uid="{00000000-0010-0000-0100-000003000000}" name="2"/>
    <tableColumn id="4" xr3:uid="{00000000-0010-0000-0100-000004000000}" name="3"/>
    <tableColumn id="5" xr3:uid="{00000000-0010-0000-0100-000005000000}" name="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_UNIDAD" displayName="TABLA_UNIDAD" ref="K5:K13" totalsRowShown="0">
  <autoFilter ref="K5:K13" xr:uid="{00000000-0009-0000-0100-000003000000}"/>
  <tableColumns count="1">
    <tableColumn id="1" xr3:uid="{00000000-0010-0000-0200-000001000000}" name="UNIDAD"/>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_COMPANIA" displayName="TABLA_COMPANIA" ref="M5:M8" totalsRowShown="0">
  <autoFilter ref="M5:M8" xr:uid="{00000000-0009-0000-0100-000004000000}"/>
  <tableColumns count="1">
    <tableColumn id="1" xr3:uid="{00000000-0010-0000-0300-000001000000}" name="COMPANIA"/>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5:M13"/>
  <sheetViews>
    <sheetView zoomScale="85" zoomScaleNormal="85" workbookViewId="0">
      <selection activeCell="F21" sqref="F21"/>
    </sheetView>
  </sheetViews>
  <sheetFormatPr baseColWidth="10" defaultColWidth="11.42578125" defaultRowHeight="15" x14ac:dyDescent="0.25"/>
  <cols>
    <col min="1" max="4" width="11.42578125" style="2"/>
    <col min="5" max="5" width="17.5703125" style="2" customWidth="1"/>
    <col min="6" max="12" width="11.42578125" style="2"/>
    <col min="13" max="13" width="13.28515625" style="2" customWidth="1"/>
    <col min="14" max="16384" width="11.42578125" style="2"/>
  </cols>
  <sheetData>
    <row r="5" spans="2:13" x14ac:dyDescent="0.25">
      <c r="B5" s="2" t="s">
        <v>0</v>
      </c>
      <c r="C5" s="2" t="s">
        <v>1</v>
      </c>
      <c r="E5" s="2" t="s">
        <v>2</v>
      </c>
      <c r="F5" s="2" t="s">
        <v>3</v>
      </c>
      <c r="G5" s="2" t="s">
        <v>4</v>
      </c>
      <c r="H5" s="2" t="s">
        <v>5</v>
      </c>
      <c r="I5" s="2" t="s">
        <v>6</v>
      </c>
      <c r="K5" s="2" t="s">
        <v>7</v>
      </c>
      <c r="M5" s="2" t="s">
        <v>8</v>
      </c>
    </row>
    <row r="6" spans="2:13" x14ac:dyDescent="0.25">
      <c r="B6" s="2" t="s">
        <v>9</v>
      </c>
      <c r="C6" s="2">
        <v>1</v>
      </c>
      <c r="E6" s="2" t="s">
        <v>10</v>
      </c>
      <c r="F6" s="3">
        <v>0</v>
      </c>
      <c r="G6" s="3">
        <v>0.8</v>
      </c>
      <c r="H6" s="3">
        <v>1</v>
      </c>
      <c r="I6" s="3">
        <v>1</v>
      </c>
      <c r="K6" s="2" t="s">
        <v>11</v>
      </c>
      <c r="M6" s="2" t="s">
        <v>12</v>
      </c>
    </row>
    <row r="7" spans="2:13" x14ac:dyDescent="0.25">
      <c r="B7" s="2" t="s">
        <v>13</v>
      </c>
      <c r="C7" s="2">
        <v>0</v>
      </c>
      <c r="E7" s="2" t="s">
        <v>14</v>
      </c>
      <c r="F7" s="3"/>
      <c r="G7" s="3"/>
      <c r="H7" s="3"/>
      <c r="I7" s="3"/>
      <c r="K7" s="2" t="s">
        <v>15</v>
      </c>
      <c r="M7" s="2" t="s">
        <v>16</v>
      </c>
    </row>
    <row r="8" spans="2:13" x14ac:dyDescent="0.25">
      <c r="K8" s="2" t="s">
        <v>17</v>
      </c>
      <c r="M8" s="2" t="s">
        <v>18</v>
      </c>
    </row>
    <row r="9" spans="2:13" x14ac:dyDescent="0.25">
      <c r="K9" s="2" t="s">
        <v>19</v>
      </c>
    </row>
    <row r="10" spans="2:13" x14ac:dyDescent="0.25">
      <c r="K10" s="2" t="s">
        <v>20</v>
      </c>
    </row>
    <row r="11" spans="2:13" x14ac:dyDescent="0.25">
      <c r="K11" s="2" t="s">
        <v>21</v>
      </c>
    </row>
    <row r="12" spans="2:13" x14ac:dyDescent="0.25">
      <c r="K12" s="2" t="s">
        <v>22</v>
      </c>
    </row>
    <row r="13" spans="2:13" x14ac:dyDescent="0.25">
      <c r="K13" s="2" t="s">
        <v>23</v>
      </c>
    </row>
  </sheetData>
  <sheetProtection algorithmName="SHA-512" hashValue="m8TJ59uDntroSpGAc91IBAkuzwm8tcImEKpNts8fA9VNxuy55OcQ99eqh9/o+wFd+fy9IXwl57/jJCnFdQbdRA==" saltValue="K9hx78heMx5NBi5EfK8YdQ==" spinCount="100000" sheet="1" objects="1" scenarios="1"/>
  <pageMargins left="0.7" right="0.7" top="0.75" bottom="0.75" header="0.3" footer="0.3"/>
  <tableParts count="4">
    <tablePart r:id="rId1"/>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2:J14"/>
  <sheetViews>
    <sheetView showGridLines="0" tabSelected="1" workbookViewId="0">
      <selection activeCell="D4" sqref="D4"/>
    </sheetView>
  </sheetViews>
  <sheetFormatPr baseColWidth="10" defaultColWidth="11.42578125" defaultRowHeight="15" x14ac:dyDescent="0.25"/>
  <sheetData>
    <row r="2" spans="2:10" ht="15.75" x14ac:dyDescent="0.25">
      <c r="B2" s="5" t="s">
        <v>24</v>
      </c>
      <c r="C2" s="2"/>
      <c r="D2" s="2"/>
      <c r="E2" s="2"/>
      <c r="F2" s="2"/>
      <c r="G2" s="2"/>
      <c r="H2" s="2"/>
      <c r="I2" s="2"/>
      <c r="J2" s="2"/>
    </row>
    <row r="3" spans="2:10" s="2" customFormat="1" ht="5.0999999999999996" customHeight="1" x14ac:dyDescent="0.25">
      <c r="B3" s="5"/>
    </row>
    <row r="4" spans="2:10" s="2" customFormat="1" ht="15.75" x14ac:dyDescent="0.25">
      <c r="B4" s="5" t="s">
        <v>25</v>
      </c>
      <c r="C4" s="2" t="s">
        <v>271</v>
      </c>
    </row>
    <row r="5" spans="2:10" s="2" customFormat="1" ht="15.75" x14ac:dyDescent="0.25">
      <c r="B5" s="5"/>
    </row>
    <row r="6" spans="2:10" s="2" customFormat="1" ht="15.75" x14ac:dyDescent="0.25">
      <c r="B6" s="5"/>
    </row>
    <row r="7" spans="2:10" ht="15.75" x14ac:dyDescent="0.25">
      <c r="B7" s="30" t="s">
        <v>26</v>
      </c>
      <c r="C7" s="31"/>
      <c r="D7" s="31"/>
      <c r="E7" s="31"/>
      <c r="F7" s="31"/>
      <c r="G7" s="31"/>
      <c r="H7" s="31"/>
      <c r="I7" s="31"/>
      <c r="J7" s="31"/>
    </row>
    <row r="10" spans="2:10" ht="50.25" customHeight="1" x14ac:dyDescent="0.25">
      <c r="B10" s="118" t="s">
        <v>27</v>
      </c>
      <c r="C10" s="118"/>
      <c r="D10" s="118"/>
      <c r="E10" s="118"/>
      <c r="F10" s="118"/>
      <c r="G10" s="118"/>
      <c r="H10" s="118"/>
      <c r="I10" s="118"/>
      <c r="J10" s="118"/>
    </row>
    <row r="11" spans="2:10" ht="8.25" customHeight="1" x14ac:dyDescent="0.25">
      <c r="B11" s="2"/>
      <c r="C11" s="2"/>
      <c r="D11" s="2"/>
      <c r="E11" s="2"/>
      <c r="F11" s="2"/>
      <c r="G11" s="2"/>
      <c r="H11" s="2"/>
      <c r="I11" s="2"/>
      <c r="J11" s="2"/>
    </row>
    <row r="12" spans="2:10" ht="51" customHeight="1" x14ac:dyDescent="0.25">
      <c r="B12" s="118" t="s">
        <v>28</v>
      </c>
      <c r="C12" s="118"/>
      <c r="D12" s="118"/>
      <c r="E12" s="118"/>
      <c r="F12" s="118"/>
      <c r="G12" s="118"/>
      <c r="H12" s="118"/>
      <c r="I12" s="118"/>
      <c r="J12" s="118"/>
    </row>
    <row r="14" spans="2:10" ht="61.5" customHeight="1" x14ac:dyDescent="0.25">
      <c r="B14" s="118" t="s">
        <v>29</v>
      </c>
      <c r="C14" s="118"/>
      <c r="D14" s="118"/>
      <c r="E14" s="118"/>
      <c r="F14" s="118"/>
      <c r="G14" s="118"/>
      <c r="H14" s="118"/>
      <c r="I14" s="118"/>
      <c r="J14" s="118"/>
    </row>
  </sheetData>
  <sheetProtection algorithmName="SHA-512" hashValue="kqU0GF1ht+fc92VOilctOpzQPU2JOdC8MnfV/OHohUTv54XfFTcgkY6RBGjOpKWGThWokPltpKrlr7wr+2yv4w==" saltValue="pMLCkBP/f+U3R78GZO5qdQ==" spinCount="100000" sheet="1" objects="1" scenarios="1"/>
  <mergeCells count="3">
    <mergeCell ref="B12:J12"/>
    <mergeCell ref="B10:J10"/>
    <mergeCell ref="B14:J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tabColor theme="3"/>
  </sheetPr>
  <dimension ref="A1:BF492"/>
  <sheetViews>
    <sheetView showGridLines="0" topLeftCell="L2" zoomScale="85" zoomScaleNormal="85" workbookViewId="0">
      <pane xSplit="5" ySplit="6" topLeftCell="Q8" activePane="bottomRight" state="frozen"/>
      <selection activeCell="L2" sqref="L2"/>
      <selection pane="topRight" activeCell="Q2" sqref="Q2"/>
      <selection pane="bottomLeft" activeCell="L8" sqref="L8"/>
      <selection pane="bottomRight" activeCell="V15" sqref="V15"/>
    </sheetView>
  </sheetViews>
  <sheetFormatPr baseColWidth="10" defaultColWidth="11.42578125" defaultRowHeight="15" customHeight="1" x14ac:dyDescent="0.25"/>
  <cols>
    <col min="1" max="1" width="2.7109375" style="33" hidden="1" customWidth="1"/>
    <col min="2" max="2" width="24.7109375" style="33" hidden="1" customWidth="1"/>
    <col min="3" max="3" width="5.7109375" style="33" hidden="1" customWidth="1"/>
    <col min="4" max="4" width="98.28515625" style="33" hidden="1" customWidth="1"/>
    <col min="5" max="5" width="5.7109375" style="33" hidden="1" customWidth="1"/>
    <col min="6" max="6" width="55.42578125" style="33" hidden="1" customWidth="1"/>
    <col min="7" max="7" width="79.5703125" style="33" hidden="1" customWidth="1"/>
    <col min="8" max="8" width="17.7109375" style="33" hidden="1" customWidth="1"/>
    <col min="9" max="9" width="6" style="34" hidden="1" customWidth="1"/>
    <col min="10" max="10" width="29" style="33" hidden="1" customWidth="1"/>
    <col min="11" max="11" width="5.42578125" style="33" hidden="1" customWidth="1"/>
    <col min="12" max="12" width="3.140625" style="33" bestFit="1" customWidth="1"/>
    <col min="13" max="15" width="4.5703125" style="33" customWidth="1"/>
    <col min="16" max="16" width="51" style="37" customWidth="1"/>
    <col min="17" max="17" width="38.7109375" style="38" customWidth="1"/>
    <col min="18" max="18" width="48" style="38" customWidth="1"/>
    <col min="19" max="19" width="2.7109375" style="33" customWidth="1"/>
    <col min="20" max="20" width="13" style="33" customWidth="1"/>
    <col min="21" max="21" width="11.42578125" style="33" customWidth="1"/>
    <col min="22" max="22" width="1.42578125" style="33" customWidth="1"/>
    <col min="23" max="23" width="11.42578125" style="33" customWidth="1"/>
    <col min="24" max="24" width="2.7109375" style="33" customWidth="1"/>
    <col min="25" max="26" width="6.7109375" style="33" customWidth="1"/>
    <col min="27" max="27" width="7.7109375" style="33" customWidth="1"/>
    <col min="28" max="28" width="2.7109375" style="33" customWidth="1"/>
    <col min="29" max="32" width="7.7109375" style="33" customWidth="1"/>
    <col min="33" max="33" width="2.7109375" style="33" customWidth="1"/>
    <col min="34" max="34" width="2" style="33" customWidth="1"/>
    <col min="35" max="35" width="9.85546875" style="33" customWidth="1"/>
    <col min="36" max="36" width="2.7109375" style="33" customWidth="1"/>
    <col min="37" max="37" width="2" style="33" customWidth="1"/>
    <col min="38" max="38" width="9.85546875" style="33" customWidth="1"/>
    <col min="39" max="39" width="2.7109375" style="33" customWidth="1"/>
    <col min="40" max="41" width="9.85546875" style="33" customWidth="1"/>
    <col min="42" max="42" width="2.7109375" style="33" customWidth="1"/>
    <col min="43" max="43" width="7.7109375" style="33" customWidth="1"/>
    <col min="44" max="44" width="1.7109375" style="33" customWidth="1"/>
    <col min="45" max="45" width="7.7109375" style="33" customWidth="1"/>
    <col min="46" max="46" width="2.7109375" style="33" customWidth="1"/>
    <col min="47" max="47" width="0.85546875" style="33" customWidth="1"/>
    <col min="48" max="48" width="7.7109375" style="42" customWidth="1"/>
    <col min="49" max="49" width="2.7109375" style="33" customWidth="1"/>
    <col min="50" max="50" width="0.85546875" style="33" customWidth="1"/>
    <col min="51" max="51" width="9.85546875" style="33" customWidth="1"/>
    <col min="52" max="52" width="2.7109375" style="33" customWidth="1"/>
    <col min="53" max="53" width="0.85546875" style="33" customWidth="1"/>
    <col min="54" max="54" width="9.85546875" style="33" customWidth="1"/>
    <col min="55" max="55" width="2.7109375" style="33" customWidth="1"/>
    <col min="56" max="56" width="1.7109375" style="33" customWidth="1"/>
    <col min="57" max="57" width="9.85546875" style="33" customWidth="1"/>
    <col min="58" max="16384" width="11.42578125" style="33"/>
  </cols>
  <sheetData>
    <row r="1" spans="1:58" ht="15" hidden="1" customHeight="1" x14ac:dyDescent="0.25">
      <c r="P1" s="33"/>
      <c r="Q1" s="33"/>
      <c r="R1" s="33"/>
      <c r="AF1" s="33" t="s">
        <v>231</v>
      </c>
      <c r="AH1" s="35">
        <f>SUM(AH8:AH500)</f>
        <v>14</v>
      </c>
      <c r="AI1" s="35">
        <f>SUM(AI8:AI500)</f>
        <v>13.999999999999989</v>
      </c>
      <c r="AJ1" s="36"/>
      <c r="AK1" s="35">
        <f>SUM(AK8:AK500)</f>
        <v>42</v>
      </c>
      <c r="AL1" s="35">
        <f>SUM(AL8:AL500)</f>
        <v>41.999999999999993</v>
      </c>
      <c r="AM1" s="36"/>
      <c r="AN1" s="35">
        <f>SUM(AN8:AN500)</f>
        <v>58</v>
      </c>
      <c r="AO1" s="35">
        <f>SUM(AO8:AO500)</f>
        <v>57.999999999999993</v>
      </c>
      <c r="AP1" s="36"/>
      <c r="AQ1" s="36"/>
      <c r="AR1" s="36"/>
      <c r="AS1" s="36"/>
      <c r="AT1" s="36"/>
      <c r="AU1" s="36"/>
      <c r="AV1" s="36"/>
      <c r="AW1" s="36"/>
      <c r="AX1" s="36"/>
      <c r="AY1" s="35">
        <f>SUM(AY8:AY500)</f>
        <v>0</v>
      </c>
      <c r="AZ1" s="36"/>
      <c r="BA1" s="36"/>
      <c r="BB1" s="35">
        <f>SUM(BB8:BB500)</f>
        <v>0</v>
      </c>
      <c r="BC1" s="36"/>
      <c r="BD1" s="36"/>
      <c r="BE1" s="35">
        <f>SUM(BE8:BE500)</f>
        <v>0</v>
      </c>
    </row>
    <row r="2" spans="1:58" ht="15" customHeight="1" x14ac:dyDescent="0.25">
      <c r="J2" s="33">
        <v>1</v>
      </c>
      <c r="K2" s="33">
        <v>2</v>
      </c>
      <c r="AV2" s="33"/>
    </row>
    <row r="3" spans="1:58" ht="15" customHeight="1" x14ac:dyDescent="0.25">
      <c r="M3" s="39" t="s">
        <v>30</v>
      </c>
      <c r="N3" s="39"/>
      <c r="O3" s="39"/>
      <c r="P3" s="40"/>
      <c r="Q3" s="39"/>
      <c r="R3" s="39"/>
      <c r="S3" s="39"/>
      <c r="T3" s="39"/>
      <c r="U3" s="39"/>
      <c r="V3" s="39"/>
      <c r="W3" s="39"/>
      <c r="X3" s="39"/>
      <c r="Y3" s="39"/>
      <c r="Z3" s="39"/>
      <c r="AA3" s="39"/>
      <c r="AB3" s="39"/>
      <c r="AC3" s="39"/>
      <c r="AD3" s="39"/>
      <c r="AE3" s="39"/>
      <c r="AF3" s="39"/>
      <c r="AG3" s="39"/>
      <c r="AH3" s="39"/>
      <c r="AI3" s="39"/>
      <c r="AJ3" s="39"/>
      <c r="AK3" s="39"/>
      <c r="AL3" s="39"/>
      <c r="AM3" s="39"/>
      <c r="AN3" s="39"/>
      <c r="AO3" s="39"/>
      <c r="AQ3" s="39" t="s">
        <v>31</v>
      </c>
      <c r="AR3" s="39"/>
      <c r="AS3" s="39"/>
      <c r="AT3" s="39"/>
      <c r="AU3" s="39"/>
      <c r="AV3" s="41"/>
      <c r="AW3" s="39"/>
      <c r="AX3" s="39"/>
      <c r="AY3" s="39"/>
      <c r="AZ3" s="39"/>
      <c r="BA3" s="39"/>
      <c r="BB3" s="39"/>
      <c r="BC3" s="39"/>
      <c r="BD3" s="39"/>
      <c r="BE3" s="39"/>
    </row>
    <row r="5" spans="1:58" ht="15" customHeight="1" x14ac:dyDescent="0.25">
      <c r="M5" s="43" t="s">
        <v>32</v>
      </c>
      <c r="N5" s="44"/>
      <c r="O5" s="44"/>
      <c r="P5" s="45"/>
      <c r="Q5" s="117" t="s">
        <v>272</v>
      </c>
    </row>
    <row r="7" spans="1:58" ht="15" customHeight="1" x14ac:dyDescent="0.25">
      <c r="M7" s="46"/>
      <c r="N7" s="46"/>
      <c r="O7" s="46"/>
      <c r="P7" s="47" t="s">
        <v>33</v>
      </c>
      <c r="Q7" s="46" t="s">
        <v>34</v>
      </c>
      <c r="R7" s="46" t="s">
        <v>35</v>
      </c>
      <c r="T7" s="48" t="s">
        <v>36</v>
      </c>
      <c r="U7" s="48"/>
      <c r="W7" s="48" t="s">
        <v>37</v>
      </c>
      <c r="Y7" s="46" t="s">
        <v>38</v>
      </c>
      <c r="Z7" s="49" t="s">
        <v>39</v>
      </c>
      <c r="AA7" s="49" t="s">
        <v>40</v>
      </c>
      <c r="AC7" s="48"/>
      <c r="AD7" s="48"/>
      <c r="AE7" s="48"/>
      <c r="AF7" s="48"/>
      <c r="AH7" s="48" t="s">
        <v>41</v>
      </c>
      <c r="AI7" s="48"/>
      <c r="AJ7" s="48"/>
      <c r="AK7" s="48"/>
      <c r="AL7" s="48"/>
      <c r="AM7" s="48"/>
      <c r="AN7" s="48"/>
      <c r="AO7" s="48"/>
      <c r="AQ7" s="50" t="s">
        <v>42</v>
      </c>
      <c r="AR7" s="51"/>
      <c r="AS7" s="50"/>
      <c r="AU7" s="48" t="s">
        <v>43</v>
      </c>
      <c r="AV7" s="52"/>
      <c r="AX7" s="48"/>
      <c r="AY7" s="48"/>
      <c r="AZ7" s="48"/>
      <c r="BA7" s="48"/>
      <c r="BB7" s="48"/>
      <c r="BD7" s="48" t="s">
        <v>41</v>
      </c>
      <c r="BE7" s="48"/>
    </row>
    <row r="8" spans="1:58" ht="15" customHeight="1" x14ac:dyDescent="0.25">
      <c r="T8" s="53"/>
      <c r="U8" s="53"/>
      <c r="W8" s="53"/>
      <c r="Y8" s="53"/>
      <c r="Z8" s="53"/>
      <c r="AA8" s="53"/>
      <c r="AI8" s="53"/>
      <c r="AL8" s="53"/>
      <c r="AO8" s="53"/>
      <c r="AQ8" s="53"/>
      <c r="AS8" s="53"/>
      <c r="AV8" s="54"/>
      <c r="AY8" s="53"/>
      <c r="BB8" s="53"/>
      <c r="BD8" s="53"/>
      <c r="BE8" s="53"/>
    </row>
    <row r="9" spans="1:58" ht="15" customHeight="1" x14ac:dyDescent="0.25">
      <c r="B9" s="55" t="str">
        <f>IF(M9="",IF(B8="","",B8),M9)</f>
        <v>FLUIDOS DE PERFORACIÓN</v>
      </c>
      <c r="C9" s="55" t="str">
        <f>IF(N9="",IF(C8="","",C8),N9)</f>
        <v/>
      </c>
      <c r="D9" s="55" t="str">
        <f>IF(O9="",IF(D8="","",D8),O9)</f>
        <v/>
      </c>
      <c r="E9" s="55" t="str">
        <f>IF(P9="","",P9)</f>
        <v/>
      </c>
      <c r="F9" s="55" t="str">
        <f>CONCATENATE($B9,$C9)</f>
        <v>FLUIDOS DE PERFORACIÓN</v>
      </c>
      <c r="G9" s="55" t="str">
        <f t="shared" ref="G9:G72" si="0">IF(D9="","",CONCATENATE($B9,$C9,$D9))</f>
        <v/>
      </c>
      <c r="H9" s="55" t="str">
        <f>IF(E9="","",CONCATENATE($B9,$C9,$D9,$E9))</f>
        <v/>
      </c>
      <c r="I9" s="34">
        <v>1</v>
      </c>
      <c r="J9" s="33" t="str">
        <f>CONCATENATE(I9,"-",B9)</f>
        <v>1-FLUIDOS DE PERFORACIÓN</v>
      </c>
      <c r="M9" s="39" t="s">
        <v>44</v>
      </c>
      <c r="N9" s="39"/>
      <c r="O9" s="39"/>
      <c r="P9" s="40"/>
      <c r="Q9" s="39"/>
      <c r="R9" s="39"/>
      <c r="T9" s="56" t="s">
        <v>7</v>
      </c>
      <c r="U9" s="56"/>
      <c r="W9" s="56"/>
      <c r="Y9" s="56"/>
      <c r="Z9" s="56"/>
      <c r="AA9" s="56"/>
      <c r="AC9" s="56"/>
      <c r="AD9" s="56"/>
      <c r="AE9" s="56"/>
      <c r="AF9" s="56"/>
      <c r="AH9" s="57">
        <f>SUMIFS($AI:$AI,$B:$B,$B9)</f>
        <v>0.99999999999999989</v>
      </c>
      <c r="AI9" s="57"/>
      <c r="AJ9" s="58"/>
      <c r="AK9" s="58"/>
      <c r="AL9" s="58"/>
      <c r="AM9" s="58"/>
      <c r="AN9" s="59"/>
      <c r="AO9" s="59"/>
      <c r="AQ9" s="53"/>
      <c r="AR9" s="53"/>
      <c r="AS9" s="53"/>
      <c r="AU9" s="60" t="str">
        <f>IF(SUMIFS($AV:$AV,$B:$B,$B9)&gt;0,"NC","")</f>
        <v/>
      </c>
      <c r="AV9" s="61"/>
      <c r="AZ9" s="58"/>
      <c r="BA9" s="59"/>
      <c r="BB9" s="59"/>
      <c r="BD9" s="57">
        <f>IF(AU9="NC",0,SUMIFS($AY:$AY,$B:$B,$B9))</f>
        <v>0</v>
      </c>
      <c r="BE9" s="57"/>
    </row>
    <row r="10" spans="1:58" ht="3" customHeight="1" x14ac:dyDescent="0.25">
      <c r="B10" s="55" t="str">
        <f t="shared" ref="B10:B73" si="1">IF(M10="",IF(B9="","",B9),M10)</f>
        <v>FLUIDOS DE PERFORACIÓN</v>
      </c>
      <c r="C10" s="55" t="str">
        <f t="shared" ref="C10:C73" si="2">IF(N10="",IF(C9="","",C9),N10)</f>
        <v/>
      </c>
      <c r="D10" s="55" t="str">
        <f t="shared" ref="D10:D73" si="3">IF(O10="",IF(D9="","",D9),O10)</f>
        <v/>
      </c>
      <c r="E10" s="55" t="str">
        <f t="shared" ref="E10:E73" si="4">IF(P10="","",P10)</f>
        <v/>
      </c>
      <c r="F10" s="55" t="str">
        <f t="shared" ref="F10:F73" si="5">CONCATENATE($B10,$C10)</f>
        <v>FLUIDOS DE PERFORACIÓN</v>
      </c>
      <c r="G10" s="55" t="str">
        <f t="shared" si="0"/>
        <v/>
      </c>
      <c r="H10" s="55" t="str">
        <f t="shared" ref="H10:H73" si="6">IF(E10="","",CONCATENATE($B10,$C10,$D10,$E10))</f>
        <v/>
      </c>
      <c r="I10" s="34" t="s">
        <v>45</v>
      </c>
      <c r="J10" s="33" t="str">
        <f t="shared" ref="J10:J73" si="7">CONCATENATE(I10,"-",B10)</f>
        <v xml:space="preserve"> -FLUIDOS DE PERFORACIÓN</v>
      </c>
      <c r="T10" s="53"/>
      <c r="U10" s="53"/>
      <c r="W10" s="53"/>
      <c r="Y10" s="53"/>
      <c r="Z10" s="53"/>
      <c r="AA10" s="53"/>
      <c r="AH10" s="58"/>
      <c r="AI10" s="59"/>
      <c r="AJ10" s="58"/>
      <c r="AK10" s="58"/>
      <c r="AL10" s="59"/>
      <c r="AM10" s="58"/>
      <c r="AN10" s="59"/>
      <c r="AO10" s="59"/>
      <c r="AQ10" s="53"/>
      <c r="AR10" s="53"/>
      <c r="AS10" s="53"/>
      <c r="AU10" s="58"/>
      <c r="AV10" s="54"/>
      <c r="AX10" s="58"/>
      <c r="AY10" s="59"/>
      <c r="AZ10" s="58"/>
      <c r="BA10" s="59"/>
      <c r="BB10" s="59"/>
      <c r="BD10" s="53"/>
      <c r="BE10" s="53"/>
    </row>
    <row r="11" spans="1:58" ht="15" customHeight="1" x14ac:dyDescent="0.25">
      <c r="B11" s="55" t="str">
        <f t="shared" si="1"/>
        <v>FLUIDOS DE PERFORACIÓN</v>
      </c>
      <c r="C11" s="55" t="str">
        <f t="shared" si="2"/>
        <v>Personal</v>
      </c>
      <c r="D11" s="55" t="str">
        <f t="shared" si="3"/>
        <v/>
      </c>
      <c r="E11" s="55" t="str">
        <f t="shared" si="4"/>
        <v/>
      </c>
      <c r="F11" s="55" t="str">
        <f t="shared" si="5"/>
        <v>FLUIDOS DE PERFORACIÓNPersonal</v>
      </c>
      <c r="G11" s="55" t="str">
        <f t="shared" si="0"/>
        <v/>
      </c>
      <c r="H11" s="55" t="str">
        <f t="shared" si="6"/>
        <v/>
      </c>
      <c r="I11" s="34" t="s">
        <v>46</v>
      </c>
      <c r="J11" s="33" t="str">
        <f t="shared" si="7"/>
        <v>1.1-FLUIDOS DE PERFORACIÓN</v>
      </c>
      <c r="N11" s="62" t="s">
        <v>47</v>
      </c>
      <c r="O11" s="62"/>
      <c r="P11" s="63"/>
      <c r="Q11" s="62"/>
      <c r="R11" s="62"/>
      <c r="T11" s="62"/>
      <c r="U11" s="62"/>
      <c r="W11" s="62"/>
      <c r="Y11" s="62"/>
      <c r="Z11" s="62"/>
      <c r="AA11" s="62"/>
      <c r="AC11" s="62"/>
      <c r="AD11" s="62"/>
      <c r="AE11" s="62"/>
      <c r="AF11" s="62"/>
      <c r="AH11" s="58"/>
      <c r="AI11" s="64">
        <v>0.3</v>
      </c>
      <c r="AJ11" s="58"/>
      <c r="AK11" s="65">
        <f>SUMIFS($AL:$AL,$F:$F,$F11)</f>
        <v>1</v>
      </c>
      <c r="AL11" s="65"/>
      <c r="AM11" s="53"/>
      <c r="AN11" s="53"/>
      <c r="AO11" s="53"/>
      <c r="AP11" s="53"/>
      <c r="AQ11" s="53"/>
      <c r="AR11" s="53"/>
      <c r="AS11" s="53"/>
      <c r="AU11" s="58"/>
      <c r="AV11" s="54"/>
      <c r="AX11" s="58"/>
      <c r="AY11" s="64">
        <f>AI11*BD11</f>
        <v>0</v>
      </c>
      <c r="AZ11" s="58"/>
      <c r="BD11" s="65">
        <f>SUMIFS($BB:$BB,$F:$F,$F11)</f>
        <v>0</v>
      </c>
      <c r="BE11" s="65"/>
    </row>
    <row r="12" spans="1:58" ht="3" customHeight="1" x14ac:dyDescent="0.25">
      <c r="B12" s="55" t="str">
        <f t="shared" si="1"/>
        <v>FLUIDOS DE PERFORACIÓN</v>
      </c>
      <c r="C12" s="55" t="str">
        <f t="shared" si="2"/>
        <v>Personal</v>
      </c>
      <c r="D12" s="55" t="str">
        <f t="shared" si="3"/>
        <v/>
      </c>
      <c r="E12" s="55" t="str">
        <f t="shared" si="4"/>
        <v/>
      </c>
      <c r="F12" s="55" t="str">
        <f t="shared" si="5"/>
        <v>FLUIDOS DE PERFORACIÓNPersonal</v>
      </c>
      <c r="G12" s="55" t="str">
        <f t="shared" si="0"/>
        <v/>
      </c>
      <c r="H12" s="55" t="str">
        <f t="shared" si="6"/>
        <v/>
      </c>
      <c r="I12" s="34" t="s">
        <v>45</v>
      </c>
      <c r="J12" s="33" t="str">
        <f t="shared" si="7"/>
        <v xml:space="preserve"> -FLUIDOS DE PERFORACIÓN</v>
      </c>
      <c r="T12" s="53"/>
      <c r="U12" s="53"/>
      <c r="W12" s="53"/>
      <c r="Y12" s="53"/>
      <c r="Z12" s="53"/>
      <c r="AA12" s="53"/>
      <c r="AC12" s="53"/>
      <c r="AD12" s="53"/>
      <c r="AE12" s="53"/>
      <c r="AF12" s="53"/>
      <c r="AH12" s="58"/>
      <c r="AI12" s="59"/>
      <c r="AJ12" s="58"/>
      <c r="AK12" s="58"/>
      <c r="AL12" s="59"/>
      <c r="AM12" s="58"/>
      <c r="AN12" s="58"/>
      <c r="AO12" s="59"/>
      <c r="AP12" s="53"/>
      <c r="AQ12" s="53"/>
      <c r="AR12" s="53"/>
      <c r="AS12" s="53"/>
      <c r="AU12" s="58"/>
      <c r="AV12" s="54"/>
      <c r="AX12" s="58"/>
      <c r="AY12" s="66"/>
      <c r="AZ12" s="58"/>
      <c r="BA12" s="58"/>
      <c r="BB12" s="59"/>
      <c r="BD12" s="53"/>
      <c r="BE12" s="53"/>
    </row>
    <row r="13" spans="1:58" ht="15" customHeight="1" x14ac:dyDescent="0.25">
      <c r="A13" s="67"/>
      <c r="B13" s="55" t="str">
        <f t="shared" si="1"/>
        <v>FLUIDOS DE PERFORACIÓN</v>
      </c>
      <c r="C13" s="55" t="str">
        <f t="shared" si="2"/>
        <v>Personal</v>
      </c>
      <c r="D13" s="55" t="str">
        <f t="shared" si="3"/>
        <v>Referente Técnico de la Línea</v>
      </c>
      <c r="E13" s="55" t="str">
        <f t="shared" si="4"/>
        <v/>
      </c>
      <c r="F13" s="55" t="str">
        <f t="shared" si="5"/>
        <v>FLUIDOS DE PERFORACIÓNPersonal</v>
      </c>
      <c r="G13" s="55" t="str">
        <f t="shared" si="0"/>
        <v>FLUIDOS DE PERFORACIÓNPersonalReferente Técnico de la Línea</v>
      </c>
      <c r="H13" s="55" t="str">
        <f t="shared" si="6"/>
        <v/>
      </c>
      <c r="I13" s="34" t="s">
        <v>45</v>
      </c>
      <c r="J13" s="33" t="str">
        <f t="shared" si="7"/>
        <v xml:space="preserve"> -FLUIDOS DE PERFORACIÓN</v>
      </c>
      <c r="M13" s="67"/>
      <c r="N13" s="67"/>
      <c r="O13" s="68" t="s">
        <v>48</v>
      </c>
      <c r="P13" s="69"/>
      <c r="Q13" s="68"/>
      <c r="R13" s="68"/>
      <c r="T13" s="68"/>
      <c r="U13" s="68"/>
      <c r="W13" s="68"/>
      <c r="Y13" s="68"/>
      <c r="Z13" s="68"/>
      <c r="AA13" s="68"/>
      <c r="AC13" s="68"/>
      <c r="AD13" s="68"/>
      <c r="AE13" s="68"/>
      <c r="AF13" s="68"/>
      <c r="AH13" s="58"/>
      <c r="AI13" s="66"/>
      <c r="AJ13" s="58"/>
      <c r="AK13" s="70"/>
      <c r="AL13" s="71">
        <v>0.2</v>
      </c>
      <c r="AM13" s="58"/>
      <c r="AN13" s="72">
        <f>SUMIFS($AO:$AO,$G:$G,$G13)</f>
        <v>1</v>
      </c>
      <c r="AO13" s="73"/>
      <c r="AQ13" s="53"/>
      <c r="AR13" s="53"/>
      <c r="AS13" s="53"/>
      <c r="AU13" s="58"/>
      <c r="AV13" s="54"/>
      <c r="AX13" s="58"/>
      <c r="AY13" s="66"/>
      <c r="AZ13" s="58"/>
      <c r="BA13" s="70"/>
      <c r="BB13" s="71">
        <f>AL13*BD13</f>
        <v>0</v>
      </c>
      <c r="BD13" s="72">
        <f>SUMIFS($BE:$BE,$G:$G,$G13)</f>
        <v>0</v>
      </c>
      <c r="BE13" s="73"/>
    </row>
    <row r="14" spans="1:58" ht="5.0999999999999996" customHeight="1" x14ac:dyDescent="0.25">
      <c r="B14" s="55" t="str">
        <f t="shared" si="1"/>
        <v>FLUIDOS DE PERFORACIÓN</v>
      </c>
      <c r="C14" s="55" t="str">
        <f t="shared" si="2"/>
        <v>Personal</v>
      </c>
      <c r="D14" s="55" t="str">
        <f t="shared" si="3"/>
        <v>Referente Técnico de la Línea</v>
      </c>
      <c r="E14" s="55" t="str">
        <f t="shared" si="4"/>
        <v/>
      </c>
      <c r="F14" s="55" t="str">
        <f t="shared" si="5"/>
        <v>FLUIDOS DE PERFORACIÓNPersonal</v>
      </c>
      <c r="G14" s="55" t="str">
        <f t="shared" si="0"/>
        <v>FLUIDOS DE PERFORACIÓNPersonalReferente Técnico de la Línea</v>
      </c>
      <c r="H14" s="55" t="str">
        <f t="shared" si="6"/>
        <v/>
      </c>
      <c r="I14" s="34" t="s">
        <v>45</v>
      </c>
      <c r="J14" s="33" t="str">
        <f t="shared" si="7"/>
        <v xml:space="preserve"> -FLUIDOS DE PERFORACIÓN</v>
      </c>
      <c r="T14" s="53"/>
      <c r="U14" s="53"/>
      <c r="W14" s="53"/>
      <c r="Y14" s="53"/>
      <c r="Z14" s="53"/>
      <c r="AA14" s="53"/>
      <c r="AH14" s="58"/>
      <c r="AI14" s="66"/>
      <c r="AJ14" s="58"/>
      <c r="AK14" s="74"/>
      <c r="AL14" s="75"/>
      <c r="AM14" s="58"/>
      <c r="AN14" s="58"/>
      <c r="AO14" s="76"/>
      <c r="AQ14" s="53"/>
      <c r="AS14" s="53"/>
      <c r="AU14" s="58"/>
      <c r="AV14" s="54"/>
      <c r="AX14" s="58"/>
      <c r="AY14" s="66"/>
      <c r="AZ14" s="58"/>
      <c r="BA14" s="74"/>
      <c r="BB14" s="75"/>
      <c r="BD14" s="58"/>
      <c r="BE14" s="76"/>
    </row>
    <row r="15" spans="1:58" ht="45" customHeight="1" x14ac:dyDescent="0.25">
      <c r="B15" s="55" t="str">
        <f t="shared" si="1"/>
        <v>FLUIDOS DE PERFORACIÓN</v>
      </c>
      <c r="C15" s="55" t="str">
        <f t="shared" si="2"/>
        <v>Personal</v>
      </c>
      <c r="D15" s="55" t="str">
        <f t="shared" si="3"/>
        <v>Referente Técnico de la Línea</v>
      </c>
      <c r="E15" s="55" t="str">
        <f t="shared" si="4"/>
        <v>Experiencia General</v>
      </c>
      <c r="F15" s="55" t="str">
        <f t="shared" si="5"/>
        <v>FLUIDOS DE PERFORACIÓNPersonal</v>
      </c>
      <c r="G15" s="55" t="str">
        <f t="shared" si="0"/>
        <v>FLUIDOS DE PERFORACIÓNPersonalReferente Técnico de la Línea</v>
      </c>
      <c r="H15" s="55" t="str">
        <f t="shared" si="6"/>
        <v>FLUIDOS DE PERFORACIÓNPersonalReferente Técnico de la LíneaExperiencia General</v>
      </c>
      <c r="I15" s="34" t="s">
        <v>45</v>
      </c>
      <c r="J15" s="33" t="str">
        <f t="shared" si="7"/>
        <v xml:space="preserve"> -FLUIDOS DE PERFORACIÓN</v>
      </c>
      <c r="P15" s="77" t="s">
        <v>49</v>
      </c>
      <c r="Q15" s="78"/>
      <c r="R15" s="78" t="s">
        <v>50</v>
      </c>
      <c r="T15" s="79" t="s">
        <v>11</v>
      </c>
      <c r="U15" s="79" t="s">
        <v>10</v>
      </c>
      <c r="W15" s="79" t="s">
        <v>13</v>
      </c>
      <c r="Y15" s="80">
        <v>8</v>
      </c>
      <c r="Z15" s="80">
        <v>10</v>
      </c>
      <c r="AA15" s="80">
        <v>10</v>
      </c>
      <c r="AC15" s="81">
        <f>IF($T15="Cumplimiento","",INDEX(TABLA_TIPO_MEDICION[1],MATCH(MATRIZ!$U15,TABLA_TIPO_MEDICION[TIPO_MEDICION],0),1))</f>
        <v>0</v>
      </c>
      <c r="AD15" s="81">
        <f>IF($T15="Cumplimiento","",INDEX(TABLA_TIPO_MEDICION[2],MATCH(MATRIZ!$U15,TABLA_TIPO_MEDICION[TIPO_MEDICION],0),1))</f>
        <v>0.8</v>
      </c>
      <c r="AE15" s="81">
        <f>IF($T15="Cumplimiento","",INDEX(TABLA_TIPO_MEDICION[3],MATCH(MATRIZ!$U15,TABLA_TIPO_MEDICION[TIPO_MEDICION],0),1))</f>
        <v>1</v>
      </c>
      <c r="AF15" s="81">
        <f>IF($T15="Cumplimiento","",INDEX(TABLA_TIPO_MEDICION[4],MATCH(MATRIZ!$U15,TABLA_TIPO_MEDICION[TIPO_MEDICION],0),1))</f>
        <v>1</v>
      </c>
      <c r="AH15" s="74"/>
      <c r="AI15" s="66"/>
      <c r="AJ15" s="58"/>
      <c r="AK15" s="58"/>
      <c r="AL15" s="58"/>
      <c r="AM15" s="58"/>
      <c r="AN15" s="58"/>
      <c r="AO15" s="82">
        <v>0.33</v>
      </c>
      <c r="AQ15" s="32"/>
      <c r="AS15" s="83" t="str">
        <f>IF($AQ15="","",IF($T15="Cumplimiento",INDEX(TABLA_SI_NO[Valor],MATCH($AQ15,TABLA_SI_NO[SI_NO],0),1),IF($AQ15&lt;$Y15,$AC15,IF($AQ15&lt;$Z15,$AD15,IF($AQ15&lt;$AA15,$AE15,IF($AQ15&gt;=$AA15,$AF15))))))</f>
        <v/>
      </c>
      <c r="AU15" s="74"/>
      <c r="AV15" s="84">
        <f t="shared" ref="AV15:AV17" si="8">IF(W15="SI",IF(AS15=0,1,0),0)</f>
        <v>0</v>
      </c>
      <c r="AX15" s="74"/>
      <c r="AY15" s="66"/>
      <c r="AZ15" s="58"/>
      <c r="BA15" s="74"/>
      <c r="BB15" s="66"/>
      <c r="BD15" s="58"/>
      <c r="BE15" s="82">
        <f>IF($AS15="",0,$AS15*$AO15)</f>
        <v>0</v>
      </c>
      <c r="BF15" s="116"/>
    </row>
    <row r="16" spans="1:58" ht="45" customHeight="1" x14ac:dyDescent="0.25">
      <c r="B16" s="55" t="str">
        <f t="shared" si="1"/>
        <v>FLUIDOS DE PERFORACIÓN</v>
      </c>
      <c r="C16" s="55" t="str">
        <f t="shared" si="2"/>
        <v>Personal</v>
      </c>
      <c r="D16" s="55" t="str">
        <f t="shared" si="3"/>
        <v>Referente Técnico de la Línea</v>
      </c>
      <c r="E16" s="55" t="str">
        <f t="shared" si="4"/>
        <v>Experiencia Offshore</v>
      </c>
      <c r="F16" s="55" t="str">
        <f t="shared" si="5"/>
        <v>FLUIDOS DE PERFORACIÓNPersonal</v>
      </c>
      <c r="G16" s="55" t="str">
        <f t="shared" si="0"/>
        <v>FLUIDOS DE PERFORACIÓNPersonalReferente Técnico de la Línea</v>
      </c>
      <c r="H16" s="55" t="str">
        <f t="shared" si="6"/>
        <v>FLUIDOS DE PERFORACIÓNPersonalReferente Técnico de la LíneaExperiencia Offshore</v>
      </c>
      <c r="I16" s="34" t="s">
        <v>45</v>
      </c>
      <c r="J16" s="33" t="str">
        <f t="shared" si="7"/>
        <v xml:space="preserve"> -FLUIDOS DE PERFORACIÓN</v>
      </c>
      <c r="P16" s="77" t="s">
        <v>51</v>
      </c>
      <c r="Q16" s="78"/>
      <c r="R16" s="78" t="s">
        <v>50</v>
      </c>
      <c r="T16" s="79" t="s">
        <v>11</v>
      </c>
      <c r="U16" s="79" t="s">
        <v>10</v>
      </c>
      <c r="W16" s="79" t="s">
        <v>13</v>
      </c>
      <c r="Y16" s="80">
        <v>4</v>
      </c>
      <c r="Z16" s="80">
        <v>5</v>
      </c>
      <c r="AA16" s="80">
        <v>5</v>
      </c>
      <c r="AC16" s="81">
        <f>IF($T16="Cumplimiento","",INDEX(TABLA_TIPO_MEDICION[1],MATCH(MATRIZ!$U16,TABLA_TIPO_MEDICION[TIPO_MEDICION],0),1))</f>
        <v>0</v>
      </c>
      <c r="AD16" s="81">
        <f>IF($T16="Cumplimiento","",INDEX(TABLA_TIPO_MEDICION[2],MATCH(MATRIZ!$U16,TABLA_TIPO_MEDICION[TIPO_MEDICION],0),1))</f>
        <v>0.8</v>
      </c>
      <c r="AE16" s="81">
        <f>IF($T16="Cumplimiento","",INDEX(TABLA_TIPO_MEDICION[3],MATCH(MATRIZ!$U16,TABLA_TIPO_MEDICION[TIPO_MEDICION],0),1))</f>
        <v>1</v>
      </c>
      <c r="AF16" s="81">
        <f>IF($T16="Cumplimiento","",INDEX(TABLA_TIPO_MEDICION[4],MATCH(MATRIZ!$U16,TABLA_TIPO_MEDICION[TIPO_MEDICION],0),1))</f>
        <v>1</v>
      </c>
      <c r="AH16" s="74"/>
      <c r="AI16" s="66"/>
      <c r="AJ16" s="58"/>
      <c r="AK16" s="58"/>
      <c r="AL16" s="58"/>
      <c r="AM16" s="58"/>
      <c r="AN16" s="58"/>
      <c r="AO16" s="82">
        <v>0.44</v>
      </c>
      <c r="AQ16" s="32"/>
      <c r="AS16" s="83" t="str">
        <f>IF($AQ16="","",IF($T16="Cumplimiento",INDEX(TABLA_SI_NO[Valor],MATCH($AQ16,TABLA_SI_NO[SI_NO],0),1),IF($AQ16&lt;$Y16,$AC16,IF($AQ16&lt;$Z16,$AD16,IF($AQ16&lt;$AA16,$AE16,IF($AQ16&gt;=$AA16,$AF16))))))</f>
        <v/>
      </c>
      <c r="AU16" s="74"/>
      <c r="AV16" s="84">
        <f t="shared" si="8"/>
        <v>0</v>
      </c>
      <c r="AX16" s="74"/>
      <c r="AY16" s="66"/>
      <c r="AZ16" s="58"/>
      <c r="BA16" s="74"/>
      <c r="BB16" s="66"/>
      <c r="BD16" s="58"/>
      <c r="BE16" s="82">
        <f t="shared" ref="BE16:BE17" si="9">IF($AS16="",0,$AS16*$AO16)</f>
        <v>0</v>
      </c>
      <c r="BF16" s="116"/>
    </row>
    <row r="17" spans="1:58" ht="45" customHeight="1" x14ac:dyDescent="0.25">
      <c r="B17" s="55" t="str">
        <f t="shared" si="1"/>
        <v>FLUIDOS DE PERFORACIÓN</v>
      </c>
      <c r="C17" s="55" t="str">
        <f t="shared" si="2"/>
        <v>Personal</v>
      </c>
      <c r="D17" s="55" t="str">
        <f t="shared" si="3"/>
        <v>Referente Técnico de la Línea</v>
      </c>
      <c r="E17" s="55" t="str">
        <f t="shared" si="4"/>
        <v>Formación Profesional</v>
      </c>
      <c r="F17" s="55" t="str">
        <f t="shared" si="5"/>
        <v>FLUIDOS DE PERFORACIÓNPersonal</v>
      </c>
      <c r="G17" s="55" t="str">
        <f t="shared" si="0"/>
        <v>FLUIDOS DE PERFORACIÓNPersonalReferente Técnico de la Línea</v>
      </c>
      <c r="H17" s="55" t="str">
        <f t="shared" si="6"/>
        <v>FLUIDOS DE PERFORACIÓNPersonalReferente Técnico de la LíneaFormación Profesional</v>
      </c>
      <c r="I17" s="34" t="s">
        <v>45</v>
      </c>
      <c r="J17" s="33" t="str">
        <f t="shared" si="7"/>
        <v xml:space="preserve"> -FLUIDOS DE PERFORACIÓN</v>
      </c>
      <c r="P17" s="77" t="s">
        <v>52</v>
      </c>
      <c r="Q17" s="78" t="s">
        <v>53</v>
      </c>
      <c r="R17" s="78" t="s">
        <v>54</v>
      </c>
      <c r="T17" s="79" t="s">
        <v>15</v>
      </c>
      <c r="U17" s="79"/>
      <c r="W17" s="79" t="s">
        <v>13</v>
      </c>
      <c r="Y17" s="80" t="s">
        <v>9</v>
      </c>
      <c r="Z17" s="80" t="s">
        <v>9</v>
      </c>
      <c r="AA17" s="80" t="s">
        <v>9</v>
      </c>
      <c r="AC17" s="81" t="str">
        <f>IF($T17="Cumplimiento","",INDEX(TABLA_TIPO_MEDICION[1],MATCH(MATRIZ!$U17,TABLA_TIPO_MEDICION[TIPO_MEDICION],0),1))</f>
        <v/>
      </c>
      <c r="AD17" s="81" t="str">
        <f>IF($T17="Cumplimiento","",INDEX(TABLA_TIPO_MEDICION[2],MATCH(MATRIZ!$U17,TABLA_TIPO_MEDICION[TIPO_MEDICION],0),1))</f>
        <v/>
      </c>
      <c r="AE17" s="81" t="str">
        <f>IF($T17="Cumplimiento","",INDEX(TABLA_TIPO_MEDICION[3],MATCH(MATRIZ!$U17,TABLA_TIPO_MEDICION[TIPO_MEDICION],0),1))</f>
        <v/>
      </c>
      <c r="AF17" s="81" t="str">
        <f>IF($T17="Cumplimiento","",INDEX(TABLA_TIPO_MEDICION[4],MATCH(MATRIZ!$U17,TABLA_TIPO_MEDICION[TIPO_MEDICION],0),1))</f>
        <v/>
      </c>
      <c r="AH17" s="74"/>
      <c r="AI17" s="66"/>
      <c r="AJ17" s="58"/>
      <c r="AK17" s="58"/>
      <c r="AL17" s="58"/>
      <c r="AM17" s="58"/>
      <c r="AN17" s="58"/>
      <c r="AO17" s="82">
        <v>0.23000000000000004</v>
      </c>
      <c r="AQ17" s="32"/>
      <c r="AS17" s="83" t="str">
        <f>IF($AQ17="","",IF($T17="Cumplimiento",INDEX(TABLA_SI_NO[Valor],MATCH($AQ17,TABLA_SI_NO[SI_NO],0),1),IF($AQ17&lt;$Y17,$AC17,IF($AQ17&lt;$Z17,$AD17,IF($AQ17&lt;$AA17,$AE17,IF($AQ17&gt;=$AA17,$AF17))))))</f>
        <v/>
      </c>
      <c r="AT17" s="33" t="str">
        <f>IF($AQ17&lt;$Y17,$AC17,IF($AQ17&lt;$Z17,$AD17,IF($AQ17&lt;$AA17,$AE17,IF($AQ17&gt;=$AA17,$AF17))))</f>
        <v/>
      </c>
      <c r="AU17" s="74"/>
      <c r="AV17" s="84">
        <f t="shared" si="8"/>
        <v>0</v>
      </c>
      <c r="AX17" s="74"/>
      <c r="AY17" s="66"/>
      <c r="AZ17" s="58"/>
      <c r="BA17" s="74"/>
      <c r="BB17" s="66"/>
      <c r="BD17" s="58"/>
      <c r="BE17" s="82">
        <f t="shared" si="9"/>
        <v>0</v>
      </c>
      <c r="BF17" s="116"/>
    </row>
    <row r="18" spans="1:58" ht="5.0999999999999996" customHeight="1" x14ac:dyDescent="0.25">
      <c r="B18" s="55" t="str">
        <f t="shared" si="1"/>
        <v>FLUIDOS DE PERFORACIÓN</v>
      </c>
      <c r="C18" s="55" t="str">
        <f t="shared" si="2"/>
        <v>Personal</v>
      </c>
      <c r="D18" s="55" t="str">
        <f t="shared" si="3"/>
        <v>Referente Técnico de la Línea</v>
      </c>
      <c r="E18" s="55" t="str">
        <f t="shared" si="4"/>
        <v/>
      </c>
      <c r="F18" s="55" t="str">
        <f t="shared" si="5"/>
        <v>FLUIDOS DE PERFORACIÓNPersonal</v>
      </c>
      <c r="G18" s="55" t="str">
        <f t="shared" si="0"/>
        <v>FLUIDOS DE PERFORACIÓNPersonalReferente Técnico de la Línea</v>
      </c>
      <c r="H18" s="55" t="str">
        <f t="shared" si="6"/>
        <v/>
      </c>
      <c r="I18" s="34" t="s">
        <v>45</v>
      </c>
      <c r="J18" s="33" t="str">
        <f t="shared" si="7"/>
        <v xml:space="preserve"> -FLUIDOS DE PERFORACIÓN</v>
      </c>
      <c r="P18" s="85"/>
      <c r="Q18" s="86"/>
      <c r="R18" s="86"/>
      <c r="T18" s="53"/>
      <c r="U18" s="53"/>
      <c r="W18" s="53"/>
      <c r="Y18" s="53"/>
      <c r="Z18" s="53"/>
      <c r="AA18" s="53"/>
      <c r="AH18" s="58"/>
      <c r="AI18" s="66"/>
      <c r="AJ18" s="58"/>
      <c r="AK18" s="58"/>
      <c r="AL18" s="66"/>
      <c r="AM18" s="58"/>
      <c r="AN18" s="58"/>
      <c r="AO18" s="66"/>
      <c r="AQ18" s="53"/>
      <c r="AS18" s="87"/>
      <c r="AU18" s="58"/>
      <c r="AV18" s="54"/>
      <c r="AX18" s="58"/>
      <c r="AY18" s="66"/>
      <c r="AZ18" s="58"/>
      <c r="BA18" s="58"/>
      <c r="BB18" s="66"/>
      <c r="BD18" s="87"/>
      <c r="BE18" s="87"/>
    </row>
    <row r="19" spans="1:58" ht="15" customHeight="1" x14ac:dyDescent="0.25">
      <c r="A19" s="67"/>
      <c r="B19" s="55" t="str">
        <f t="shared" si="1"/>
        <v>FLUIDOS DE PERFORACIÓN</v>
      </c>
      <c r="C19" s="55" t="str">
        <f t="shared" si="2"/>
        <v>Personal</v>
      </c>
      <c r="D19" s="55" t="str">
        <f t="shared" si="3"/>
        <v>Supervisor de Servicio en Plataforma Autoelevable</v>
      </c>
      <c r="E19" s="55" t="str">
        <f t="shared" si="4"/>
        <v/>
      </c>
      <c r="F19" s="55" t="str">
        <f t="shared" si="5"/>
        <v>FLUIDOS DE PERFORACIÓNPersonal</v>
      </c>
      <c r="G19" s="55" t="str">
        <f t="shared" si="0"/>
        <v>FLUIDOS DE PERFORACIÓNPersonalSupervisor de Servicio en Plataforma Autoelevable</v>
      </c>
      <c r="H19" s="55" t="str">
        <f t="shared" si="6"/>
        <v/>
      </c>
      <c r="I19" s="34" t="s">
        <v>45</v>
      </c>
      <c r="J19" s="33" t="str">
        <f t="shared" si="7"/>
        <v xml:space="preserve"> -FLUIDOS DE PERFORACIÓN</v>
      </c>
      <c r="M19" s="67"/>
      <c r="N19" s="67"/>
      <c r="O19" s="88" t="s">
        <v>55</v>
      </c>
      <c r="P19" s="89"/>
      <c r="Q19" s="88"/>
      <c r="R19" s="88"/>
      <c r="T19" s="88"/>
      <c r="U19" s="88"/>
      <c r="W19" s="88"/>
      <c r="Y19" s="88"/>
      <c r="Z19" s="88"/>
      <c r="AA19" s="88"/>
      <c r="AC19" s="88"/>
      <c r="AD19" s="88"/>
      <c r="AE19" s="88"/>
      <c r="AF19" s="88"/>
      <c r="AH19" s="58"/>
      <c r="AI19" s="66"/>
      <c r="AJ19" s="58"/>
      <c r="AK19" s="70"/>
      <c r="AL19" s="71">
        <v>0.4</v>
      </c>
      <c r="AM19" s="58"/>
      <c r="AN19" s="72">
        <f>SUMIFS($AO:$AO,$G:$G,$G19)</f>
        <v>1</v>
      </c>
      <c r="AO19" s="73"/>
      <c r="AU19" s="58"/>
      <c r="AV19" s="54"/>
      <c r="AX19" s="58"/>
      <c r="AY19" s="66"/>
      <c r="AZ19" s="58"/>
      <c r="BA19" s="70"/>
      <c r="BB19" s="71">
        <f>AL19*BD19</f>
        <v>0</v>
      </c>
      <c r="BD19" s="72">
        <f>SUMIFS($BE:$BE,$G:$G,$G19)</f>
        <v>0</v>
      </c>
      <c r="BE19" s="73"/>
    </row>
    <row r="20" spans="1:58" ht="5.0999999999999996" customHeight="1" x14ac:dyDescent="0.25">
      <c r="B20" s="55" t="str">
        <f t="shared" si="1"/>
        <v>FLUIDOS DE PERFORACIÓN</v>
      </c>
      <c r="C20" s="55" t="str">
        <f t="shared" si="2"/>
        <v>Personal</v>
      </c>
      <c r="D20" s="55" t="str">
        <f t="shared" si="3"/>
        <v>Supervisor de Servicio en Plataforma Autoelevable</v>
      </c>
      <c r="E20" s="55" t="str">
        <f t="shared" si="4"/>
        <v/>
      </c>
      <c r="F20" s="55" t="str">
        <f t="shared" si="5"/>
        <v>FLUIDOS DE PERFORACIÓNPersonal</v>
      </c>
      <c r="G20" s="55" t="str">
        <f t="shared" si="0"/>
        <v>FLUIDOS DE PERFORACIÓNPersonalSupervisor de Servicio en Plataforma Autoelevable</v>
      </c>
      <c r="H20" s="55" t="str">
        <f t="shared" si="6"/>
        <v/>
      </c>
      <c r="I20" s="34" t="s">
        <v>45</v>
      </c>
      <c r="J20" s="33" t="str">
        <f t="shared" si="7"/>
        <v xml:space="preserve"> -FLUIDOS DE PERFORACIÓN</v>
      </c>
      <c r="T20" s="53"/>
      <c r="U20" s="53"/>
      <c r="W20" s="53"/>
      <c r="Y20" s="53"/>
      <c r="Z20" s="53"/>
      <c r="AA20" s="53"/>
      <c r="AH20" s="58"/>
      <c r="AI20" s="66"/>
      <c r="AJ20" s="58"/>
      <c r="AK20" s="74"/>
      <c r="AL20" s="75"/>
      <c r="AM20" s="58"/>
      <c r="AN20" s="58"/>
      <c r="AO20" s="76"/>
      <c r="AQ20" s="53"/>
      <c r="AS20" s="87"/>
      <c r="AU20" s="58"/>
      <c r="AV20" s="54"/>
      <c r="AX20" s="58"/>
      <c r="AY20" s="66"/>
      <c r="AZ20" s="58"/>
      <c r="BA20" s="74"/>
      <c r="BB20" s="75"/>
      <c r="BD20" s="58"/>
      <c r="BE20" s="76"/>
    </row>
    <row r="21" spans="1:58" ht="45" customHeight="1" x14ac:dyDescent="0.25">
      <c r="B21" s="55" t="str">
        <f t="shared" si="1"/>
        <v>FLUIDOS DE PERFORACIÓN</v>
      </c>
      <c r="C21" s="55" t="str">
        <f t="shared" si="2"/>
        <v>Personal</v>
      </c>
      <c r="D21" s="55" t="str">
        <f t="shared" si="3"/>
        <v>Supervisor de Servicio en Plataforma Autoelevable</v>
      </c>
      <c r="E21" s="55" t="str">
        <f t="shared" si="4"/>
        <v>Experiencia General</v>
      </c>
      <c r="F21" s="55" t="str">
        <f t="shared" si="5"/>
        <v>FLUIDOS DE PERFORACIÓNPersonal</v>
      </c>
      <c r="G21" s="55" t="str">
        <f t="shared" si="0"/>
        <v>FLUIDOS DE PERFORACIÓNPersonalSupervisor de Servicio en Plataforma Autoelevable</v>
      </c>
      <c r="H21" s="55" t="str">
        <f t="shared" si="6"/>
        <v>FLUIDOS DE PERFORACIÓNPersonalSupervisor de Servicio en Plataforma AutoelevableExperiencia General</v>
      </c>
      <c r="I21" s="34" t="s">
        <v>45</v>
      </c>
      <c r="J21" s="33" t="str">
        <f t="shared" si="7"/>
        <v xml:space="preserve"> -FLUIDOS DE PERFORACIÓN</v>
      </c>
      <c r="P21" s="77" t="s">
        <v>49</v>
      </c>
      <c r="Q21" s="78"/>
      <c r="R21" s="78" t="s">
        <v>50</v>
      </c>
      <c r="T21" s="79" t="s">
        <v>11</v>
      </c>
      <c r="U21" s="79" t="s">
        <v>10</v>
      </c>
      <c r="W21" s="79" t="s">
        <v>13</v>
      </c>
      <c r="Y21" s="80">
        <v>8</v>
      </c>
      <c r="Z21" s="80">
        <v>10</v>
      </c>
      <c r="AA21" s="80">
        <v>10</v>
      </c>
      <c r="AC21" s="81">
        <f>IF($T21="Cumplimiento","",INDEX(TABLA_TIPO_MEDICION[1],MATCH(MATRIZ!$U21,TABLA_TIPO_MEDICION[TIPO_MEDICION],0),1))</f>
        <v>0</v>
      </c>
      <c r="AD21" s="81">
        <f>IF($T21="Cumplimiento","",INDEX(TABLA_TIPO_MEDICION[2],MATCH(MATRIZ!$U21,TABLA_TIPO_MEDICION[TIPO_MEDICION],0),1))</f>
        <v>0.8</v>
      </c>
      <c r="AE21" s="81">
        <f>IF($T21="Cumplimiento","",INDEX(TABLA_TIPO_MEDICION[3],MATCH(MATRIZ!$U21,TABLA_TIPO_MEDICION[TIPO_MEDICION],0),1))</f>
        <v>1</v>
      </c>
      <c r="AF21" s="81">
        <f>IF($T21="Cumplimiento","",INDEX(TABLA_TIPO_MEDICION[4],MATCH(MATRIZ!$U21,TABLA_TIPO_MEDICION[TIPO_MEDICION],0),1))</f>
        <v>1</v>
      </c>
      <c r="AH21" s="74"/>
      <c r="AI21" s="66"/>
      <c r="AJ21" s="58"/>
      <c r="AK21" s="58"/>
      <c r="AL21" s="58"/>
      <c r="AM21" s="58"/>
      <c r="AN21" s="58"/>
      <c r="AO21" s="82">
        <v>0.33</v>
      </c>
      <c r="AQ21" s="32"/>
      <c r="AS21" s="83" t="str">
        <f>IF($AQ21="","",IF($T21="Cumplimiento",INDEX(TABLA_SI_NO[Valor],MATCH($AQ21,TABLA_SI_NO[SI_NO],0),1),IF($AQ21&lt;$Y21,$AC21,IF($AQ21&lt;$Z21,$AD21,IF($AQ21&lt;$AA21,$AE21,IF($AQ21&gt;=$AA21,$AF21))))))</f>
        <v/>
      </c>
      <c r="AU21" s="74"/>
      <c r="AV21" s="84">
        <f t="shared" ref="AV21:AV23" si="10">IF(W21="SI",IF(AS21=0,1,0),0)</f>
        <v>0</v>
      </c>
      <c r="AX21" s="74"/>
      <c r="AY21" s="66"/>
      <c r="AZ21" s="58"/>
      <c r="BA21" s="74"/>
      <c r="BB21" s="66"/>
      <c r="BD21" s="58"/>
      <c r="BE21" s="82">
        <f t="shared" ref="BE21:BE23" si="11">IF($AS21="",0,$AS21*$AO21)</f>
        <v>0</v>
      </c>
      <c r="BF21" s="116"/>
    </row>
    <row r="22" spans="1:58" ht="45" customHeight="1" x14ac:dyDescent="0.25">
      <c r="B22" s="55" t="str">
        <f t="shared" si="1"/>
        <v>FLUIDOS DE PERFORACIÓN</v>
      </c>
      <c r="C22" s="55" t="str">
        <f t="shared" si="2"/>
        <v>Personal</v>
      </c>
      <c r="D22" s="55" t="str">
        <f t="shared" si="3"/>
        <v>Supervisor de Servicio en Plataforma Autoelevable</v>
      </c>
      <c r="E22" s="55" t="str">
        <f t="shared" si="4"/>
        <v>Experiencia Offshore</v>
      </c>
      <c r="F22" s="55" t="str">
        <f t="shared" si="5"/>
        <v>FLUIDOS DE PERFORACIÓNPersonal</v>
      </c>
      <c r="G22" s="55" t="str">
        <f t="shared" si="0"/>
        <v>FLUIDOS DE PERFORACIÓNPersonalSupervisor de Servicio en Plataforma Autoelevable</v>
      </c>
      <c r="H22" s="55" t="str">
        <f t="shared" si="6"/>
        <v>FLUIDOS DE PERFORACIÓNPersonalSupervisor de Servicio en Plataforma AutoelevableExperiencia Offshore</v>
      </c>
      <c r="I22" s="34" t="s">
        <v>45</v>
      </c>
      <c r="J22" s="33" t="str">
        <f t="shared" si="7"/>
        <v xml:space="preserve"> -FLUIDOS DE PERFORACIÓN</v>
      </c>
      <c r="P22" s="77" t="s">
        <v>51</v>
      </c>
      <c r="Q22" s="78"/>
      <c r="R22" s="78" t="s">
        <v>50</v>
      </c>
      <c r="T22" s="79" t="s">
        <v>11</v>
      </c>
      <c r="U22" s="79" t="s">
        <v>10</v>
      </c>
      <c r="W22" s="79" t="s">
        <v>13</v>
      </c>
      <c r="Y22" s="80">
        <v>2</v>
      </c>
      <c r="Z22" s="80">
        <v>3</v>
      </c>
      <c r="AA22" s="80">
        <v>3</v>
      </c>
      <c r="AC22" s="81">
        <f>IF($T22="Cumplimiento","",INDEX(TABLA_TIPO_MEDICION[1],MATCH(MATRIZ!$U22,TABLA_TIPO_MEDICION[TIPO_MEDICION],0),1))</f>
        <v>0</v>
      </c>
      <c r="AD22" s="81">
        <f>IF($T22="Cumplimiento","",INDEX(TABLA_TIPO_MEDICION[2],MATCH(MATRIZ!$U22,TABLA_TIPO_MEDICION[TIPO_MEDICION],0),1))</f>
        <v>0.8</v>
      </c>
      <c r="AE22" s="81">
        <f>IF($T22="Cumplimiento","",INDEX(TABLA_TIPO_MEDICION[3],MATCH(MATRIZ!$U22,TABLA_TIPO_MEDICION[TIPO_MEDICION],0),1))</f>
        <v>1</v>
      </c>
      <c r="AF22" s="81">
        <f>IF($T22="Cumplimiento","",INDEX(TABLA_TIPO_MEDICION[4],MATCH(MATRIZ!$U22,TABLA_TIPO_MEDICION[TIPO_MEDICION],0),1))</f>
        <v>1</v>
      </c>
      <c r="AH22" s="74"/>
      <c r="AI22" s="66"/>
      <c r="AJ22" s="58"/>
      <c r="AK22" s="58"/>
      <c r="AL22" s="58"/>
      <c r="AM22" s="58"/>
      <c r="AN22" s="58"/>
      <c r="AO22" s="82">
        <v>0.44</v>
      </c>
      <c r="AQ22" s="32"/>
      <c r="AS22" s="83" t="str">
        <f>IF($AQ22="","",IF($T22="Cumplimiento",INDEX(TABLA_SI_NO[Valor],MATCH($AQ22,TABLA_SI_NO[SI_NO],0),1),IF($AQ22&lt;$Y22,$AC22,IF($AQ22&lt;$Z22,$AD22,IF($AQ22&lt;$AA22,$AE22,IF($AQ22&gt;=$AA22,$AF22))))))</f>
        <v/>
      </c>
      <c r="AU22" s="74"/>
      <c r="AV22" s="84">
        <f t="shared" si="10"/>
        <v>0</v>
      </c>
      <c r="AX22" s="74"/>
      <c r="AY22" s="66"/>
      <c r="AZ22" s="58"/>
      <c r="BA22" s="74"/>
      <c r="BB22" s="66"/>
      <c r="BD22" s="58"/>
      <c r="BE22" s="82">
        <f t="shared" si="11"/>
        <v>0</v>
      </c>
      <c r="BF22" s="116"/>
    </row>
    <row r="23" spans="1:58" ht="45" customHeight="1" x14ac:dyDescent="0.25">
      <c r="B23" s="55" t="str">
        <f t="shared" si="1"/>
        <v>FLUIDOS DE PERFORACIÓN</v>
      </c>
      <c r="C23" s="55" t="str">
        <f t="shared" si="2"/>
        <v>Personal</v>
      </c>
      <c r="D23" s="55" t="str">
        <f t="shared" si="3"/>
        <v>Supervisor de Servicio en Plataforma Autoelevable</v>
      </c>
      <c r="E23" s="55" t="str">
        <f t="shared" si="4"/>
        <v>Formación Profesional</v>
      </c>
      <c r="F23" s="55" t="str">
        <f t="shared" si="5"/>
        <v>FLUIDOS DE PERFORACIÓNPersonal</v>
      </c>
      <c r="G23" s="55" t="str">
        <f t="shared" si="0"/>
        <v>FLUIDOS DE PERFORACIÓNPersonalSupervisor de Servicio en Plataforma Autoelevable</v>
      </c>
      <c r="H23" s="55" t="str">
        <f t="shared" si="6"/>
        <v>FLUIDOS DE PERFORACIÓNPersonalSupervisor de Servicio en Plataforma AutoelevableFormación Profesional</v>
      </c>
      <c r="I23" s="34" t="s">
        <v>45</v>
      </c>
      <c r="J23" s="33" t="str">
        <f t="shared" si="7"/>
        <v xml:space="preserve"> -FLUIDOS DE PERFORACIÓN</v>
      </c>
      <c r="P23" s="77" t="s">
        <v>52</v>
      </c>
      <c r="Q23" s="78" t="s">
        <v>53</v>
      </c>
      <c r="R23" s="78" t="s">
        <v>54</v>
      </c>
      <c r="T23" s="79" t="s">
        <v>15</v>
      </c>
      <c r="U23" s="79"/>
      <c r="W23" s="79" t="s">
        <v>13</v>
      </c>
      <c r="Y23" s="80" t="s">
        <v>9</v>
      </c>
      <c r="Z23" s="80" t="s">
        <v>9</v>
      </c>
      <c r="AA23" s="80" t="s">
        <v>9</v>
      </c>
      <c r="AC23" s="81" t="str">
        <f>IF($T23="Cumplimiento","",INDEX(TABLA_TIPO_MEDICION[1],MATCH(MATRIZ!$U23,TABLA_TIPO_MEDICION[TIPO_MEDICION],0),1))</f>
        <v/>
      </c>
      <c r="AD23" s="81" t="str">
        <f>IF($T23="Cumplimiento","",INDEX(TABLA_TIPO_MEDICION[2],MATCH(MATRIZ!$U23,TABLA_TIPO_MEDICION[TIPO_MEDICION],0),1))</f>
        <v/>
      </c>
      <c r="AE23" s="81" t="str">
        <f>IF($T23="Cumplimiento","",INDEX(TABLA_TIPO_MEDICION[3],MATCH(MATRIZ!$U23,TABLA_TIPO_MEDICION[TIPO_MEDICION],0),1))</f>
        <v/>
      </c>
      <c r="AF23" s="81" t="str">
        <f>IF($T23="Cumplimiento","",INDEX(TABLA_TIPO_MEDICION[4],MATCH(MATRIZ!$U23,TABLA_TIPO_MEDICION[TIPO_MEDICION],0),1))</f>
        <v/>
      </c>
      <c r="AH23" s="74"/>
      <c r="AI23" s="66"/>
      <c r="AJ23" s="58"/>
      <c r="AK23" s="58"/>
      <c r="AL23" s="58"/>
      <c r="AM23" s="58"/>
      <c r="AN23" s="58"/>
      <c r="AO23" s="82">
        <v>0.23000000000000004</v>
      </c>
      <c r="AQ23" s="32"/>
      <c r="AS23" s="83" t="str">
        <f>IF($AQ23="","",IF($T23="Cumplimiento",INDEX(TABLA_SI_NO[Valor],MATCH($AQ23,TABLA_SI_NO[SI_NO],0),1),IF($AQ23&lt;$Y23,$AC23,IF($AQ23&lt;$Z23,$AD23,IF($AQ23&lt;$AA23,$AE23,IF($AQ23&gt;=$AA23,$AF23))))))</f>
        <v/>
      </c>
      <c r="AU23" s="74"/>
      <c r="AV23" s="84">
        <f t="shared" si="10"/>
        <v>0</v>
      </c>
      <c r="AX23" s="74"/>
      <c r="AY23" s="66"/>
      <c r="AZ23" s="58"/>
      <c r="BA23" s="74"/>
      <c r="BB23" s="66"/>
      <c r="BD23" s="58"/>
      <c r="BE23" s="82">
        <f t="shared" si="11"/>
        <v>0</v>
      </c>
      <c r="BF23" s="116"/>
    </row>
    <row r="24" spans="1:58" ht="5.0999999999999996" customHeight="1" x14ac:dyDescent="0.25">
      <c r="B24" s="55" t="str">
        <f t="shared" si="1"/>
        <v>FLUIDOS DE PERFORACIÓN</v>
      </c>
      <c r="C24" s="55" t="str">
        <f t="shared" si="2"/>
        <v>Personal</v>
      </c>
      <c r="D24" s="55" t="str">
        <f t="shared" si="3"/>
        <v>Supervisor de Servicio en Plataforma Autoelevable</v>
      </c>
      <c r="E24" s="55" t="str">
        <f t="shared" si="4"/>
        <v/>
      </c>
      <c r="F24" s="55" t="str">
        <f t="shared" si="5"/>
        <v>FLUIDOS DE PERFORACIÓNPersonal</v>
      </c>
      <c r="G24" s="55" t="str">
        <f t="shared" si="0"/>
        <v>FLUIDOS DE PERFORACIÓNPersonalSupervisor de Servicio en Plataforma Autoelevable</v>
      </c>
      <c r="H24" s="55" t="str">
        <f t="shared" si="6"/>
        <v/>
      </c>
      <c r="I24" s="34" t="s">
        <v>45</v>
      </c>
      <c r="J24" s="33" t="str">
        <f t="shared" si="7"/>
        <v xml:space="preserve"> -FLUIDOS DE PERFORACIÓN</v>
      </c>
      <c r="T24" s="53"/>
      <c r="U24" s="53"/>
      <c r="W24" s="53"/>
      <c r="Y24" s="53"/>
      <c r="Z24" s="53"/>
      <c r="AA24" s="53"/>
      <c r="AH24" s="58"/>
      <c r="AI24" s="66"/>
      <c r="AJ24" s="58"/>
      <c r="AK24" s="58"/>
      <c r="AL24" s="66"/>
      <c r="AM24" s="58"/>
      <c r="AN24" s="58"/>
      <c r="AO24" s="66"/>
      <c r="AQ24" s="53"/>
      <c r="AS24" s="87"/>
      <c r="AU24" s="58"/>
      <c r="AV24" s="54"/>
      <c r="AX24" s="58"/>
      <c r="AY24" s="66"/>
      <c r="AZ24" s="58"/>
      <c r="BA24" s="58"/>
      <c r="BB24" s="66"/>
      <c r="BD24" s="87"/>
      <c r="BE24" s="87"/>
    </row>
    <row r="25" spans="1:58" ht="15" customHeight="1" x14ac:dyDescent="0.25">
      <c r="A25" s="67"/>
      <c r="B25" s="55" t="str">
        <f t="shared" si="1"/>
        <v>FLUIDOS DE PERFORACIÓN</v>
      </c>
      <c r="C25" s="55" t="str">
        <f t="shared" si="2"/>
        <v>Personal</v>
      </c>
      <c r="D25" s="55" t="str">
        <f t="shared" si="3"/>
        <v>Fluidos de perforación y completación</v>
      </c>
      <c r="E25" s="55" t="str">
        <f t="shared" si="4"/>
        <v/>
      </c>
      <c r="F25" s="55" t="str">
        <f t="shared" si="5"/>
        <v>FLUIDOS DE PERFORACIÓNPersonal</v>
      </c>
      <c r="G25" s="55" t="str">
        <f t="shared" si="0"/>
        <v>FLUIDOS DE PERFORACIÓNPersonalFluidos de perforación y completación</v>
      </c>
      <c r="H25" s="55" t="str">
        <f t="shared" si="6"/>
        <v/>
      </c>
      <c r="I25" s="34" t="s">
        <v>45</v>
      </c>
      <c r="J25" s="33" t="str">
        <f t="shared" si="7"/>
        <v xml:space="preserve"> -FLUIDOS DE PERFORACIÓN</v>
      </c>
      <c r="M25" s="67"/>
      <c r="N25" s="67"/>
      <c r="O25" s="88" t="s">
        <v>56</v>
      </c>
      <c r="P25" s="89"/>
      <c r="Q25" s="88"/>
      <c r="R25" s="88"/>
      <c r="T25" s="88"/>
      <c r="U25" s="88"/>
      <c r="W25" s="88"/>
      <c r="Y25" s="88"/>
      <c r="Z25" s="88"/>
      <c r="AA25" s="88"/>
      <c r="AC25" s="88"/>
      <c r="AD25" s="88"/>
      <c r="AE25" s="88"/>
      <c r="AF25" s="88"/>
      <c r="AH25" s="58"/>
      <c r="AI25" s="66"/>
      <c r="AJ25" s="58"/>
      <c r="AK25" s="70"/>
      <c r="AL25" s="71">
        <v>0.4</v>
      </c>
      <c r="AM25" s="58"/>
      <c r="AN25" s="72">
        <f>SUMIFS($AO:$AO,$G:$G,$G25)</f>
        <v>1</v>
      </c>
      <c r="AO25" s="73"/>
      <c r="AU25" s="58"/>
      <c r="AV25" s="54"/>
      <c r="AX25" s="58"/>
      <c r="AY25" s="66"/>
      <c r="AZ25" s="58"/>
      <c r="BA25" s="70"/>
      <c r="BB25" s="71">
        <f>AL25*BD25</f>
        <v>0</v>
      </c>
      <c r="BD25" s="72">
        <f>SUMIFS($BE:$BE,$G:$G,$G25)</f>
        <v>0</v>
      </c>
      <c r="BE25" s="73"/>
    </row>
    <row r="26" spans="1:58" ht="5.0999999999999996" customHeight="1" x14ac:dyDescent="0.25">
      <c r="B26" s="55" t="str">
        <f t="shared" si="1"/>
        <v>FLUIDOS DE PERFORACIÓN</v>
      </c>
      <c r="C26" s="55" t="str">
        <f t="shared" si="2"/>
        <v>Personal</v>
      </c>
      <c r="D26" s="55" t="str">
        <f t="shared" si="3"/>
        <v>Fluidos de perforación y completación</v>
      </c>
      <c r="E26" s="55" t="str">
        <f t="shared" si="4"/>
        <v/>
      </c>
      <c r="F26" s="55" t="str">
        <f t="shared" si="5"/>
        <v>FLUIDOS DE PERFORACIÓNPersonal</v>
      </c>
      <c r="G26" s="55" t="str">
        <f t="shared" si="0"/>
        <v>FLUIDOS DE PERFORACIÓNPersonalFluidos de perforación y completación</v>
      </c>
      <c r="H26" s="55" t="str">
        <f t="shared" si="6"/>
        <v/>
      </c>
      <c r="I26" s="34" t="s">
        <v>45</v>
      </c>
      <c r="J26" s="33" t="str">
        <f t="shared" si="7"/>
        <v xml:space="preserve"> -FLUIDOS DE PERFORACIÓN</v>
      </c>
      <c r="T26" s="53"/>
      <c r="U26" s="53"/>
      <c r="W26" s="53"/>
      <c r="Y26" s="53"/>
      <c r="Z26" s="53"/>
      <c r="AA26" s="53"/>
      <c r="AH26" s="58"/>
      <c r="AI26" s="66"/>
      <c r="AJ26" s="58"/>
      <c r="AK26" s="74"/>
      <c r="AL26" s="75"/>
      <c r="AM26" s="58"/>
      <c r="AN26" s="58"/>
      <c r="AO26" s="76"/>
      <c r="AQ26" s="53"/>
      <c r="AS26" s="87"/>
      <c r="AU26" s="58"/>
      <c r="AV26" s="54"/>
      <c r="AX26" s="58"/>
      <c r="AY26" s="66"/>
      <c r="AZ26" s="58"/>
      <c r="BA26" s="74"/>
      <c r="BB26" s="66"/>
      <c r="BD26" s="58"/>
      <c r="BE26" s="76"/>
    </row>
    <row r="27" spans="1:58" ht="45" customHeight="1" x14ac:dyDescent="0.25">
      <c r="B27" s="55" t="str">
        <f t="shared" si="1"/>
        <v>FLUIDOS DE PERFORACIÓN</v>
      </c>
      <c r="C27" s="55" t="str">
        <f t="shared" si="2"/>
        <v>Personal</v>
      </c>
      <c r="D27" s="55" t="str">
        <f t="shared" si="3"/>
        <v>Fluidos de perforación y completación</v>
      </c>
      <c r="E27" s="55" t="str">
        <f t="shared" si="4"/>
        <v>Experiencia General</v>
      </c>
      <c r="F27" s="55" t="str">
        <f t="shared" si="5"/>
        <v>FLUIDOS DE PERFORACIÓNPersonal</v>
      </c>
      <c r="G27" s="55" t="str">
        <f t="shared" si="0"/>
        <v>FLUIDOS DE PERFORACIÓNPersonalFluidos de perforación y completación</v>
      </c>
      <c r="H27" s="55" t="str">
        <f t="shared" si="6"/>
        <v>FLUIDOS DE PERFORACIÓNPersonalFluidos de perforación y completaciónExperiencia General</v>
      </c>
      <c r="I27" s="34" t="s">
        <v>45</v>
      </c>
      <c r="J27" s="33" t="str">
        <f t="shared" si="7"/>
        <v xml:space="preserve"> -FLUIDOS DE PERFORACIÓN</v>
      </c>
      <c r="P27" s="77" t="s">
        <v>49</v>
      </c>
      <c r="Q27" s="78"/>
      <c r="R27" s="78" t="s">
        <v>50</v>
      </c>
      <c r="T27" s="79" t="s">
        <v>11</v>
      </c>
      <c r="U27" s="79" t="s">
        <v>10</v>
      </c>
      <c r="W27" s="79" t="s">
        <v>13</v>
      </c>
      <c r="Y27" s="80">
        <v>4</v>
      </c>
      <c r="Z27" s="80">
        <v>5</v>
      </c>
      <c r="AA27" s="80">
        <v>15</v>
      </c>
      <c r="AC27" s="81">
        <f>IF($T27="Cumplimiento","",INDEX(TABLA_TIPO_MEDICION[1],MATCH(MATRIZ!$U27,TABLA_TIPO_MEDICION[TIPO_MEDICION],0),1))</f>
        <v>0</v>
      </c>
      <c r="AD27" s="81">
        <f>IF($T27="Cumplimiento","",INDEX(TABLA_TIPO_MEDICION[2],MATCH(MATRIZ!$U27,TABLA_TIPO_MEDICION[TIPO_MEDICION],0),1))</f>
        <v>0.8</v>
      </c>
      <c r="AE27" s="81">
        <f>IF($T27="Cumplimiento","",INDEX(TABLA_TIPO_MEDICION[3],MATCH(MATRIZ!$U27,TABLA_TIPO_MEDICION[TIPO_MEDICION],0),1))</f>
        <v>1</v>
      </c>
      <c r="AF27" s="81">
        <f>IF($T27="Cumplimiento","",INDEX(TABLA_TIPO_MEDICION[4],MATCH(MATRIZ!$U27,TABLA_TIPO_MEDICION[TIPO_MEDICION],0),1))</f>
        <v>1</v>
      </c>
      <c r="AH27" s="74"/>
      <c r="AI27" s="66"/>
      <c r="AJ27" s="58"/>
      <c r="AK27" s="58"/>
      <c r="AL27" s="58"/>
      <c r="AM27" s="58"/>
      <c r="AN27" s="58"/>
      <c r="AO27" s="82">
        <v>0.33</v>
      </c>
      <c r="AQ27" s="32"/>
      <c r="AS27" s="83" t="str">
        <f>IF($AQ27="","",IF($T27="Cumplimiento",INDEX(TABLA_SI_NO[Valor],MATCH($AQ27,TABLA_SI_NO[SI_NO],0),1),IF($AQ27&lt;$Y27,$AC27,IF($AQ27&lt;$Z27,$AD27,IF($AQ27&lt;$AA27,$AE27,IF($AQ27&gt;=$AA27,$AF27))))))</f>
        <v/>
      </c>
      <c r="AU27" s="74"/>
      <c r="AV27" s="84">
        <f t="shared" ref="AV27:AV29" si="12">IF(W27="SI",IF(AS27=0,1,0),0)</f>
        <v>0</v>
      </c>
      <c r="AX27" s="74"/>
      <c r="AY27" s="66"/>
      <c r="AZ27" s="58"/>
      <c r="BA27" s="74"/>
      <c r="BB27" s="66"/>
      <c r="BD27" s="58"/>
      <c r="BE27" s="82">
        <f t="shared" ref="BE27:BE29" si="13">IF($AS27="",0,$AS27*$AO27)</f>
        <v>0</v>
      </c>
      <c r="BF27" s="116"/>
    </row>
    <row r="28" spans="1:58" ht="45" customHeight="1" x14ac:dyDescent="0.25">
      <c r="B28" s="55" t="str">
        <f t="shared" si="1"/>
        <v>FLUIDOS DE PERFORACIÓN</v>
      </c>
      <c r="C28" s="55" t="str">
        <f t="shared" si="2"/>
        <v>Personal</v>
      </c>
      <c r="D28" s="55" t="str">
        <f t="shared" si="3"/>
        <v>Fluidos de perforación y completación</v>
      </c>
      <c r="E28" s="55" t="str">
        <f t="shared" si="4"/>
        <v>Experiencia Offshore</v>
      </c>
      <c r="F28" s="55" t="str">
        <f t="shared" si="5"/>
        <v>FLUIDOS DE PERFORACIÓNPersonal</v>
      </c>
      <c r="G28" s="55" t="str">
        <f t="shared" si="0"/>
        <v>FLUIDOS DE PERFORACIÓNPersonalFluidos de perforación y completación</v>
      </c>
      <c r="H28" s="55" t="str">
        <f t="shared" si="6"/>
        <v>FLUIDOS DE PERFORACIÓNPersonalFluidos de perforación y completaciónExperiencia Offshore</v>
      </c>
      <c r="I28" s="34" t="s">
        <v>45</v>
      </c>
      <c r="J28" s="33" t="str">
        <f t="shared" si="7"/>
        <v xml:space="preserve"> -FLUIDOS DE PERFORACIÓN</v>
      </c>
      <c r="P28" s="77" t="s">
        <v>51</v>
      </c>
      <c r="Q28" s="78"/>
      <c r="R28" s="78" t="s">
        <v>50</v>
      </c>
      <c r="T28" s="79" t="s">
        <v>11</v>
      </c>
      <c r="U28" s="79" t="s">
        <v>10</v>
      </c>
      <c r="W28" s="79" t="s">
        <v>13</v>
      </c>
      <c r="Y28" s="80">
        <v>2</v>
      </c>
      <c r="Z28" s="80">
        <v>3</v>
      </c>
      <c r="AA28" s="80">
        <v>100</v>
      </c>
      <c r="AC28" s="81">
        <f>IF($T28="Cumplimiento","",INDEX(TABLA_TIPO_MEDICION[1],MATCH(MATRIZ!$U28,TABLA_TIPO_MEDICION[TIPO_MEDICION],0),1))</f>
        <v>0</v>
      </c>
      <c r="AD28" s="81">
        <f>IF($T28="Cumplimiento","",INDEX(TABLA_TIPO_MEDICION[2],MATCH(MATRIZ!$U28,TABLA_TIPO_MEDICION[TIPO_MEDICION],0),1))</f>
        <v>0.8</v>
      </c>
      <c r="AE28" s="81">
        <f>IF($T28="Cumplimiento","",INDEX(TABLA_TIPO_MEDICION[3],MATCH(MATRIZ!$U28,TABLA_TIPO_MEDICION[TIPO_MEDICION],0),1))</f>
        <v>1</v>
      </c>
      <c r="AF28" s="81">
        <f>IF($T28="Cumplimiento","",INDEX(TABLA_TIPO_MEDICION[4],MATCH(MATRIZ!$U28,TABLA_TIPO_MEDICION[TIPO_MEDICION],0),1))</f>
        <v>1</v>
      </c>
      <c r="AH28" s="74"/>
      <c r="AI28" s="66"/>
      <c r="AJ28" s="58"/>
      <c r="AK28" s="58"/>
      <c r="AL28" s="58"/>
      <c r="AM28" s="58"/>
      <c r="AN28" s="58"/>
      <c r="AO28" s="82">
        <v>0.44</v>
      </c>
      <c r="AQ28" s="32"/>
      <c r="AS28" s="83" t="str">
        <f>IF($AQ28="","",IF($T28="Cumplimiento",INDEX(TABLA_SI_NO[Valor],MATCH($AQ28,TABLA_SI_NO[SI_NO],0),1),IF($AQ28&lt;$Y28,$AC28,IF($AQ28&lt;$Z28,$AD28,IF($AQ28&lt;$AA28,$AE28,IF($AQ28&gt;=$AA28,$AF28))))))</f>
        <v/>
      </c>
      <c r="AU28" s="74"/>
      <c r="AV28" s="84">
        <f t="shared" si="12"/>
        <v>0</v>
      </c>
      <c r="AX28" s="74"/>
      <c r="AY28" s="66"/>
      <c r="AZ28" s="58"/>
      <c r="BA28" s="74"/>
      <c r="BB28" s="66"/>
      <c r="BD28" s="58"/>
      <c r="BE28" s="82">
        <f t="shared" si="13"/>
        <v>0</v>
      </c>
      <c r="BF28" s="116"/>
    </row>
    <row r="29" spans="1:58" ht="45" customHeight="1" x14ac:dyDescent="0.25">
      <c r="B29" s="55" t="str">
        <f t="shared" si="1"/>
        <v>FLUIDOS DE PERFORACIÓN</v>
      </c>
      <c r="C29" s="55" t="str">
        <f t="shared" si="2"/>
        <v>Personal</v>
      </c>
      <c r="D29" s="55" t="str">
        <f t="shared" si="3"/>
        <v>Fluidos de perforación y completación</v>
      </c>
      <c r="E29" s="55" t="str">
        <f t="shared" si="4"/>
        <v>Formación Profesional</v>
      </c>
      <c r="F29" s="55" t="str">
        <f t="shared" si="5"/>
        <v>FLUIDOS DE PERFORACIÓNPersonal</v>
      </c>
      <c r="G29" s="55" t="str">
        <f t="shared" si="0"/>
        <v>FLUIDOS DE PERFORACIÓNPersonalFluidos de perforación y completación</v>
      </c>
      <c r="H29" s="55" t="str">
        <f t="shared" si="6"/>
        <v>FLUIDOS DE PERFORACIÓNPersonalFluidos de perforación y completaciónFormación Profesional</v>
      </c>
      <c r="I29" s="34" t="s">
        <v>45</v>
      </c>
      <c r="J29" s="33" t="str">
        <f t="shared" si="7"/>
        <v xml:space="preserve"> -FLUIDOS DE PERFORACIÓN</v>
      </c>
      <c r="P29" s="77" t="s">
        <v>52</v>
      </c>
      <c r="Q29" s="78" t="s">
        <v>53</v>
      </c>
      <c r="R29" s="78" t="s">
        <v>54</v>
      </c>
      <c r="T29" s="79" t="s">
        <v>15</v>
      </c>
      <c r="U29" s="79"/>
      <c r="W29" s="79" t="s">
        <v>13</v>
      </c>
      <c r="Y29" s="80" t="s">
        <v>9</v>
      </c>
      <c r="Z29" s="80" t="s">
        <v>9</v>
      </c>
      <c r="AA29" s="80" t="s">
        <v>9</v>
      </c>
      <c r="AC29" s="81" t="str">
        <f>IF($T29="Cumplimiento","",INDEX(TABLA_TIPO_MEDICION[1],MATCH(MATRIZ!$U29,TABLA_TIPO_MEDICION[TIPO_MEDICION],0),1))</f>
        <v/>
      </c>
      <c r="AD29" s="81" t="str">
        <f>IF($T29="Cumplimiento","",INDEX(TABLA_TIPO_MEDICION[2],MATCH(MATRIZ!$U29,TABLA_TIPO_MEDICION[TIPO_MEDICION],0),1))</f>
        <v/>
      </c>
      <c r="AE29" s="81" t="str">
        <f>IF($T29="Cumplimiento","",INDEX(TABLA_TIPO_MEDICION[3],MATCH(MATRIZ!$U29,TABLA_TIPO_MEDICION[TIPO_MEDICION],0),1))</f>
        <v/>
      </c>
      <c r="AF29" s="81" t="str">
        <f>IF($T29="Cumplimiento","",INDEX(TABLA_TIPO_MEDICION[4],MATCH(MATRIZ!$U29,TABLA_TIPO_MEDICION[TIPO_MEDICION],0),1))</f>
        <v/>
      </c>
      <c r="AH29" s="74"/>
      <c r="AI29" s="66"/>
      <c r="AJ29" s="58"/>
      <c r="AK29" s="58"/>
      <c r="AL29" s="58"/>
      <c r="AM29" s="58"/>
      <c r="AN29" s="58"/>
      <c r="AO29" s="82">
        <v>0.23000000000000004</v>
      </c>
      <c r="AQ29" s="32"/>
      <c r="AS29" s="83" t="str">
        <f>IF($AQ29="","",IF($T29="Cumplimiento",INDEX(TABLA_SI_NO[Valor],MATCH($AQ29,TABLA_SI_NO[SI_NO],0),1),IF($AQ29&lt;$Y29,$AC29,IF($AQ29&lt;$Z29,$AD29,IF($AQ29&lt;$AA29,$AE29,IF($AQ29&gt;=$AA29,$AF29))))))</f>
        <v/>
      </c>
      <c r="AU29" s="74"/>
      <c r="AV29" s="84">
        <f t="shared" si="12"/>
        <v>0</v>
      </c>
      <c r="AX29" s="74"/>
      <c r="AY29" s="66"/>
      <c r="AZ29" s="58"/>
      <c r="BA29" s="74"/>
      <c r="BB29" s="66"/>
      <c r="BD29" s="58"/>
      <c r="BE29" s="82">
        <f t="shared" si="13"/>
        <v>0</v>
      </c>
      <c r="BF29" s="116"/>
    </row>
    <row r="30" spans="1:58" ht="6.75" customHeight="1" x14ac:dyDescent="0.25">
      <c r="B30" s="55" t="str">
        <f t="shared" si="1"/>
        <v>FLUIDOS DE PERFORACIÓN</v>
      </c>
      <c r="C30" s="55" t="str">
        <f t="shared" si="2"/>
        <v>Personal</v>
      </c>
      <c r="D30" s="55" t="str">
        <f t="shared" si="3"/>
        <v>Fluidos de perforación y completación</v>
      </c>
      <c r="E30" s="55" t="str">
        <f t="shared" si="4"/>
        <v/>
      </c>
      <c r="F30" s="55" t="str">
        <f t="shared" si="5"/>
        <v>FLUIDOS DE PERFORACIÓNPersonal</v>
      </c>
      <c r="G30" s="55" t="str">
        <f t="shared" si="0"/>
        <v>FLUIDOS DE PERFORACIÓNPersonalFluidos de perforación y completación</v>
      </c>
      <c r="H30" s="55" t="str">
        <f t="shared" si="6"/>
        <v/>
      </c>
      <c r="I30" s="34" t="s">
        <v>45</v>
      </c>
      <c r="J30" s="33" t="str">
        <f t="shared" si="7"/>
        <v xml:space="preserve"> -FLUIDOS DE PERFORACIÓN</v>
      </c>
      <c r="AH30" s="58"/>
      <c r="AI30" s="66"/>
      <c r="AJ30" s="58"/>
      <c r="AK30" s="58"/>
      <c r="AL30" s="66"/>
      <c r="AM30" s="58"/>
      <c r="AN30" s="58"/>
      <c r="AO30" s="66"/>
      <c r="AS30" s="90"/>
      <c r="AU30" s="58"/>
      <c r="AV30" s="91"/>
      <c r="AX30" s="58"/>
      <c r="AY30" s="66"/>
      <c r="AZ30" s="58"/>
      <c r="BA30" s="58"/>
      <c r="BB30" s="66"/>
      <c r="BD30" s="90"/>
      <c r="BE30" s="90"/>
    </row>
    <row r="31" spans="1:58" ht="15" customHeight="1" x14ac:dyDescent="0.25">
      <c r="B31" s="55" t="str">
        <f t="shared" si="1"/>
        <v>FLUIDOS DE PERFORACIÓN</v>
      </c>
      <c r="C31" s="55" t="str">
        <f t="shared" si="2"/>
        <v>Equipamiento &amp; Soporte Técnico</v>
      </c>
      <c r="D31" s="55" t="str">
        <f t="shared" si="3"/>
        <v>Fluidos de perforación y completación</v>
      </c>
      <c r="E31" s="55" t="str">
        <f t="shared" si="4"/>
        <v/>
      </c>
      <c r="F31" s="55" t="str">
        <f t="shared" si="5"/>
        <v>FLUIDOS DE PERFORACIÓNEquipamiento &amp; Soporte Técnico</v>
      </c>
      <c r="G31" s="55" t="str">
        <f t="shared" si="0"/>
        <v>FLUIDOS DE PERFORACIÓNEquipamiento &amp; Soporte TécnicoFluidos de perforación y completación</v>
      </c>
      <c r="H31" s="55" t="str">
        <f t="shared" si="6"/>
        <v/>
      </c>
      <c r="I31" s="34" t="s">
        <v>57</v>
      </c>
      <c r="J31" s="33" t="str">
        <f t="shared" si="7"/>
        <v>1.2-FLUIDOS DE PERFORACIÓN</v>
      </c>
      <c r="N31" s="62" t="s">
        <v>58</v>
      </c>
      <c r="O31" s="62"/>
      <c r="P31" s="63"/>
      <c r="Q31" s="62"/>
      <c r="R31" s="62"/>
      <c r="T31" s="62"/>
      <c r="U31" s="62"/>
      <c r="W31" s="62"/>
      <c r="Y31" s="62"/>
      <c r="Z31" s="62"/>
      <c r="AA31" s="62"/>
      <c r="AC31" s="62"/>
      <c r="AD31" s="62"/>
      <c r="AE31" s="62"/>
      <c r="AF31" s="62"/>
      <c r="AH31" s="58"/>
      <c r="AI31" s="64">
        <v>0.35</v>
      </c>
      <c r="AJ31" s="58"/>
      <c r="AK31" s="65">
        <f>SUMIFS($AL:$AL,$F:$F,$F31)</f>
        <v>1</v>
      </c>
      <c r="AL31" s="65"/>
      <c r="AM31" s="58"/>
      <c r="AU31" s="58"/>
      <c r="AV31" s="91"/>
      <c r="AX31" s="58"/>
      <c r="AY31" s="64">
        <f>AI31*BD31</f>
        <v>0</v>
      </c>
      <c r="AZ31" s="58"/>
      <c r="BD31" s="65">
        <f>SUMIFS($BB:$BB,$F:$F,$F31)</f>
        <v>0</v>
      </c>
      <c r="BE31" s="65"/>
    </row>
    <row r="32" spans="1:58" ht="2.1" customHeight="1" x14ac:dyDescent="0.25">
      <c r="B32" s="55" t="str">
        <f t="shared" si="1"/>
        <v>FLUIDOS DE PERFORACIÓN</v>
      </c>
      <c r="C32" s="55" t="str">
        <f t="shared" si="2"/>
        <v>Equipamiento &amp; Soporte Técnico</v>
      </c>
      <c r="D32" s="55" t="str">
        <f t="shared" si="3"/>
        <v>Fluidos de perforación y completación</v>
      </c>
      <c r="E32" s="55" t="str">
        <f t="shared" si="4"/>
        <v/>
      </c>
      <c r="F32" s="55" t="str">
        <f t="shared" si="5"/>
        <v>FLUIDOS DE PERFORACIÓNEquipamiento &amp; Soporte Técnico</v>
      </c>
      <c r="G32" s="55" t="str">
        <f t="shared" si="0"/>
        <v>FLUIDOS DE PERFORACIÓNEquipamiento &amp; Soporte TécnicoFluidos de perforación y completación</v>
      </c>
      <c r="H32" s="55" t="str">
        <f t="shared" si="6"/>
        <v/>
      </c>
      <c r="I32" s="34" t="s">
        <v>45</v>
      </c>
      <c r="J32" s="33" t="str">
        <f t="shared" si="7"/>
        <v xml:space="preserve"> -FLUIDOS DE PERFORACIÓN</v>
      </c>
      <c r="T32" s="53"/>
      <c r="U32" s="53"/>
      <c r="W32" s="53"/>
      <c r="Y32" s="53"/>
      <c r="Z32" s="53"/>
      <c r="AA32" s="53"/>
      <c r="AC32" s="53"/>
      <c r="AD32" s="53"/>
      <c r="AE32" s="53"/>
      <c r="AF32" s="53"/>
      <c r="AH32" s="58"/>
      <c r="AI32" s="59"/>
      <c r="AJ32" s="58"/>
      <c r="AK32" s="58"/>
      <c r="AL32" s="59"/>
      <c r="AM32" s="58"/>
      <c r="AN32" s="58"/>
      <c r="AO32" s="59"/>
      <c r="AU32" s="58"/>
      <c r="AV32" s="91"/>
      <c r="AX32" s="58"/>
      <c r="AY32" s="59"/>
      <c r="AZ32" s="58"/>
      <c r="BA32" s="58"/>
      <c r="BB32" s="59"/>
      <c r="BD32" s="53"/>
      <c r="BE32" s="53"/>
    </row>
    <row r="33" spans="2:58" ht="15" customHeight="1" x14ac:dyDescent="0.25">
      <c r="B33" s="55" t="str">
        <f t="shared" si="1"/>
        <v>FLUIDOS DE PERFORACIÓN</v>
      </c>
      <c r="C33" s="55" t="str">
        <f t="shared" si="2"/>
        <v>Equipamiento &amp; Soporte Técnico</v>
      </c>
      <c r="D33" s="55" t="str">
        <f t="shared" si="3"/>
        <v>Fluidos de perforación y completación</v>
      </c>
      <c r="E33" s="55" t="str">
        <f t="shared" si="4"/>
        <v/>
      </c>
      <c r="F33" s="55" t="str">
        <f t="shared" si="5"/>
        <v>FLUIDOS DE PERFORACIÓNEquipamiento &amp; Soporte Técnico</v>
      </c>
      <c r="G33" s="55" t="str">
        <f t="shared" si="0"/>
        <v>FLUIDOS DE PERFORACIÓNEquipamiento &amp; Soporte TécnicoFluidos de perforación y completación</v>
      </c>
      <c r="H33" s="55" t="str">
        <f t="shared" si="6"/>
        <v/>
      </c>
      <c r="I33" s="34" t="s">
        <v>45</v>
      </c>
      <c r="J33" s="33" t="str">
        <f t="shared" si="7"/>
        <v xml:space="preserve"> -FLUIDOS DE PERFORACIÓN</v>
      </c>
      <c r="N33" s="67"/>
      <c r="O33" s="68" t="s">
        <v>56</v>
      </c>
      <c r="P33" s="69"/>
      <c r="Q33" s="68"/>
      <c r="R33" s="68"/>
      <c r="T33" s="68"/>
      <c r="U33" s="68"/>
      <c r="W33" s="68"/>
      <c r="Y33" s="68"/>
      <c r="Z33" s="68"/>
      <c r="AA33" s="68"/>
      <c r="AC33" s="68"/>
      <c r="AD33" s="68"/>
      <c r="AE33" s="68"/>
      <c r="AF33" s="68"/>
      <c r="AH33" s="58"/>
      <c r="AI33" s="58"/>
      <c r="AJ33" s="58"/>
      <c r="AK33" s="70"/>
      <c r="AL33" s="71">
        <v>0.5</v>
      </c>
      <c r="AM33" s="58"/>
      <c r="AN33" s="72">
        <f>SUMIFS($AO:$AO,$G:$G,$G33)</f>
        <v>1</v>
      </c>
      <c r="AO33" s="73"/>
      <c r="AU33" s="58"/>
      <c r="AV33" s="91"/>
      <c r="AX33" s="58"/>
      <c r="AY33" s="59"/>
      <c r="AZ33" s="58"/>
      <c r="BA33" s="70"/>
      <c r="BB33" s="71">
        <f>AL33*BD33</f>
        <v>0</v>
      </c>
      <c r="BD33" s="72">
        <f>SUMIFS($BE:$BE,$G:$G,$G33)</f>
        <v>0</v>
      </c>
      <c r="BE33" s="73"/>
    </row>
    <row r="34" spans="2:58" ht="3.95" customHeight="1" x14ac:dyDescent="0.25">
      <c r="B34" s="55" t="str">
        <f t="shared" si="1"/>
        <v>FLUIDOS DE PERFORACIÓN</v>
      </c>
      <c r="C34" s="55" t="str">
        <f t="shared" si="2"/>
        <v>Equipamiento &amp; Soporte Técnico</v>
      </c>
      <c r="D34" s="55" t="str">
        <f t="shared" si="3"/>
        <v>Fluidos de perforación y completación</v>
      </c>
      <c r="E34" s="55" t="str">
        <f t="shared" si="4"/>
        <v/>
      </c>
      <c r="F34" s="55" t="str">
        <f t="shared" si="5"/>
        <v>FLUIDOS DE PERFORACIÓNEquipamiento &amp; Soporte Técnico</v>
      </c>
      <c r="G34" s="55" t="str">
        <f t="shared" si="0"/>
        <v>FLUIDOS DE PERFORACIÓNEquipamiento &amp; Soporte TécnicoFluidos de perforación y completación</v>
      </c>
      <c r="H34" s="55" t="str">
        <f t="shared" si="6"/>
        <v/>
      </c>
      <c r="I34" s="34" t="s">
        <v>45</v>
      </c>
      <c r="J34" s="33" t="str">
        <f t="shared" si="7"/>
        <v xml:space="preserve"> -FLUIDOS DE PERFORACIÓN</v>
      </c>
      <c r="T34" s="53"/>
      <c r="U34" s="53"/>
      <c r="W34" s="53"/>
      <c r="Y34" s="53"/>
      <c r="Z34" s="53"/>
      <c r="AA34" s="53"/>
      <c r="AH34" s="58"/>
      <c r="AI34" s="58"/>
      <c r="AJ34" s="58"/>
      <c r="AK34" s="74"/>
      <c r="AL34" s="75"/>
      <c r="AM34" s="58"/>
      <c r="AN34" s="58"/>
      <c r="AO34" s="76"/>
      <c r="AQ34" s="53"/>
      <c r="AS34" s="53"/>
      <c r="AU34" s="58"/>
      <c r="AV34" s="91"/>
      <c r="AX34" s="58"/>
      <c r="AY34" s="59"/>
      <c r="AZ34" s="58"/>
      <c r="BA34" s="74"/>
      <c r="BD34" s="58"/>
      <c r="BE34" s="76"/>
    </row>
    <row r="35" spans="2:58" ht="45" customHeight="1" x14ac:dyDescent="0.25">
      <c r="B35" s="55" t="str">
        <f t="shared" si="1"/>
        <v>FLUIDOS DE PERFORACIÓN</v>
      </c>
      <c r="C35" s="55" t="str">
        <f t="shared" si="2"/>
        <v>Equipamiento &amp; Soporte Técnico</v>
      </c>
      <c r="D35" s="55" t="str">
        <f t="shared" si="3"/>
        <v>Fluidos de perforación y completación</v>
      </c>
      <c r="E35" s="55" t="str">
        <f t="shared" si="4"/>
        <v>Materiales químicos</v>
      </c>
      <c r="F35" s="55" t="str">
        <f t="shared" si="5"/>
        <v>FLUIDOS DE PERFORACIÓNEquipamiento &amp; Soporte Técnico</v>
      </c>
      <c r="G35" s="55" t="str">
        <f t="shared" si="0"/>
        <v>FLUIDOS DE PERFORACIÓNEquipamiento &amp; Soporte TécnicoFluidos de perforación y completación</v>
      </c>
      <c r="H35" s="55" t="str">
        <f t="shared" si="6"/>
        <v>FLUIDOS DE PERFORACIÓNEquipamiento &amp; Soporte TécnicoFluidos de perforación y completaciónMateriales químicos</v>
      </c>
      <c r="I35" s="34" t="s">
        <v>45</v>
      </c>
      <c r="J35" s="33" t="str">
        <f t="shared" si="7"/>
        <v xml:space="preserve"> -FLUIDOS DE PERFORACIÓN</v>
      </c>
      <c r="P35" s="77" t="s">
        <v>59</v>
      </c>
      <c r="Q35" s="78"/>
      <c r="R35" s="78" t="s">
        <v>60</v>
      </c>
      <c r="T35" s="79" t="s">
        <v>15</v>
      </c>
      <c r="U35" s="79"/>
      <c r="W35" s="79" t="s">
        <v>13</v>
      </c>
      <c r="Y35" s="80" t="s">
        <v>9</v>
      </c>
      <c r="Z35" s="80" t="s">
        <v>9</v>
      </c>
      <c r="AA35" s="80" t="s">
        <v>9</v>
      </c>
      <c r="AC35" s="81" t="str">
        <f>IF($T35="Cumplimiento","",INDEX(TABLA_TIPO_MEDICION[1],MATCH(MATRIZ!$U35,TABLA_TIPO_MEDICION[TIPO_MEDICION],0),1))</f>
        <v/>
      </c>
      <c r="AD35" s="81" t="str">
        <f>IF($T35="Cumplimiento","",INDEX(TABLA_TIPO_MEDICION[2],MATCH(MATRIZ!$U35,TABLA_TIPO_MEDICION[TIPO_MEDICION],0),1))</f>
        <v/>
      </c>
      <c r="AE35" s="81" t="str">
        <f>IF($T35="Cumplimiento","",INDEX(TABLA_TIPO_MEDICION[3],MATCH(MATRIZ!$U35,TABLA_TIPO_MEDICION[TIPO_MEDICION],0),1))</f>
        <v/>
      </c>
      <c r="AF35" s="81" t="str">
        <f>IF($T35="Cumplimiento","",INDEX(TABLA_TIPO_MEDICION[4],MATCH(MATRIZ!$U35,TABLA_TIPO_MEDICION[TIPO_MEDICION],0),1))</f>
        <v/>
      </c>
      <c r="AH35" s="74"/>
      <c r="AI35" s="66"/>
      <c r="AJ35" s="58"/>
      <c r="AK35" s="58"/>
      <c r="AL35" s="58"/>
      <c r="AM35" s="58"/>
      <c r="AN35" s="58"/>
      <c r="AO35" s="82">
        <v>0.05</v>
      </c>
      <c r="AQ35" s="32"/>
      <c r="AS35" s="83" t="str">
        <f>IF($AQ35="","",IF($T35="Cumplimiento",INDEX(TABLA_SI_NO[Valor],MATCH($AQ35,TABLA_SI_NO[SI_NO],0),1),IF($AQ35&lt;$Y35,$AC35,IF($AQ35&lt;$Z35,$AD35,IF($AQ35&lt;$AA35,$AE35,IF($AQ35&gt;=$AA35,$AF35))))))</f>
        <v/>
      </c>
      <c r="AU35" s="74"/>
      <c r="AV35" s="84">
        <f t="shared" ref="AV35:AV40" si="14">IF(W35="SI",IF(AS35=0,1,0),0)</f>
        <v>0</v>
      </c>
      <c r="AX35" s="74"/>
      <c r="AY35" s="66"/>
      <c r="AZ35" s="58"/>
      <c r="BA35" s="74"/>
      <c r="BB35" s="66"/>
      <c r="BD35" s="58"/>
      <c r="BE35" s="82">
        <f t="shared" ref="BE35:BE40" si="15">IF($AS35="",0,$AS35*$AO35)</f>
        <v>0</v>
      </c>
      <c r="BF35" s="116"/>
    </row>
    <row r="36" spans="2:58" ht="45" customHeight="1" x14ac:dyDescent="0.25">
      <c r="B36" s="55" t="str">
        <f t="shared" si="1"/>
        <v>FLUIDOS DE PERFORACIÓN</v>
      </c>
      <c r="C36" s="55" t="str">
        <f t="shared" si="2"/>
        <v>Equipamiento &amp; Soporte Técnico</v>
      </c>
      <c r="D36" s="55" t="str">
        <f t="shared" si="3"/>
        <v>Fluidos de perforación y completación</v>
      </c>
      <c r="E36" s="55" t="str">
        <f t="shared" si="4"/>
        <v>Programa de fluidos</v>
      </c>
      <c r="F36" s="55" t="str">
        <f t="shared" si="5"/>
        <v>FLUIDOS DE PERFORACIÓNEquipamiento &amp; Soporte Técnico</v>
      </c>
      <c r="G36" s="55" t="str">
        <f t="shared" si="0"/>
        <v>FLUIDOS DE PERFORACIÓNEquipamiento &amp; Soporte TécnicoFluidos de perforación y completación</v>
      </c>
      <c r="H36" s="55" t="str">
        <f t="shared" si="6"/>
        <v>FLUIDOS DE PERFORACIÓNEquipamiento &amp; Soporte TécnicoFluidos de perforación y completaciónPrograma de fluidos</v>
      </c>
      <c r="I36" s="34" t="s">
        <v>45</v>
      </c>
      <c r="J36" s="33" t="str">
        <f t="shared" si="7"/>
        <v xml:space="preserve"> -FLUIDOS DE PERFORACIÓN</v>
      </c>
      <c r="P36" s="77" t="s">
        <v>62</v>
      </c>
      <c r="Q36" s="78"/>
      <c r="R36" s="78" t="s">
        <v>63</v>
      </c>
      <c r="T36" s="79" t="s">
        <v>15</v>
      </c>
      <c r="U36" s="79"/>
      <c r="W36" s="79" t="s">
        <v>9</v>
      </c>
      <c r="Y36" s="80" t="s">
        <v>9</v>
      </c>
      <c r="Z36" s="80" t="s">
        <v>9</v>
      </c>
      <c r="AA36" s="80" t="s">
        <v>9</v>
      </c>
      <c r="AC36" s="81" t="str">
        <f>IF($T36="Cumplimiento","",INDEX(TABLA_TIPO_MEDICION[1],MATCH(MATRIZ!$U36,TABLA_TIPO_MEDICION[TIPO_MEDICION],0),1))</f>
        <v/>
      </c>
      <c r="AD36" s="81" t="str">
        <f>IF($T36="Cumplimiento","",INDEX(TABLA_TIPO_MEDICION[2],MATCH(MATRIZ!$U36,TABLA_TIPO_MEDICION[TIPO_MEDICION],0),1))</f>
        <v/>
      </c>
      <c r="AE36" s="81" t="str">
        <f>IF($T36="Cumplimiento","",INDEX(TABLA_TIPO_MEDICION[3],MATCH(MATRIZ!$U36,TABLA_TIPO_MEDICION[TIPO_MEDICION],0),1))</f>
        <v/>
      </c>
      <c r="AF36" s="81" t="str">
        <f>IF($T36="Cumplimiento","",INDEX(TABLA_TIPO_MEDICION[4],MATCH(MATRIZ!$U36,TABLA_TIPO_MEDICION[TIPO_MEDICION],0),1))</f>
        <v/>
      </c>
      <c r="AH36" s="74"/>
      <c r="AI36" s="66"/>
      <c r="AJ36" s="58"/>
      <c r="AK36" s="58"/>
      <c r="AL36" s="58"/>
      <c r="AM36" s="58"/>
      <c r="AN36" s="58"/>
      <c r="AO36" s="82">
        <v>0.3</v>
      </c>
      <c r="AQ36" s="32"/>
      <c r="AS36" s="83" t="str">
        <f>IF($AQ36="","",IF($T36="Cumplimiento",INDEX(TABLA_SI_NO[Valor],MATCH($AQ36,TABLA_SI_NO[SI_NO],0),1),IF($AQ36&lt;$Y36,$AC36,IF($AQ36&lt;$Z36,$AD36,IF($AQ36&lt;$AA36,$AE36,IF($AQ36&gt;=$AA36,$AF36))))))</f>
        <v/>
      </c>
      <c r="AU36" s="74"/>
      <c r="AV36" s="84">
        <f t="shared" si="14"/>
        <v>0</v>
      </c>
      <c r="AX36" s="74"/>
      <c r="AY36" s="66"/>
      <c r="AZ36" s="58"/>
      <c r="BA36" s="74"/>
      <c r="BB36" s="66"/>
      <c r="BD36" s="58"/>
      <c r="BE36" s="82">
        <f t="shared" si="15"/>
        <v>0</v>
      </c>
      <c r="BF36" s="116"/>
    </row>
    <row r="37" spans="2:58" ht="45" customHeight="1" x14ac:dyDescent="0.25">
      <c r="B37" s="55" t="str">
        <f t="shared" si="1"/>
        <v>FLUIDOS DE PERFORACIÓN</v>
      </c>
      <c r="C37" s="55" t="str">
        <f t="shared" si="2"/>
        <v>Equipamiento &amp; Soporte Técnico</v>
      </c>
      <c r="D37" s="55" t="str">
        <f t="shared" si="3"/>
        <v>Fluidos de perforación y completación</v>
      </c>
      <c r="E37" s="55" t="str">
        <f t="shared" si="4"/>
        <v>Control de calidad de los productos</v>
      </c>
      <c r="F37" s="55" t="str">
        <f t="shared" si="5"/>
        <v>FLUIDOS DE PERFORACIÓNEquipamiento &amp; Soporte Técnico</v>
      </c>
      <c r="G37" s="55" t="str">
        <f t="shared" si="0"/>
        <v>FLUIDOS DE PERFORACIÓNEquipamiento &amp; Soporte TécnicoFluidos de perforación y completación</v>
      </c>
      <c r="H37" s="55" t="str">
        <f t="shared" si="6"/>
        <v>FLUIDOS DE PERFORACIÓNEquipamiento &amp; Soporte TécnicoFluidos de perforación y completaciónControl de calidad de los productos</v>
      </c>
      <c r="I37" s="34" t="s">
        <v>45</v>
      </c>
      <c r="J37" s="33" t="str">
        <f t="shared" si="7"/>
        <v xml:space="preserve"> -FLUIDOS DE PERFORACIÓN</v>
      </c>
      <c r="P37" s="77" t="s">
        <v>64</v>
      </c>
      <c r="Q37" s="78"/>
      <c r="R37" s="78" t="s">
        <v>65</v>
      </c>
      <c r="T37" s="79" t="s">
        <v>15</v>
      </c>
      <c r="U37" s="79"/>
      <c r="W37" s="79" t="s">
        <v>13</v>
      </c>
      <c r="Y37" s="80" t="s">
        <v>9</v>
      </c>
      <c r="Z37" s="80" t="s">
        <v>9</v>
      </c>
      <c r="AA37" s="80" t="s">
        <v>9</v>
      </c>
      <c r="AC37" s="81" t="str">
        <f>IF($T37="Cumplimiento","",INDEX(TABLA_TIPO_MEDICION[1],MATCH(MATRIZ!$U37,TABLA_TIPO_MEDICION[TIPO_MEDICION],0),1))</f>
        <v/>
      </c>
      <c r="AD37" s="81" t="str">
        <f>IF($T37="Cumplimiento","",INDEX(TABLA_TIPO_MEDICION[2],MATCH(MATRIZ!$U37,TABLA_TIPO_MEDICION[TIPO_MEDICION],0),1))</f>
        <v/>
      </c>
      <c r="AE37" s="81" t="str">
        <f>IF($T37="Cumplimiento","",INDEX(TABLA_TIPO_MEDICION[3],MATCH(MATRIZ!$U37,TABLA_TIPO_MEDICION[TIPO_MEDICION],0),1))</f>
        <v/>
      </c>
      <c r="AF37" s="81" t="str">
        <f>IF($T37="Cumplimiento","",INDEX(TABLA_TIPO_MEDICION[4],MATCH(MATRIZ!$U37,TABLA_TIPO_MEDICION[TIPO_MEDICION],0),1))</f>
        <v/>
      </c>
      <c r="AH37" s="74"/>
      <c r="AI37" s="66"/>
      <c r="AJ37" s="58"/>
      <c r="AK37" s="58"/>
      <c r="AL37" s="58"/>
      <c r="AM37" s="58"/>
      <c r="AN37" s="58"/>
      <c r="AO37" s="82">
        <v>0.2</v>
      </c>
      <c r="AQ37" s="32"/>
      <c r="AS37" s="83" t="str">
        <f>IF($AQ37="","",IF($T37="Cumplimiento",INDEX(TABLA_SI_NO[Valor],MATCH($AQ37,TABLA_SI_NO[SI_NO],0),1),IF($AQ37&lt;$Y37,$AC37,IF($AQ37&lt;$Z37,$AD37,IF($AQ37&lt;$AA37,$AE37,IF($AQ37&gt;=$AA37,$AF37))))))</f>
        <v/>
      </c>
      <c r="AU37" s="74"/>
      <c r="AV37" s="84">
        <f t="shared" si="14"/>
        <v>0</v>
      </c>
      <c r="AX37" s="74"/>
      <c r="AY37" s="66"/>
      <c r="AZ37" s="58"/>
      <c r="BA37" s="74"/>
      <c r="BB37" s="66"/>
      <c r="BD37" s="58"/>
      <c r="BE37" s="82">
        <f t="shared" si="15"/>
        <v>0</v>
      </c>
      <c r="BF37" s="116"/>
    </row>
    <row r="38" spans="2:58" ht="45" customHeight="1" x14ac:dyDescent="0.25">
      <c r="B38" s="55" t="str">
        <f t="shared" si="1"/>
        <v>FLUIDOS DE PERFORACIÓN</v>
      </c>
      <c r="C38" s="55" t="str">
        <f t="shared" si="2"/>
        <v>Equipamiento &amp; Soporte Técnico</v>
      </c>
      <c r="D38" s="55" t="str">
        <f t="shared" si="3"/>
        <v>Fluidos de perforación y completación</v>
      </c>
      <c r="E38" s="55" t="str">
        <f t="shared" si="4"/>
        <v>Ensayos de laboratorio de las formulaciones</v>
      </c>
      <c r="F38" s="55" t="str">
        <f t="shared" si="5"/>
        <v>FLUIDOS DE PERFORACIÓNEquipamiento &amp; Soporte Técnico</v>
      </c>
      <c r="G38" s="55" t="str">
        <f t="shared" si="0"/>
        <v>FLUIDOS DE PERFORACIÓNEquipamiento &amp; Soporte TécnicoFluidos de perforación y completación</v>
      </c>
      <c r="H38" s="55" t="str">
        <f t="shared" si="6"/>
        <v>FLUIDOS DE PERFORACIÓNEquipamiento &amp; Soporte TécnicoFluidos de perforación y completaciónEnsayos de laboratorio de las formulaciones</v>
      </c>
      <c r="I38" s="34" t="s">
        <v>45</v>
      </c>
      <c r="J38" s="33" t="str">
        <f t="shared" si="7"/>
        <v xml:space="preserve"> -FLUIDOS DE PERFORACIÓN</v>
      </c>
      <c r="P38" s="77" t="s">
        <v>66</v>
      </c>
      <c r="Q38" s="78"/>
      <c r="R38" s="78" t="s">
        <v>67</v>
      </c>
      <c r="T38" s="79" t="s">
        <v>15</v>
      </c>
      <c r="U38" s="79"/>
      <c r="W38" s="79" t="s">
        <v>13</v>
      </c>
      <c r="Y38" s="80" t="s">
        <v>9</v>
      </c>
      <c r="Z38" s="80" t="s">
        <v>9</v>
      </c>
      <c r="AA38" s="80" t="s">
        <v>9</v>
      </c>
      <c r="AC38" s="81" t="str">
        <f>IF($T38="Cumplimiento","",INDEX(TABLA_TIPO_MEDICION[1],MATCH(MATRIZ!$U38,TABLA_TIPO_MEDICION[TIPO_MEDICION],0),1))</f>
        <v/>
      </c>
      <c r="AD38" s="81" t="str">
        <f>IF($T38="Cumplimiento","",INDEX(TABLA_TIPO_MEDICION[2],MATCH(MATRIZ!$U38,TABLA_TIPO_MEDICION[TIPO_MEDICION],0),1))</f>
        <v/>
      </c>
      <c r="AE38" s="81" t="str">
        <f>IF($T38="Cumplimiento","",INDEX(TABLA_TIPO_MEDICION[3],MATCH(MATRIZ!$U38,TABLA_TIPO_MEDICION[TIPO_MEDICION],0),1))</f>
        <v/>
      </c>
      <c r="AF38" s="81" t="str">
        <f>IF($T38="Cumplimiento","",INDEX(TABLA_TIPO_MEDICION[4],MATCH(MATRIZ!$U38,TABLA_TIPO_MEDICION[TIPO_MEDICION],0),1))</f>
        <v/>
      </c>
      <c r="AH38" s="74"/>
      <c r="AI38" s="66"/>
      <c r="AJ38" s="58"/>
      <c r="AK38" s="58"/>
      <c r="AL38" s="58"/>
      <c r="AM38" s="58"/>
      <c r="AN38" s="58"/>
      <c r="AO38" s="82">
        <v>0.3</v>
      </c>
      <c r="AQ38" s="32"/>
      <c r="AS38" s="83" t="str">
        <f>IF($AQ38="","",IF($T38="Cumplimiento",INDEX(TABLA_SI_NO[Valor],MATCH($AQ38,TABLA_SI_NO[SI_NO],0),1),IF($AQ38&lt;$Y38,$AC38,IF($AQ38&lt;$Z38,$AD38,IF($AQ38&lt;$AA38,$AE38,IF($AQ38&gt;=$AA38,$AF38))))))</f>
        <v/>
      </c>
      <c r="AU38" s="74"/>
      <c r="AV38" s="84">
        <f t="shared" si="14"/>
        <v>0</v>
      </c>
      <c r="AX38" s="74"/>
      <c r="AY38" s="66"/>
      <c r="AZ38" s="58"/>
      <c r="BA38" s="74"/>
      <c r="BB38" s="66"/>
      <c r="BD38" s="58"/>
      <c r="BE38" s="82">
        <f t="shared" si="15"/>
        <v>0</v>
      </c>
      <c r="BF38" s="116"/>
    </row>
    <row r="39" spans="2:58" ht="45" customHeight="1" x14ac:dyDescent="0.25">
      <c r="B39" s="55" t="str">
        <f t="shared" si="1"/>
        <v>FLUIDOS DE PERFORACIÓN</v>
      </c>
      <c r="C39" s="55" t="str">
        <f t="shared" si="2"/>
        <v>Equipamiento &amp; Soporte Técnico</v>
      </c>
      <c r="D39" s="55" t="str">
        <f t="shared" si="3"/>
        <v>Fluidos de perforación y completación</v>
      </c>
      <c r="E39" s="55" t="str">
        <f t="shared" si="4"/>
        <v>Equipamiento de laboratorio</v>
      </c>
      <c r="F39" s="55" t="str">
        <f t="shared" si="5"/>
        <v>FLUIDOS DE PERFORACIÓNEquipamiento &amp; Soporte Técnico</v>
      </c>
      <c r="G39" s="55" t="str">
        <f t="shared" si="0"/>
        <v>FLUIDOS DE PERFORACIÓNEquipamiento &amp; Soporte TécnicoFluidos de perforación y completación</v>
      </c>
      <c r="H39" s="55" t="str">
        <f t="shared" si="6"/>
        <v>FLUIDOS DE PERFORACIÓNEquipamiento &amp; Soporte TécnicoFluidos de perforación y completaciónEquipamiento de laboratorio</v>
      </c>
      <c r="I39" s="34" t="s">
        <v>45</v>
      </c>
      <c r="J39" s="33" t="str">
        <f t="shared" si="7"/>
        <v xml:space="preserve"> -FLUIDOS DE PERFORACIÓN</v>
      </c>
      <c r="P39" s="77" t="s">
        <v>68</v>
      </c>
      <c r="Q39" s="78"/>
      <c r="R39" s="78" t="s">
        <v>69</v>
      </c>
      <c r="T39" s="79" t="s">
        <v>15</v>
      </c>
      <c r="U39" s="79"/>
      <c r="W39" s="79" t="s">
        <v>13</v>
      </c>
      <c r="Y39" s="80" t="s">
        <v>9</v>
      </c>
      <c r="Z39" s="80" t="s">
        <v>9</v>
      </c>
      <c r="AA39" s="80" t="s">
        <v>9</v>
      </c>
      <c r="AC39" s="81" t="str">
        <f>IF($T39="Cumplimiento","",INDEX(TABLA_TIPO_MEDICION[1],MATCH(MATRIZ!$U39,TABLA_TIPO_MEDICION[TIPO_MEDICION],0),1))</f>
        <v/>
      </c>
      <c r="AD39" s="81" t="str">
        <f>IF($T39="Cumplimiento","",INDEX(TABLA_TIPO_MEDICION[2],MATCH(MATRIZ!$U39,TABLA_TIPO_MEDICION[TIPO_MEDICION],0),1))</f>
        <v/>
      </c>
      <c r="AE39" s="81" t="str">
        <f>IF($T39="Cumplimiento","",INDEX(TABLA_TIPO_MEDICION[3],MATCH(MATRIZ!$U39,TABLA_TIPO_MEDICION[TIPO_MEDICION],0),1))</f>
        <v/>
      </c>
      <c r="AF39" s="81" t="str">
        <f>IF($T39="Cumplimiento","",INDEX(TABLA_TIPO_MEDICION[4],MATCH(MATRIZ!$U39,TABLA_TIPO_MEDICION[TIPO_MEDICION],0),1))</f>
        <v/>
      </c>
      <c r="AH39" s="74"/>
      <c r="AI39" s="66"/>
      <c r="AJ39" s="58"/>
      <c r="AK39" s="58"/>
      <c r="AL39" s="58"/>
      <c r="AM39" s="58"/>
      <c r="AN39" s="58"/>
      <c r="AO39" s="82">
        <v>0.1</v>
      </c>
      <c r="AQ39" s="32"/>
      <c r="AS39" s="83" t="str">
        <f>IF($AQ39="","",IF($T39="Cumplimiento",INDEX(TABLA_SI_NO[Valor],MATCH($AQ39,TABLA_SI_NO[SI_NO],0),1),IF($AQ39&lt;$Y39,$AC39,IF($AQ39&lt;$Z39,$AD39,IF($AQ39&lt;$AA39,$AE39,IF($AQ39&gt;=$AA39,$AF39))))))</f>
        <v/>
      </c>
      <c r="AU39" s="74"/>
      <c r="AV39" s="84">
        <f t="shared" si="14"/>
        <v>0</v>
      </c>
      <c r="AX39" s="74"/>
      <c r="AY39" s="66"/>
      <c r="AZ39" s="58"/>
      <c r="BA39" s="74"/>
      <c r="BB39" s="66"/>
      <c r="BD39" s="58"/>
      <c r="BE39" s="82">
        <f t="shared" si="15"/>
        <v>0</v>
      </c>
      <c r="BF39" s="116"/>
    </row>
    <row r="40" spans="2:58" ht="45" customHeight="1" x14ac:dyDescent="0.25">
      <c r="B40" s="55" t="str">
        <f t="shared" si="1"/>
        <v>FLUIDOS DE PERFORACIÓN</v>
      </c>
      <c r="C40" s="55" t="str">
        <f t="shared" si="2"/>
        <v>Equipamiento &amp; Soporte Técnico</v>
      </c>
      <c r="D40" s="55" t="str">
        <f t="shared" si="3"/>
        <v>Fluidos de perforación y completación</v>
      </c>
      <c r="E40" s="55" t="str">
        <f t="shared" si="4"/>
        <v>Equipamiento de completación</v>
      </c>
      <c r="F40" s="55" t="str">
        <f t="shared" si="5"/>
        <v>FLUIDOS DE PERFORACIÓNEquipamiento &amp; Soporte Técnico</v>
      </c>
      <c r="G40" s="55" t="str">
        <f t="shared" si="0"/>
        <v>FLUIDOS DE PERFORACIÓNEquipamiento &amp; Soporte TécnicoFluidos de perforación y completación</v>
      </c>
      <c r="H40" s="55" t="str">
        <f t="shared" si="6"/>
        <v>FLUIDOS DE PERFORACIÓNEquipamiento &amp; Soporte TécnicoFluidos de perforación y completaciónEquipamiento de completación</v>
      </c>
      <c r="I40" s="34" t="s">
        <v>45</v>
      </c>
      <c r="J40" s="33" t="str">
        <f t="shared" si="7"/>
        <v xml:space="preserve"> -FLUIDOS DE PERFORACIÓN</v>
      </c>
      <c r="P40" s="77" t="s">
        <v>70</v>
      </c>
      <c r="Q40" s="78"/>
      <c r="R40" s="78" t="s">
        <v>71</v>
      </c>
      <c r="T40" s="79" t="s">
        <v>15</v>
      </c>
      <c r="U40" s="79"/>
      <c r="W40" s="79" t="s">
        <v>13</v>
      </c>
      <c r="Y40" s="80" t="s">
        <v>9</v>
      </c>
      <c r="Z40" s="80" t="s">
        <v>9</v>
      </c>
      <c r="AA40" s="80" t="s">
        <v>9</v>
      </c>
      <c r="AC40" s="81" t="str">
        <f>IF($T40="Cumplimiento","",INDEX(TABLA_TIPO_MEDICION[1],MATCH(MATRIZ!$U40,TABLA_TIPO_MEDICION[TIPO_MEDICION],0),1))</f>
        <v/>
      </c>
      <c r="AD40" s="81" t="str">
        <f>IF($T40="Cumplimiento","",INDEX(TABLA_TIPO_MEDICION[2],MATCH(MATRIZ!$U40,TABLA_TIPO_MEDICION[TIPO_MEDICION],0),1))</f>
        <v/>
      </c>
      <c r="AE40" s="81" t="str">
        <f>IF($T40="Cumplimiento","",INDEX(TABLA_TIPO_MEDICION[3],MATCH(MATRIZ!$U40,TABLA_TIPO_MEDICION[TIPO_MEDICION],0),1))</f>
        <v/>
      </c>
      <c r="AF40" s="81" t="str">
        <f>IF($T40="Cumplimiento","",INDEX(TABLA_TIPO_MEDICION[4],MATCH(MATRIZ!$U40,TABLA_TIPO_MEDICION[TIPO_MEDICION],0),1))</f>
        <v/>
      </c>
      <c r="AH40" s="74"/>
      <c r="AI40" s="66"/>
      <c r="AJ40" s="58"/>
      <c r="AK40" s="58"/>
      <c r="AL40" s="58"/>
      <c r="AM40" s="58"/>
      <c r="AN40" s="58"/>
      <c r="AO40" s="82">
        <v>0.05</v>
      </c>
      <c r="AQ40" s="32"/>
      <c r="AS40" s="83" t="str">
        <f>IF($AQ40="","",IF($T40="Cumplimiento",INDEX(TABLA_SI_NO[Valor],MATCH($AQ40,TABLA_SI_NO[SI_NO],0),1),IF($AQ40&lt;$Y40,$AC40,IF($AQ40&lt;$Z40,$AD40,IF($AQ40&lt;$AA40,$AE40,IF($AQ40&gt;=$AA40,$AF40))))))</f>
        <v/>
      </c>
      <c r="AU40" s="74"/>
      <c r="AV40" s="84">
        <f t="shared" si="14"/>
        <v>0</v>
      </c>
      <c r="AX40" s="74"/>
      <c r="AY40" s="66"/>
      <c r="AZ40" s="58"/>
      <c r="BA40" s="74"/>
      <c r="BB40" s="66"/>
      <c r="BD40" s="58"/>
      <c r="BE40" s="82">
        <f t="shared" si="15"/>
        <v>0</v>
      </c>
      <c r="BF40" s="116"/>
    </row>
    <row r="41" spans="2:58" ht="3.95" customHeight="1" x14ac:dyDescent="0.25">
      <c r="B41" s="55" t="str">
        <f t="shared" si="1"/>
        <v>FLUIDOS DE PERFORACIÓN</v>
      </c>
      <c r="C41" s="55" t="str">
        <f t="shared" si="2"/>
        <v>Equipamiento &amp; Soporte Técnico</v>
      </c>
      <c r="D41" s="55" t="str">
        <f t="shared" si="3"/>
        <v>Fluidos de perforación y completación</v>
      </c>
      <c r="E41" s="55" t="str">
        <f t="shared" si="4"/>
        <v/>
      </c>
      <c r="F41" s="55" t="str">
        <f t="shared" si="5"/>
        <v>FLUIDOS DE PERFORACIÓNEquipamiento &amp; Soporte Técnico</v>
      </c>
      <c r="G41" s="55" t="str">
        <f t="shared" si="0"/>
        <v>FLUIDOS DE PERFORACIÓNEquipamiento &amp; Soporte TécnicoFluidos de perforación y completación</v>
      </c>
      <c r="H41" s="55" t="str">
        <f t="shared" si="6"/>
        <v/>
      </c>
      <c r="I41" s="34" t="s">
        <v>45</v>
      </c>
      <c r="J41" s="33" t="str">
        <f t="shared" si="7"/>
        <v xml:space="preserve"> -FLUIDOS DE PERFORACIÓN</v>
      </c>
      <c r="AI41" s="58"/>
      <c r="AK41" s="74"/>
      <c r="AN41" s="58"/>
      <c r="AY41" s="59"/>
      <c r="BA41" s="74"/>
    </row>
    <row r="42" spans="2:58" ht="15" customHeight="1" x14ac:dyDescent="0.25">
      <c r="B42" s="55" t="str">
        <f t="shared" si="1"/>
        <v>FLUIDOS DE PERFORACIÓN</v>
      </c>
      <c r="C42" s="55" t="str">
        <f t="shared" si="2"/>
        <v>Equipamiento &amp; Soporte Técnico</v>
      </c>
      <c r="D42" s="55" t="str">
        <f t="shared" si="3"/>
        <v>Equipamiento de control de sólidos</v>
      </c>
      <c r="E42" s="55" t="str">
        <f t="shared" si="4"/>
        <v/>
      </c>
      <c r="F42" s="55" t="str">
        <f t="shared" si="5"/>
        <v>FLUIDOS DE PERFORACIÓNEquipamiento &amp; Soporte Técnico</v>
      </c>
      <c r="G42" s="55" t="str">
        <f t="shared" si="0"/>
        <v>FLUIDOS DE PERFORACIÓNEquipamiento &amp; Soporte TécnicoEquipamiento de control de sólidos</v>
      </c>
      <c r="H42" s="55" t="str">
        <f t="shared" si="6"/>
        <v/>
      </c>
      <c r="I42" s="34" t="s">
        <v>45</v>
      </c>
      <c r="J42" s="33" t="str">
        <f t="shared" si="7"/>
        <v xml:space="preserve"> -FLUIDOS DE PERFORACIÓN</v>
      </c>
      <c r="O42" s="68" t="s">
        <v>72</v>
      </c>
      <c r="P42" s="69"/>
      <c r="Q42" s="68"/>
      <c r="R42" s="68"/>
      <c r="T42" s="68"/>
      <c r="U42" s="68"/>
      <c r="W42" s="68"/>
      <c r="Y42" s="68"/>
      <c r="Z42" s="68"/>
      <c r="AA42" s="68"/>
      <c r="AC42" s="68"/>
      <c r="AD42" s="68"/>
      <c r="AE42" s="68"/>
      <c r="AF42" s="68"/>
      <c r="AH42" s="58"/>
      <c r="AI42" s="58"/>
      <c r="AJ42" s="58"/>
      <c r="AK42" s="70"/>
      <c r="AL42" s="71">
        <v>0.5</v>
      </c>
      <c r="AM42" s="58"/>
      <c r="AN42" s="72">
        <f>SUMIFS($AO:$AO,$G:$G,$G42)</f>
        <v>1</v>
      </c>
      <c r="AO42" s="73"/>
      <c r="AQ42" s="42"/>
      <c r="AR42" s="42"/>
      <c r="AS42" s="42"/>
      <c r="AT42" s="42"/>
      <c r="AU42" s="42"/>
      <c r="AX42" s="58"/>
      <c r="AY42" s="59"/>
      <c r="AZ42" s="58"/>
      <c r="BA42" s="70"/>
      <c r="BB42" s="71">
        <f>AL42*BD42</f>
        <v>0</v>
      </c>
      <c r="BD42" s="72">
        <f>SUMIFS($BE:$BE,$G:$G,$G42)</f>
        <v>0</v>
      </c>
      <c r="BE42" s="73"/>
    </row>
    <row r="43" spans="2:58" ht="3.95" customHeight="1" x14ac:dyDescent="0.25">
      <c r="B43" s="55" t="str">
        <f t="shared" si="1"/>
        <v>FLUIDOS DE PERFORACIÓN</v>
      </c>
      <c r="C43" s="55" t="str">
        <f t="shared" si="2"/>
        <v>Equipamiento &amp; Soporte Técnico</v>
      </c>
      <c r="D43" s="55" t="str">
        <f t="shared" si="3"/>
        <v>Equipamiento de control de sólidos</v>
      </c>
      <c r="E43" s="55" t="str">
        <f t="shared" si="4"/>
        <v/>
      </c>
      <c r="F43" s="55" t="str">
        <f t="shared" si="5"/>
        <v>FLUIDOS DE PERFORACIÓNEquipamiento &amp; Soporte Técnico</v>
      </c>
      <c r="G43" s="55" t="str">
        <f t="shared" si="0"/>
        <v>FLUIDOS DE PERFORACIÓNEquipamiento &amp; Soporte TécnicoEquipamiento de control de sólidos</v>
      </c>
      <c r="H43" s="55" t="str">
        <f t="shared" si="6"/>
        <v/>
      </c>
      <c r="I43" s="34" t="s">
        <v>45</v>
      </c>
      <c r="J43" s="33" t="str">
        <f t="shared" si="7"/>
        <v xml:space="preserve"> -FLUIDOS DE PERFORACIÓN</v>
      </c>
      <c r="T43" s="53"/>
      <c r="U43" s="53"/>
      <c r="W43" s="53"/>
      <c r="Y43" s="53"/>
      <c r="Z43" s="53"/>
      <c r="AA43" s="53"/>
      <c r="AH43" s="58"/>
      <c r="AI43" s="58"/>
      <c r="AJ43" s="58"/>
      <c r="AK43" s="74"/>
      <c r="AL43" s="75"/>
      <c r="AM43" s="58"/>
      <c r="AN43" s="58"/>
      <c r="AO43" s="76"/>
      <c r="AQ43" s="53"/>
      <c r="AS43" s="53"/>
      <c r="AU43" s="58"/>
      <c r="AX43" s="58"/>
      <c r="AY43" s="59"/>
      <c r="AZ43" s="58"/>
      <c r="BA43" s="74"/>
      <c r="BB43" s="75"/>
      <c r="BD43" s="58"/>
      <c r="BE43" s="76"/>
    </row>
    <row r="44" spans="2:58" ht="45" customHeight="1" x14ac:dyDescent="0.25">
      <c r="B44" s="55" t="str">
        <f t="shared" si="1"/>
        <v>FLUIDOS DE PERFORACIÓN</v>
      </c>
      <c r="C44" s="55" t="str">
        <f t="shared" si="2"/>
        <v>Equipamiento &amp; Soporte Técnico</v>
      </c>
      <c r="D44" s="55" t="str">
        <f t="shared" si="3"/>
        <v>Equipamiento de control de sólidos</v>
      </c>
      <c r="E44" s="55" t="str">
        <f t="shared" si="4"/>
        <v>Decanters</v>
      </c>
      <c r="F44" s="55" t="str">
        <f t="shared" si="5"/>
        <v>FLUIDOS DE PERFORACIÓNEquipamiento &amp; Soporte Técnico</v>
      </c>
      <c r="G44" s="55" t="str">
        <f t="shared" si="0"/>
        <v>FLUIDOS DE PERFORACIÓNEquipamiento &amp; Soporte TécnicoEquipamiento de control de sólidos</v>
      </c>
      <c r="H44" s="55" t="str">
        <f t="shared" si="6"/>
        <v>FLUIDOS DE PERFORACIÓNEquipamiento &amp; Soporte TécnicoEquipamiento de control de sólidosDecanters</v>
      </c>
      <c r="I44" s="34" t="s">
        <v>45</v>
      </c>
      <c r="J44" s="33" t="str">
        <f t="shared" si="7"/>
        <v xml:space="preserve"> -FLUIDOS DE PERFORACIÓN</v>
      </c>
      <c r="P44" s="77" t="s">
        <v>73</v>
      </c>
      <c r="Q44" s="78"/>
      <c r="R44" s="78" t="s">
        <v>74</v>
      </c>
      <c r="T44" s="79" t="s">
        <v>15</v>
      </c>
      <c r="U44" s="79"/>
      <c r="W44" s="79" t="s">
        <v>13</v>
      </c>
      <c r="Y44" s="92" t="s">
        <v>9</v>
      </c>
      <c r="Z44" s="92" t="s">
        <v>9</v>
      </c>
      <c r="AA44" s="92" t="s">
        <v>9</v>
      </c>
      <c r="AC44" s="81" t="str">
        <f>IF($T44="Cumplimiento","",INDEX(TABLA_TIPO_MEDICION[1],MATCH(MATRIZ!$U44,TABLA_TIPO_MEDICION[TIPO_MEDICION],0),1))</f>
        <v/>
      </c>
      <c r="AD44" s="81" t="str">
        <f>IF($T44="Cumplimiento","",INDEX(TABLA_TIPO_MEDICION[2],MATCH(MATRIZ!$U44,TABLA_TIPO_MEDICION[TIPO_MEDICION],0),1))</f>
        <v/>
      </c>
      <c r="AE44" s="81" t="str">
        <f>IF($T44="Cumplimiento","",INDEX(TABLA_TIPO_MEDICION[3],MATCH(MATRIZ!$U44,TABLA_TIPO_MEDICION[TIPO_MEDICION],0),1))</f>
        <v/>
      </c>
      <c r="AF44" s="81" t="str">
        <f>IF($T44="Cumplimiento","",INDEX(TABLA_TIPO_MEDICION[4],MATCH(MATRIZ!$U44,TABLA_TIPO_MEDICION[TIPO_MEDICION],0),1))</f>
        <v/>
      </c>
      <c r="AH44" s="58"/>
      <c r="AI44" s="58"/>
      <c r="AJ44" s="58"/>
      <c r="AK44" s="58"/>
      <c r="AL44" s="58"/>
      <c r="AM44" s="58"/>
      <c r="AN44" s="58"/>
      <c r="AO44" s="82">
        <v>0.25</v>
      </c>
      <c r="AQ44" s="32"/>
      <c r="AS44" s="83" t="str">
        <f>IF($AQ44="","",IF($T44="Cumplimiento",INDEX(TABLA_SI_NO[Valor],MATCH($AQ44,TABLA_SI_NO[SI_NO],0),1),IF($AQ44&lt;$Y44,$AC44,IF($AQ44&lt;$Z44,$AD44,IF($AQ44&lt;$AA44,$AE44,IF($AQ44&gt;=$AA44,$AF44))))))</f>
        <v/>
      </c>
      <c r="AU44" s="74"/>
      <c r="AV44" s="84">
        <f t="shared" ref="AV44:AV47" si="16">IF(W44="SI",IF(AS44=0,1,0),0)</f>
        <v>0</v>
      </c>
      <c r="AX44" s="74"/>
      <c r="AY44" s="59"/>
      <c r="AZ44" s="58"/>
      <c r="BA44" s="74"/>
      <c r="BB44" s="75"/>
      <c r="BD44" s="58"/>
      <c r="BE44" s="82">
        <f t="shared" ref="BE44:BE47" si="17">IF($AS44="",0,$AS44*$AO44)</f>
        <v>0</v>
      </c>
      <c r="BF44" s="116"/>
    </row>
    <row r="45" spans="2:58" ht="45" customHeight="1" x14ac:dyDescent="0.25">
      <c r="B45" s="55" t="str">
        <f t="shared" si="1"/>
        <v>FLUIDOS DE PERFORACIÓN</v>
      </c>
      <c r="C45" s="55" t="str">
        <f t="shared" si="2"/>
        <v>Equipamiento &amp; Soporte Técnico</v>
      </c>
      <c r="D45" s="55" t="str">
        <f t="shared" si="3"/>
        <v>Equipamiento de control de sólidos</v>
      </c>
      <c r="E45" s="55" t="str">
        <f t="shared" si="4"/>
        <v>Tornillos transportador de 18"</v>
      </c>
      <c r="F45" s="55" t="str">
        <f t="shared" si="5"/>
        <v>FLUIDOS DE PERFORACIÓNEquipamiento &amp; Soporte Técnico</v>
      </c>
      <c r="G45" s="55" t="str">
        <f t="shared" si="0"/>
        <v>FLUIDOS DE PERFORACIÓNEquipamiento &amp; Soporte TécnicoEquipamiento de control de sólidos</v>
      </c>
      <c r="H45" s="55" t="str">
        <f t="shared" si="6"/>
        <v>FLUIDOS DE PERFORACIÓNEquipamiento &amp; Soporte TécnicoEquipamiento de control de sólidosTornillos transportador de 18"</v>
      </c>
      <c r="I45" s="34" t="s">
        <v>45</v>
      </c>
      <c r="J45" s="33" t="str">
        <f t="shared" si="7"/>
        <v xml:space="preserve"> -FLUIDOS DE PERFORACIÓN</v>
      </c>
      <c r="P45" s="77" t="s">
        <v>75</v>
      </c>
      <c r="Q45" s="78"/>
      <c r="R45" s="78" t="s">
        <v>76</v>
      </c>
      <c r="T45" s="79" t="s">
        <v>15</v>
      </c>
      <c r="U45" s="79"/>
      <c r="W45" s="79" t="s">
        <v>13</v>
      </c>
      <c r="Y45" s="92" t="s">
        <v>9</v>
      </c>
      <c r="Z45" s="92" t="s">
        <v>9</v>
      </c>
      <c r="AA45" s="92" t="s">
        <v>9</v>
      </c>
      <c r="AC45" s="81" t="str">
        <f>IF($T45="Cumplimiento","",INDEX(TABLA_TIPO_MEDICION[1],MATCH(MATRIZ!$U45,TABLA_TIPO_MEDICION[TIPO_MEDICION],0),1))</f>
        <v/>
      </c>
      <c r="AD45" s="81" t="str">
        <f>IF($T45="Cumplimiento","",INDEX(TABLA_TIPO_MEDICION[2],MATCH(MATRIZ!$U45,TABLA_TIPO_MEDICION[TIPO_MEDICION],0),1))</f>
        <v/>
      </c>
      <c r="AE45" s="81" t="str">
        <f>IF($T45="Cumplimiento","",INDEX(TABLA_TIPO_MEDICION[3],MATCH(MATRIZ!$U45,TABLA_TIPO_MEDICION[TIPO_MEDICION],0),1))</f>
        <v/>
      </c>
      <c r="AF45" s="81" t="str">
        <f>IF($T45="Cumplimiento","",INDEX(TABLA_TIPO_MEDICION[4],MATCH(MATRIZ!$U45,TABLA_TIPO_MEDICION[TIPO_MEDICION],0),1))</f>
        <v/>
      </c>
      <c r="AH45" s="58"/>
      <c r="AI45" s="58"/>
      <c r="AJ45" s="58"/>
      <c r="AK45" s="58"/>
      <c r="AL45" s="58"/>
      <c r="AM45" s="58"/>
      <c r="AN45" s="58"/>
      <c r="AO45" s="82">
        <v>0.25</v>
      </c>
      <c r="AQ45" s="32"/>
      <c r="AS45" s="83" t="str">
        <f>IF($AQ45="","",IF($T45="Cumplimiento",INDEX(TABLA_SI_NO[Valor],MATCH($AQ45,TABLA_SI_NO[SI_NO],0),1),IF($AQ45&lt;$Y45,$AC45,IF($AQ45&lt;$Z45,$AD45,IF($AQ45&lt;$AA45,$AE45,IF($AQ45&gt;=$AA45,$AF45))))))</f>
        <v/>
      </c>
      <c r="AU45" s="74"/>
      <c r="AV45" s="84">
        <f t="shared" si="16"/>
        <v>0</v>
      </c>
      <c r="AX45" s="74"/>
      <c r="AY45" s="59"/>
      <c r="AZ45" s="58"/>
      <c r="BA45" s="74"/>
      <c r="BB45" s="75"/>
      <c r="BD45" s="58"/>
      <c r="BE45" s="82">
        <f t="shared" si="17"/>
        <v>0</v>
      </c>
      <c r="BF45" s="116"/>
    </row>
    <row r="46" spans="2:58" ht="45" customHeight="1" x14ac:dyDescent="0.25">
      <c r="B46" s="55" t="str">
        <f t="shared" si="1"/>
        <v>FLUIDOS DE PERFORACIÓN</v>
      </c>
      <c r="C46" s="55" t="str">
        <f t="shared" si="2"/>
        <v>Equipamiento &amp; Soporte Técnico</v>
      </c>
      <c r="D46" s="55" t="str">
        <f t="shared" si="3"/>
        <v>Equipamiento de control de sólidos</v>
      </c>
      <c r="E46" s="55" t="str">
        <f t="shared" si="4"/>
        <v>Mallas</v>
      </c>
      <c r="F46" s="55" t="str">
        <f t="shared" si="5"/>
        <v>FLUIDOS DE PERFORACIÓNEquipamiento &amp; Soporte Técnico</v>
      </c>
      <c r="G46" s="55" t="str">
        <f t="shared" si="0"/>
        <v>FLUIDOS DE PERFORACIÓNEquipamiento &amp; Soporte TécnicoEquipamiento de control de sólidos</v>
      </c>
      <c r="H46" s="55" t="str">
        <f t="shared" si="6"/>
        <v>FLUIDOS DE PERFORACIÓNEquipamiento &amp; Soporte TécnicoEquipamiento de control de sólidosMallas</v>
      </c>
      <c r="I46" s="34" t="s">
        <v>45</v>
      </c>
      <c r="J46" s="33" t="str">
        <f t="shared" si="7"/>
        <v xml:space="preserve"> -FLUIDOS DE PERFORACIÓN</v>
      </c>
      <c r="P46" s="77" t="s">
        <v>77</v>
      </c>
      <c r="Q46" s="78"/>
      <c r="R46" s="78" t="s">
        <v>78</v>
      </c>
      <c r="T46" s="79" t="s">
        <v>15</v>
      </c>
      <c r="U46" s="79"/>
      <c r="W46" s="79" t="s">
        <v>13</v>
      </c>
      <c r="Y46" s="92" t="s">
        <v>9</v>
      </c>
      <c r="Z46" s="92" t="s">
        <v>9</v>
      </c>
      <c r="AA46" s="92" t="s">
        <v>9</v>
      </c>
      <c r="AC46" s="81" t="str">
        <f>IF($T46="Cumplimiento","",INDEX(TABLA_TIPO_MEDICION[1],MATCH(MATRIZ!$U46,TABLA_TIPO_MEDICION[TIPO_MEDICION],0),1))</f>
        <v/>
      </c>
      <c r="AD46" s="81" t="str">
        <f>IF($T46="Cumplimiento","",INDEX(TABLA_TIPO_MEDICION[2],MATCH(MATRIZ!$U46,TABLA_TIPO_MEDICION[TIPO_MEDICION],0),1))</f>
        <v/>
      </c>
      <c r="AE46" s="81" t="str">
        <f>IF($T46="Cumplimiento","",INDEX(TABLA_TIPO_MEDICION[3],MATCH(MATRIZ!$U46,TABLA_TIPO_MEDICION[TIPO_MEDICION],0),1))</f>
        <v/>
      </c>
      <c r="AF46" s="81" t="str">
        <f>IF($T46="Cumplimiento","",INDEX(TABLA_TIPO_MEDICION[4],MATCH(MATRIZ!$U46,TABLA_TIPO_MEDICION[TIPO_MEDICION],0),1))</f>
        <v/>
      </c>
      <c r="AH46" s="58"/>
      <c r="AI46" s="58"/>
      <c r="AJ46" s="58"/>
      <c r="AK46" s="58"/>
      <c r="AL46" s="58"/>
      <c r="AM46" s="58"/>
      <c r="AN46" s="58"/>
      <c r="AO46" s="82">
        <v>0.25</v>
      </c>
      <c r="AQ46" s="32"/>
      <c r="AS46" s="83" t="str">
        <f>IF($AQ46="","",IF($T46="Cumplimiento",INDEX(TABLA_SI_NO[Valor],MATCH($AQ46,TABLA_SI_NO[SI_NO],0),1),IF($AQ46&lt;$Y46,$AC46,IF($AQ46&lt;$Z46,$AD46,IF($AQ46&lt;$AA46,$AE46,IF($AQ46&gt;=$AA46,$AF46))))))</f>
        <v/>
      </c>
      <c r="AU46" s="74"/>
      <c r="AV46" s="84">
        <f t="shared" si="16"/>
        <v>0</v>
      </c>
      <c r="AX46" s="74"/>
      <c r="AY46" s="59"/>
      <c r="AZ46" s="58"/>
      <c r="BA46" s="74"/>
      <c r="BB46" s="75"/>
      <c r="BD46" s="58"/>
      <c r="BE46" s="82">
        <f t="shared" si="17"/>
        <v>0</v>
      </c>
      <c r="BF46" s="116"/>
    </row>
    <row r="47" spans="2:58" ht="45" customHeight="1" x14ac:dyDescent="0.25">
      <c r="B47" s="55" t="str">
        <f t="shared" si="1"/>
        <v>FLUIDOS DE PERFORACIÓN</v>
      </c>
      <c r="C47" s="55" t="str">
        <f t="shared" si="2"/>
        <v>Equipamiento &amp; Soporte Técnico</v>
      </c>
      <c r="D47" s="55" t="str">
        <f t="shared" si="3"/>
        <v>Equipamiento de control de sólidos</v>
      </c>
      <c r="E47" s="55" t="str">
        <f t="shared" si="4"/>
        <v>Mantenimiento Operativo</v>
      </c>
      <c r="F47" s="55" t="str">
        <f t="shared" si="5"/>
        <v>FLUIDOS DE PERFORACIÓNEquipamiento &amp; Soporte Técnico</v>
      </c>
      <c r="G47" s="55" t="str">
        <f t="shared" si="0"/>
        <v>FLUIDOS DE PERFORACIÓNEquipamiento &amp; Soporte TécnicoEquipamiento de control de sólidos</v>
      </c>
      <c r="H47" s="55" t="str">
        <f t="shared" si="6"/>
        <v>FLUIDOS DE PERFORACIÓNEquipamiento &amp; Soporte TécnicoEquipamiento de control de sólidosMantenimiento Operativo</v>
      </c>
      <c r="I47" s="34" t="s">
        <v>45</v>
      </c>
      <c r="J47" s="33" t="str">
        <f t="shared" si="7"/>
        <v xml:space="preserve"> -FLUIDOS DE PERFORACIÓN</v>
      </c>
      <c r="P47" s="77" t="s">
        <v>79</v>
      </c>
      <c r="Q47" s="78"/>
      <c r="R47" s="78" t="s">
        <v>80</v>
      </c>
      <c r="T47" s="79" t="s">
        <v>15</v>
      </c>
      <c r="U47" s="79"/>
      <c r="W47" s="79" t="s">
        <v>13</v>
      </c>
      <c r="Y47" s="92" t="s">
        <v>9</v>
      </c>
      <c r="Z47" s="92" t="s">
        <v>9</v>
      </c>
      <c r="AA47" s="92" t="s">
        <v>9</v>
      </c>
      <c r="AC47" s="81" t="str">
        <f>IF($T47="Cumplimiento","",INDEX(TABLA_TIPO_MEDICION[1],MATCH(MATRIZ!$U47,TABLA_TIPO_MEDICION[TIPO_MEDICION],0),1))</f>
        <v/>
      </c>
      <c r="AD47" s="81" t="str">
        <f>IF($T47="Cumplimiento","",INDEX(TABLA_TIPO_MEDICION[2],MATCH(MATRIZ!$U47,TABLA_TIPO_MEDICION[TIPO_MEDICION],0),1))</f>
        <v/>
      </c>
      <c r="AE47" s="81" t="str">
        <f>IF($T47="Cumplimiento","",INDEX(TABLA_TIPO_MEDICION[3],MATCH(MATRIZ!$U47,TABLA_TIPO_MEDICION[TIPO_MEDICION],0),1))</f>
        <v/>
      </c>
      <c r="AF47" s="81" t="str">
        <f>IF($T47="Cumplimiento","",INDEX(TABLA_TIPO_MEDICION[4],MATCH(MATRIZ!$U47,TABLA_TIPO_MEDICION[TIPO_MEDICION],0),1))</f>
        <v/>
      </c>
      <c r="AH47" s="58"/>
      <c r="AI47" s="58"/>
      <c r="AJ47" s="58"/>
      <c r="AK47" s="58"/>
      <c r="AL47" s="58"/>
      <c r="AM47" s="58"/>
      <c r="AN47" s="58"/>
      <c r="AO47" s="82">
        <v>0.25</v>
      </c>
      <c r="AQ47" s="32"/>
      <c r="AS47" s="83" t="str">
        <f>IF($AQ47="","",IF($T47="Cumplimiento",INDEX(TABLA_SI_NO[Valor],MATCH($AQ47,TABLA_SI_NO[SI_NO],0),1),IF($AQ47&lt;$Y47,$AC47,IF($AQ47&lt;$Z47,$AD47,IF($AQ47&lt;$AA47,$AE47,IF($AQ47&gt;=$AA47,$AF47))))))</f>
        <v/>
      </c>
      <c r="AU47" s="74"/>
      <c r="AV47" s="84">
        <f t="shared" si="16"/>
        <v>0</v>
      </c>
      <c r="AX47" s="74"/>
      <c r="AY47" s="59"/>
      <c r="AZ47" s="58"/>
      <c r="BA47" s="74"/>
      <c r="BB47" s="75"/>
      <c r="BD47" s="58"/>
      <c r="BE47" s="82">
        <f t="shared" si="17"/>
        <v>0</v>
      </c>
      <c r="BF47" s="116"/>
    </row>
    <row r="48" spans="2:58" ht="3.95" customHeight="1" x14ac:dyDescent="0.25">
      <c r="B48" s="55" t="str">
        <f t="shared" si="1"/>
        <v>FLUIDOS DE PERFORACIÓN</v>
      </c>
      <c r="C48" s="55" t="str">
        <f t="shared" si="2"/>
        <v>Equipamiento &amp; Soporte Técnico</v>
      </c>
      <c r="D48" s="55" t="str">
        <f t="shared" si="3"/>
        <v>Equipamiento de control de sólidos</v>
      </c>
      <c r="E48" s="55" t="str">
        <f t="shared" si="4"/>
        <v/>
      </c>
      <c r="F48" s="55" t="str">
        <f t="shared" si="5"/>
        <v>FLUIDOS DE PERFORACIÓNEquipamiento &amp; Soporte Técnico</v>
      </c>
      <c r="G48" s="55" t="str">
        <f t="shared" si="0"/>
        <v>FLUIDOS DE PERFORACIÓNEquipamiento &amp; Soporte TécnicoEquipamiento de control de sólidos</v>
      </c>
      <c r="H48" s="55" t="str">
        <f t="shared" si="6"/>
        <v/>
      </c>
      <c r="I48" s="34" t="s">
        <v>45</v>
      </c>
      <c r="J48" s="33" t="str">
        <f t="shared" si="7"/>
        <v xml:space="preserve"> -FLUIDOS DE PERFORACIÓN</v>
      </c>
      <c r="AY48" s="59"/>
      <c r="BB48" s="75"/>
    </row>
    <row r="49" spans="2:58" ht="15" customHeight="1" x14ac:dyDescent="0.25">
      <c r="B49" s="55" t="str">
        <f t="shared" si="1"/>
        <v>FLUIDOS DE PERFORACIÓN</v>
      </c>
      <c r="C49" s="55" t="str">
        <f t="shared" si="2"/>
        <v>Facilidades / Instalaciones</v>
      </c>
      <c r="D49" s="55" t="str">
        <f t="shared" si="3"/>
        <v>Equipamiento de control de sólidos</v>
      </c>
      <c r="E49" s="55" t="str">
        <f t="shared" si="4"/>
        <v/>
      </c>
      <c r="F49" s="55" t="str">
        <f t="shared" si="5"/>
        <v>FLUIDOS DE PERFORACIÓNFacilidades / Instalaciones</v>
      </c>
      <c r="G49" s="55" t="str">
        <f t="shared" si="0"/>
        <v>FLUIDOS DE PERFORACIÓNFacilidades / InstalacionesEquipamiento de control de sólidos</v>
      </c>
      <c r="H49" s="55" t="str">
        <f t="shared" si="6"/>
        <v/>
      </c>
      <c r="I49" s="34" t="s">
        <v>81</v>
      </c>
      <c r="J49" s="33" t="str">
        <f t="shared" si="7"/>
        <v>1.3-FLUIDOS DE PERFORACIÓN</v>
      </c>
      <c r="N49" s="62" t="s">
        <v>82</v>
      </c>
      <c r="O49" s="62"/>
      <c r="P49" s="63"/>
      <c r="Q49" s="62"/>
      <c r="R49" s="62"/>
      <c r="T49" s="62"/>
      <c r="U49" s="62"/>
      <c r="W49" s="62"/>
      <c r="Y49" s="62"/>
      <c r="Z49" s="62"/>
      <c r="AA49" s="62"/>
      <c r="AC49" s="62"/>
      <c r="AD49" s="62"/>
      <c r="AE49" s="62"/>
      <c r="AF49" s="62"/>
      <c r="AH49" s="58"/>
      <c r="AI49" s="64">
        <v>0.35</v>
      </c>
      <c r="AJ49" s="58"/>
      <c r="AK49" s="65">
        <f>SUMIFS($AL:$AL,$F:$F,$F49)</f>
        <v>1</v>
      </c>
      <c r="AL49" s="65"/>
      <c r="AM49" s="58"/>
      <c r="AN49" s="42"/>
      <c r="AO49" s="42"/>
      <c r="AP49" s="42"/>
      <c r="AQ49" s="42"/>
      <c r="AR49" s="42"/>
      <c r="AS49" s="42"/>
      <c r="AT49" s="42"/>
      <c r="AU49" s="42"/>
      <c r="AX49" s="58"/>
      <c r="AY49" s="64">
        <f>AI49*BD49</f>
        <v>0</v>
      </c>
      <c r="AZ49" s="58"/>
      <c r="BD49" s="65">
        <f>SUMIFS($BB:$BB,$F:$F,$F49)</f>
        <v>0</v>
      </c>
      <c r="BE49" s="65"/>
    </row>
    <row r="50" spans="2:58" ht="3.95" customHeight="1" x14ac:dyDescent="0.25">
      <c r="B50" s="55" t="str">
        <f t="shared" si="1"/>
        <v>FLUIDOS DE PERFORACIÓN</v>
      </c>
      <c r="C50" s="55" t="str">
        <f t="shared" si="2"/>
        <v>Facilidades / Instalaciones</v>
      </c>
      <c r="D50" s="55" t="str">
        <f t="shared" si="3"/>
        <v>Equipamiento de control de sólidos</v>
      </c>
      <c r="E50" s="55" t="str">
        <f t="shared" si="4"/>
        <v/>
      </c>
      <c r="F50" s="55" t="str">
        <f t="shared" si="5"/>
        <v>FLUIDOS DE PERFORACIÓNFacilidades / Instalaciones</v>
      </c>
      <c r="G50" s="55" t="str">
        <f t="shared" si="0"/>
        <v>FLUIDOS DE PERFORACIÓNFacilidades / InstalacionesEquipamiento de control de sólidos</v>
      </c>
      <c r="H50" s="55" t="str">
        <f t="shared" si="6"/>
        <v/>
      </c>
      <c r="I50" s="34" t="s">
        <v>45</v>
      </c>
      <c r="J50" s="33" t="str">
        <f t="shared" si="7"/>
        <v xml:space="preserve"> -FLUIDOS DE PERFORACIÓN</v>
      </c>
      <c r="T50" s="53"/>
      <c r="U50" s="53"/>
      <c r="W50" s="53"/>
      <c r="Y50" s="53"/>
      <c r="Z50" s="53"/>
      <c r="AA50" s="53"/>
      <c r="AC50" s="53"/>
      <c r="AD50" s="53"/>
      <c r="AE50" s="53"/>
      <c r="AF50" s="53"/>
      <c r="AH50" s="58"/>
      <c r="AI50" s="59"/>
      <c r="AJ50" s="58"/>
      <c r="AK50" s="58"/>
      <c r="AL50" s="59"/>
      <c r="AM50" s="58"/>
      <c r="AN50" s="58"/>
      <c r="AO50" s="59"/>
      <c r="AQ50" s="42"/>
      <c r="AR50" s="42"/>
      <c r="AS50" s="42"/>
      <c r="AT50" s="42"/>
      <c r="AU50" s="42"/>
      <c r="AX50" s="58"/>
      <c r="AY50" s="59"/>
      <c r="AZ50" s="58"/>
      <c r="BA50" s="58"/>
      <c r="BB50" s="59"/>
      <c r="BD50" s="53"/>
      <c r="BE50" s="53"/>
    </row>
    <row r="51" spans="2:58" ht="15" customHeight="1" x14ac:dyDescent="0.25">
      <c r="B51" s="55" t="str">
        <f t="shared" si="1"/>
        <v>FLUIDOS DE PERFORACIÓN</v>
      </c>
      <c r="C51" s="55" t="str">
        <f t="shared" si="2"/>
        <v>Facilidades / Instalaciones</v>
      </c>
      <c r="D51" s="55" t="str">
        <f t="shared" si="3"/>
        <v xml:space="preserve">Planta </v>
      </c>
      <c r="E51" s="55" t="str">
        <f t="shared" si="4"/>
        <v/>
      </c>
      <c r="F51" s="55" t="str">
        <f t="shared" si="5"/>
        <v>FLUIDOS DE PERFORACIÓNFacilidades / Instalaciones</v>
      </c>
      <c r="G51" s="55" t="str">
        <f t="shared" si="0"/>
        <v xml:space="preserve">FLUIDOS DE PERFORACIÓNFacilidades / InstalacionesPlanta </v>
      </c>
      <c r="H51" s="55" t="str">
        <f t="shared" si="6"/>
        <v/>
      </c>
      <c r="I51" s="34" t="s">
        <v>45</v>
      </c>
      <c r="J51" s="33" t="str">
        <f t="shared" si="7"/>
        <v xml:space="preserve"> -FLUIDOS DE PERFORACIÓN</v>
      </c>
      <c r="N51" s="67"/>
      <c r="O51" s="68" t="s">
        <v>83</v>
      </c>
      <c r="P51" s="69"/>
      <c r="Q51" s="68"/>
      <c r="R51" s="68"/>
      <c r="T51" s="68"/>
      <c r="U51" s="68"/>
      <c r="W51" s="68"/>
      <c r="Y51" s="68"/>
      <c r="Z51" s="68"/>
      <c r="AA51" s="68"/>
      <c r="AC51" s="68"/>
      <c r="AD51" s="68"/>
      <c r="AE51" s="68"/>
      <c r="AF51" s="68"/>
      <c r="AH51" s="58"/>
      <c r="AI51" s="76"/>
      <c r="AJ51" s="58"/>
      <c r="AK51" s="70"/>
      <c r="AL51" s="71">
        <v>0.5</v>
      </c>
      <c r="AM51" s="58"/>
      <c r="AN51" s="72">
        <f>SUMIFS($AO:$AO,$G:$G,$G51)</f>
        <v>1</v>
      </c>
      <c r="AO51" s="73"/>
      <c r="AQ51" s="42"/>
      <c r="AR51" s="42"/>
      <c r="AS51" s="42"/>
      <c r="AT51" s="42"/>
      <c r="AU51" s="42"/>
      <c r="AX51" s="58"/>
      <c r="AY51" s="59"/>
      <c r="AZ51" s="58"/>
      <c r="BA51" s="70"/>
      <c r="BB51" s="71">
        <f>AL51*BD51</f>
        <v>0</v>
      </c>
      <c r="BD51" s="72">
        <f>SUMIFS($BE:$BE,$G:$G,$G51)</f>
        <v>0</v>
      </c>
      <c r="BE51" s="73"/>
    </row>
    <row r="52" spans="2:58" ht="3.95" customHeight="1" x14ac:dyDescent="0.25">
      <c r="B52" s="55" t="str">
        <f t="shared" si="1"/>
        <v>FLUIDOS DE PERFORACIÓN</v>
      </c>
      <c r="C52" s="55" t="str">
        <f t="shared" si="2"/>
        <v>Facilidades / Instalaciones</v>
      </c>
      <c r="D52" s="55" t="str">
        <f t="shared" si="3"/>
        <v xml:space="preserve">Planta </v>
      </c>
      <c r="E52" s="55" t="str">
        <f t="shared" si="4"/>
        <v/>
      </c>
      <c r="F52" s="55" t="str">
        <f t="shared" si="5"/>
        <v>FLUIDOS DE PERFORACIÓNFacilidades / Instalaciones</v>
      </c>
      <c r="G52" s="55" t="str">
        <f t="shared" si="0"/>
        <v xml:space="preserve">FLUIDOS DE PERFORACIÓNFacilidades / InstalacionesPlanta </v>
      </c>
      <c r="H52" s="55" t="str">
        <f t="shared" si="6"/>
        <v/>
      </c>
      <c r="I52" s="34" t="s">
        <v>45</v>
      </c>
      <c r="J52" s="33" t="str">
        <f t="shared" si="7"/>
        <v xml:space="preserve"> -FLUIDOS DE PERFORACIÓN</v>
      </c>
      <c r="T52" s="53"/>
      <c r="U52" s="53"/>
      <c r="W52" s="53"/>
      <c r="Y52" s="53"/>
      <c r="Z52" s="53"/>
      <c r="AA52" s="53"/>
      <c r="AI52" s="76"/>
      <c r="AJ52" s="58"/>
      <c r="AK52" s="74"/>
      <c r="AL52" s="58"/>
      <c r="AM52" s="58"/>
      <c r="AN52" s="58"/>
      <c r="AO52" s="76"/>
      <c r="AQ52" s="53"/>
      <c r="AS52" s="53"/>
      <c r="AU52" s="58"/>
      <c r="AV52" s="93"/>
      <c r="AX52" s="58"/>
      <c r="AY52" s="59"/>
      <c r="AZ52" s="58"/>
      <c r="BA52" s="74"/>
      <c r="BB52" s="75"/>
      <c r="BD52" s="58"/>
      <c r="BE52" s="76"/>
    </row>
    <row r="53" spans="2:58" ht="45" customHeight="1" x14ac:dyDescent="0.25">
      <c r="B53" s="55" t="str">
        <f t="shared" si="1"/>
        <v>FLUIDOS DE PERFORACIÓN</v>
      </c>
      <c r="C53" s="55" t="str">
        <f t="shared" si="2"/>
        <v>Facilidades / Instalaciones</v>
      </c>
      <c r="D53" s="55" t="str">
        <f t="shared" si="3"/>
        <v xml:space="preserve">Planta </v>
      </c>
      <c r="E53" s="55" t="str">
        <f t="shared" si="4"/>
        <v>Tanques almacenamiento en Dos Bocas</v>
      </c>
      <c r="F53" s="55" t="str">
        <f t="shared" si="5"/>
        <v>FLUIDOS DE PERFORACIÓNFacilidades / Instalaciones</v>
      </c>
      <c r="G53" s="55" t="str">
        <f t="shared" si="0"/>
        <v xml:space="preserve">FLUIDOS DE PERFORACIÓNFacilidades / InstalacionesPlanta </v>
      </c>
      <c r="H53" s="55" t="str">
        <f t="shared" si="6"/>
        <v>FLUIDOS DE PERFORACIÓNFacilidades / InstalacionesPlanta Tanques almacenamiento en Dos Bocas</v>
      </c>
      <c r="I53" s="34" t="s">
        <v>45</v>
      </c>
      <c r="J53" s="33" t="str">
        <f t="shared" si="7"/>
        <v xml:space="preserve"> -FLUIDOS DE PERFORACIÓN</v>
      </c>
      <c r="P53" s="77" t="s">
        <v>84</v>
      </c>
      <c r="Q53" s="78"/>
      <c r="R53" s="78" t="s">
        <v>85</v>
      </c>
      <c r="T53" s="79" t="s">
        <v>17</v>
      </c>
      <c r="U53" s="79" t="s">
        <v>10</v>
      </c>
      <c r="W53" s="79" t="s">
        <v>9</v>
      </c>
      <c r="Y53" s="80">
        <v>800</v>
      </c>
      <c r="Z53" s="80">
        <v>1000</v>
      </c>
      <c r="AA53" s="80">
        <v>1000</v>
      </c>
      <c r="AC53" s="81">
        <f>IF($T53="Cumplimiento","",INDEX(TABLA_TIPO_MEDICION[1],MATCH(MATRIZ!$U53,TABLA_TIPO_MEDICION[TIPO_MEDICION],0),1))</f>
        <v>0</v>
      </c>
      <c r="AD53" s="81">
        <f>IF($T53="Cumplimiento","",INDEX(TABLA_TIPO_MEDICION[2],MATCH(MATRIZ!$U53,TABLA_TIPO_MEDICION[TIPO_MEDICION],0),1))</f>
        <v>0.8</v>
      </c>
      <c r="AE53" s="81">
        <f>IF($T53="Cumplimiento","",INDEX(TABLA_TIPO_MEDICION[3],MATCH(MATRIZ!$U53,TABLA_TIPO_MEDICION[TIPO_MEDICION],0),1))</f>
        <v>1</v>
      </c>
      <c r="AF53" s="81">
        <f>IF($T53="Cumplimiento","",INDEX(TABLA_TIPO_MEDICION[4],MATCH(MATRIZ!$U53,TABLA_TIPO_MEDICION[TIPO_MEDICION],0),1))</f>
        <v>1</v>
      </c>
      <c r="AI53" s="58"/>
      <c r="AJ53" s="58"/>
      <c r="AK53" s="58"/>
      <c r="AL53" s="58"/>
      <c r="AM53" s="58"/>
      <c r="AN53" s="58"/>
      <c r="AO53" s="82">
        <v>0.2</v>
      </c>
      <c r="AQ53" s="32"/>
      <c r="AS53" s="83" t="str">
        <f>IF($AQ53="","",IF($T53="Cumplimiento",INDEX(TABLA_SI_NO[Valor],MATCH($AQ53,TABLA_SI_NO[SI_NO],0),1),IF($AQ53&lt;$Y53,$AC53,IF($AQ53&lt;$Z53,$AD53,IF($AQ53&lt;$AA53,$AE53,IF($AQ53&gt;=$AA53,$AF53))))))</f>
        <v/>
      </c>
      <c r="AU53" s="74"/>
      <c r="AV53" s="84">
        <f t="shared" ref="AV53:AV57" si="18">IF(W53="SI",IF(AS53=0,1,0),0)</f>
        <v>0</v>
      </c>
      <c r="AX53" s="74"/>
      <c r="AY53" s="59"/>
      <c r="AZ53" s="58"/>
      <c r="BA53" s="74"/>
      <c r="BB53" s="75"/>
      <c r="BD53" s="58"/>
      <c r="BE53" s="82">
        <f t="shared" ref="BE53:BE57" si="19">IF($AS53="",0,$AS53*$AO53)</f>
        <v>0</v>
      </c>
      <c r="BF53" s="116"/>
    </row>
    <row r="54" spans="2:58" ht="45" customHeight="1" x14ac:dyDescent="0.25">
      <c r="B54" s="55" t="str">
        <f t="shared" si="1"/>
        <v>FLUIDOS DE PERFORACIÓN</v>
      </c>
      <c r="C54" s="55" t="str">
        <f t="shared" si="2"/>
        <v>Facilidades / Instalaciones</v>
      </c>
      <c r="D54" s="55" t="str">
        <f t="shared" si="3"/>
        <v xml:space="preserve">Planta </v>
      </c>
      <c r="E54" s="55" t="str">
        <f t="shared" si="4"/>
        <v>Capacidad bombeo de lodo hacia el barco</v>
      </c>
      <c r="F54" s="55" t="str">
        <f t="shared" si="5"/>
        <v>FLUIDOS DE PERFORACIÓNFacilidades / Instalaciones</v>
      </c>
      <c r="G54" s="55" t="str">
        <f t="shared" si="0"/>
        <v xml:space="preserve">FLUIDOS DE PERFORACIÓNFacilidades / InstalacionesPlanta </v>
      </c>
      <c r="H54" s="55" t="str">
        <f t="shared" si="6"/>
        <v>FLUIDOS DE PERFORACIÓNFacilidades / InstalacionesPlanta Capacidad bombeo de lodo hacia el barco</v>
      </c>
      <c r="I54" s="34" t="s">
        <v>45</v>
      </c>
      <c r="J54" s="33" t="str">
        <f t="shared" si="7"/>
        <v xml:space="preserve"> -FLUIDOS DE PERFORACIÓN</v>
      </c>
      <c r="P54" s="77" t="s">
        <v>86</v>
      </c>
      <c r="Q54" s="78"/>
      <c r="R54" s="78" t="s">
        <v>87</v>
      </c>
      <c r="T54" s="79" t="s">
        <v>19</v>
      </c>
      <c r="U54" s="79" t="s">
        <v>10</v>
      </c>
      <c r="W54" s="79" t="s">
        <v>9</v>
      </c>
      <c r="Y54" s="80">
        <v>20</v>
      </c>
      <c r="Z54" s="80">
        <v>30</v>
      </c>
      <c r="AA54" s="80">
        <v>30</v>
      </c>
      <c r="AC54" s="81">
        <f>IF($T54="Cumplimiento","",INDEX(TABLA_TIPO_MEDICION[1],MATCH(MATRIZ!$U54,TABLA_TIPO_MEDICION[TIPO_MEDICION],0),1))</f>
        <v>0</v>
      </c>
      <c r="AD54" s="81">
        <f>IF($T54="Cumplimiento","",INDEX(TABLA_TIPO_MEDICION[2],MATCH(MATRIZ!$U54,TABLA_TIPO_MEDICION[TIPO_MEDICION],0),1))</f>
        <v>0.8</v>
      </c>
      <c r="AE54" s="81">
        <f>IF($T54="Cumplimiento","",INDEX(TABLA_TIPO_MEDICION[3],MATCH(MATRIZ!$U54,TABLA_TIPO_MEDICION[TIPO_MEDICION],0),1))</f>
        <v>1</v>
      </c>
      <c r="AF54" s="81">
        <f>IF($T54="Cumplimiento","",INDEX(TABLA_TIPO_MEDICION[4],MATCH(MATRIZ!$U54,TABLA_TIPO_MEDICION[TIPO_MEDICION],0),1))</f>
        <v>1</v>
      </c>
      <c r="AI54" s="58"/>
      <c r="AJ54" s="58"/>
      <c r="AK54" s="58"/>
      <c r="AL54" s="58"/>
      <c r="AM54" s="58"/>
      <c r="AN54" s="58"/>
      <c r="AO54" s="82">
        <v>0.2</v>
      </c>
      <c r="AQ54" s="32"/>
      <c r="AS54" s="83" t="str">
        <f>IF($AQ54="","",IF($T54="Cumplimiento",INDEX(TABLA_SI_NO[Valor],MATCH($AQ54,TABLA_SI_NO[SI_NO],0),1),IF($AQ54&lt;$Y54,$AC54,IF($AQ54&lt;$Z54,$AD54,IF($AQ54&lt;$AA54,$AE54,IF($AQ54&gt;=$AA54,$AF54))))))</f>
        <v/>
      </c>
      <c r="AU54" s="74"/>
      <c r="AV54" s="84">
        <f t="shared" si="18"/>
        <v>0</v>
      </c>
      <c r="AX54" s="74"/>
      <c r="AY54" s="59"/>
      <c r="AZ54" s="58"/>
      <c r="BA54" s="74"/>
      <c r="BB54" s="75"/>
      <c r="BD54" s="58"/>
      <c r="BE54" s="82">
        <f t="shared" si="19"/>
        <v>0</v>
      </c>
      <c r="BF54" s="116"/>
    </row>
    <row r="55" spans="2:58" ht="45" customHeight="1" x14ac:dyDescent="0.25">
      <c r="B55" s="55" t="str">
        <f t="shared" si="1"/>
        <v>FLUIDOS DE PERFORACIÓN</v>
      </c>
      <c r="C55" s="55" t="str">
        <f t="shared" si="2"/>
        <v>Facilidades / Instalaciones</v>
      </c>
      <c r="D55" s="55" t="str">
        <f t="shared" si="3"/>
        <v xml:space="preserve">Planta </v>
      </c>
      <c r="E55" s="55" t="str">
        <f t="shared" si="4"/>
        <v>Capacidad bombeo de barita hacia el barco</v>
      </c>
      <c r="F55" s="55" t="str">
        <f t="shared" si="5"/>
        <v>FLUIDOS DE PERFORACIÓNFacilidades / Instalaciones</v>
      </c>
      <c r="G55" s="55" t="str">
        <f t="shared" si="0"/>
        <v xml:space="preserve">FLUIDOS DE PERFORACIÓNFacilidades / InstalacionesPlanta </v>
      </c>
      <c r="H55" s="55" t="str">
        <f t="shared" si="6"/>
        <v>FLUIDOS DE PERFORACIÓNFacilidades / InstalacionesPlanta Capacidad bombeo de barita hacia el barco</v>
      </c>
      <c r="I55" s="34" t="s">
        <v>45</v>
      </c>
      <c r="J55" s="33" t="str">
        <f t="shared" si="7"/>
        <v xml:space="preserve"> -FLUIDOS DE PERFORACIÓN</v>
      </c>
      <c r="P55" s="77" t="s">
        <v>88</v>
      </c>
      <c r="Q55" s="78"/>
      <c r="R55" s="78" t="s">
        <v>89</v>
      </c>
      <c r="T55" s="79" t="s">
        <v>20</v>
      </c>
      <c r="U55" s="79" t="s">
        <v>10</v>
      </c>
      <c r="W55" s="79" t="s">
        <v>13</v>
      </c>
      <c r="Y55" s="80">
        <v>10</v>
      </c>
      <c r="Z55" s="80">
        <v>12</v>
      </c>
      <c r="AA55" s="80">
        <v>12</v>
      </c>
      <c r="AC55" s="81">
        <f>IF($T55="Cumplimiento","",INDEX(TABLA_TIPO_MEDICION[1],MATCH(MATRIZ!$U55,TABLA_TIPO_MEDICION[TIPO_MEDICION],0),1))</f>
        <v>0</v>
      </c>
      <c r="AD55" s="81">
        <f>IF($T55="Cumplimiento","",INDEX(TABLA_TIPO_MEDICION[2],MATCH(MATRIZ!$U55,TABLA_TIPO_MEDICION[TIPO_MEDICION],0),1))</f>
        <v>0.8</v>
      </c>
      <c r="AE55" s="81">
        <f>IF($T55="Cumplimiento","",INDEX(TABLA_TIPO_MEDICION[3],MATCH(MATRIZ!$U55,TABLA_TIPO_MEDICION[TIPO_MEDICION],0),1))</f>
        <v>1</v>
      </c>
      <c r="AF55" s="81">
        <f>IF($T55="Cumplimiento","",INDEX(TABLA_TIPO_MEDICION[4],MATCH(MATRIZ!$U55,TABLA_TIPO_MEDICION[TIPO_MEDICION],0),1))</f>
        <v>1</v>
      </c>
      <c r="AI55" s="58"/>
      <c r="AJ55" s="58"/>
      <c r="AK55" s="58"/>
      <c r="AL55" s="58"/>
      <c r="AM55" s="58"/>
      <c r="AN55" s="58"/>
      <c r="AO55" s="82">
        <v>0.2</v>
      </c>
      <c r="AQ55" s="32"/>
      <c r="AS55" s="83" t="str">
        <f>IF($AQ55="","",IF($T55="Cumplimiento",INDEX(TABLA_SI_NO[Valor],MATCH($AQ55,TABLA_SI_NO[SI_NO],0),1),IF($AQ55&lt;$Y55,$AC55,IF($AQ55&lt;$Z55,$AD55,IF($AQ55&lt;$AA55,$AE55,IF($AQ55&gt;=$AA55,$AF55))))))</f>
        <v/>
      </c>
      <c r="AU55" s="74"/>
      <c r="AV55" s="84">
        <f t="shared" si="18"/>
        <v>0</v>
      </c>
      <c r="AX55" s="74"/>
      <c r="AY55" s="59"/>
      <c r="AZ55" s="58"/>
      <c r="BA55" s="74"/>
      <c r="BB55" s="75"/>
      <c r="BD55" s="58"/>
      <c r="BE55" s="82">
        <f t="shared" si="19"/>
        <v>0</v>
      </c>
      <c r="BF55" s="116"/>
    </row>
    <row r="56" spans="2:58" ht="45" customHeight="1" x14ac:dyDescent="0.25">
      <c r="B56" s="55" t="str">
        <f t="shared" si="1"/>
        <v>FLUIDOS DE PERFORACIÓN</v>
      </c>
      <c r="C56" s="55" t="str">
        <f t="shared" si="2"/>
        <v>Facilidades / Instalaciones</v>
      </c>
      <c r="D56" s="55" t="str">
        <f t="shared" si="3"/>
        <v xml:space="preserve">Planta </v>
      </c>
      <c r="E56" s="55" t="str">
        <f t="shared" si="4"/>
        <v>Capacidad preparación lodo</v>
      </c>
      <c r="F56" s="55" t="str">
        <f t="shared" si="5"/>
        <v>FLUIDOS DE PERFORACIÓNFacilidades / Instalaciones</v>
      </c>
      <c r="G56" s="55" t="str">
        <f t="shared" si="0"/>
        <v xml:space="preserve">FLUIDOS DE PERFORACIÓNFacilidades / InstalacionesPlanta </v>
      </c>
      <c r="H56" s="55" t="str">
        <f t="shared" si="6"/>
        <v>FLUIDOS DE PERFORACIÓNFacilidades / InstalacionesPlanta Capacidad preparación lodo</v>
      </c>
      <c r="I56" s="34" t="s">
        <v>45</v>
      </c>
      <c r="J56" s="33" t="str">
        <f t="shared" si="7"/>
        <v xml:space="preserve"> -FLUIDOS DE PERFORACIÓN</v>
      </c>
      <c r="P56" s="77" t="s">
        <v>90</v>
      </c>
      <c r="Q56" s="78"/>
      <c r="R56" s="78" t="s">
        <v>91</v>
      </c>
      <c r="T56" s="79" t="s">
        <v>21</v>
      </c>
      <c r="U56" s="79" t="s">
        <v>10</v>
      </c>
      <c r="W56" s="79" t="s">
        <v>13</v>
      </c>
      <c r="Y56" s="80">
        <v>200</v>
      </c>
      <c r="Z56" s="80">
        <v>300</v>
      </c>
      <c r="AA56" s="80">
        <v>300</v>
      </c>
      <c r="AC56" s="81">
        <f>IF($T56="Cumplimiento","",INDEX(TABLA_TIPO_MEDICION[1],MATCH(MATRIZ!$U56,TABLA_TIPO_MEDICION[TIPO_MEDICION],0),1))</f>
        <v>0</v>
      </c>
      <c r="AD56" s="81">
        <f>IF($T56="Cumplimiento","",INDEX(TABLA_TIPO_MEDICION[2],MATCH(MATRIZ!$U56,TABLA_TIPO_MEDICION[TIPO_MEDICION],0),1))</f>
        <v>0.8</v>
      </c>
      <c r="AE56" s="81">
        <f>IF($T56="Cumplimiento","",INDEX(TABLA_TIPO_MEDICION[3],MATCH(MATRIZ!$U56,TABLA_TIPO_MEDICION[TIPO_MEDICION],0),1))</f>
        <v>1</v>
      </c>
      <c r="AF56" s="81">
        <f>IF($T56="Cumplimiento","",INDEX(TABLA_TIPO_MEDICION[4],MATCH(MATRIZ!$U56,TABLA_TIPO_MEDICION[TIPO_MEDICION],0),1))</f>
        <v>1</v>
      </c>
      <c r="AI56" s="58"/>
      <c r="AJ56" s="58"/>
      <c r="AK56" s="58"/>
      <c r="AL56" s="58"/>
      <c r="AM56" s="58"/>
      <c r="AN56" s="58"/>
      <c r="AO56" s="82">
        <v>0.2</v>
      </c>
      <c r="AQ56" s="32"/>
      <c r="AS56" s="83" t="str">
        <f>IF($AQ56="","",IF($T56="Cumplimiento",INDEX(TABLA_SI_NO[Valor],MATCH($AQ56,TABLA_SI_NO[SI_NO],0),1),IF($AQ56&lt;$Y56,$AC56,IF($AQ56&lt;$Z56,$AD56,IF($AQ56&lt;$AA56,$AE56,IF($AQ56&gt;=$AA56,$AF56))))))</f>
        <v/>
      </c>
      <c r="AU56" s="74"/>
      <c r="AV56" s="84">
        <f t="shared" si="18"/>
        <v>0</v>
      </c>
      <c r="AX56" s="74"/>
      <c r="AY56" s="59"/>
      <c r="AZ56" s="58"/>
      <c r="BA56" s="74"/>
      <c r="BB56" s="75"/>
      <c r="BD56" s="58"/>
      <c r="BE56" s="82">
        <f t="shared" si="19"/>
        <v>0</v>
      </c>
      <c r="BF56" s="116"/>
    </row>
    <row r="57" spans="2:58" ht="45" customHeight="1" x14ac:dyDescent="0.25">
      <c r="B57" s="55" t="str">
        <f t="shared" si="1"/>
        <v>FLUIDOS DE PERFORACIÓN</v>
      </c>
      <c r="C57" s="55" t="str">
        <f t="shared" si="2"/>
        <v>Facilidades / Instalaciones</v>
      </c>
      <c r="D57" s="55" t="str">
        <f t="shared" si="3"/>
        <v xml:space="preserve">Planta </v>
      </c>
      <c r="E57" s="55" t="str">
        <f t="shared" si="4"/>
        <v>Almacenamiento de productos químicos</v>
      </c>
      <c r="F57" s="55" t="str">
        <f t="shared" si="5"/>
        <v>FLUIDOS DE PERFORACIÓNFacilidades / Instalaciones</v>
      </c>
      <c r="G57" s="55" t="str">
        <f t="shared" si="0"/>
        <v xml:space="preserve">FLUIDOS DE PERFORACIÓNFacilidades / InstalacionesPlanta </v>
      </c>
      <c r="H57" s="55" t="str">
        <f t="shared" si="6"/>
        <v>FLUIDOS DE PERFORACIÓNFacilidades / InstalacionesPlanta Almacenamiento de productos químicos</v>
      </c>
      <c r="I57" s="34" t="s">
        <v>45</v>
      </c>
      <c r="J57" s="33" t="str">
        <f t="shared" si="7"/>
        <v xml:space="preserve"> -FLUIDOS DE PERFORACIÓN</v>
      </c>
      <c r="P57" s="77" t="s">
        <v>92</v>
      </c>
      <c r="Q57" s="78"/>
      <c r="R57" s="78" t="s">
        <v>93</v>
      </c>
      <c r="T57" s="79" t="s">
        <v>15</v>
      </c>
      <c r="U57" s="79"/>
      <c r="W57" s="79" t="s">
        <v>13</v>
      </c>
      <c r="Y57" s="92" t="s">
        <v>9</v>
      </c>
      <c r="Z57" s="92" t="s">
        <v>9</v>
      </c>
      <c r="AA57" s="92" t="s">
        <v>9</v>
      </c>
      <c r="AC57" s="81" t="str">
        <f>IF($T57="Cumplimiento","",INDEX(TABLA_TIPO_MEDICION[1],MATCH(MATRIZ!$U57,TABLA_TIPO_MEDICION[TIPO_MEDICION],0),1))</f>
        <v/>
      </c>
      <c r="AD57" s="81" t="str">
        <f>IF($T57="Cumplimiento","",INDEX(TABLA_TIPO_MEDICION[2],MATCH(MATRIZ!$U57,TABLA_TIPO_MEDICION[TIPO_MEDICION],0),1))</f>
        <v/>
      </c>
      <c r="AE57" s="81" t="str">
        <f>IF($T57="Cumplimiento","",INDEX(TABLA_TIPO_MEDICION[3],MATCH(MATRIZ!$U57,TABLA_TIPO_MEDICION[TIPO_MEDICION],0),1))</f>
        <v/>
      </c>
      <c r="AF57" s="81" t="str">
        <f>IF($T57="Cumplimiento","",INDEX(TABLA_TIPO_MEDICION[4],MATCH(MATRIZ!$U57,TABLA_TIPO_MEDICION[TIPO_MEDICION],0),1))</f>
        <v/>
      </c>
      <c r="AI57" s="58"/>
      <c r="AJ57" s="58"/>
      <c r="AK57" s="58"/>
      <c r="AL57" s="58"/>
      <c r="AM57" s="58"/>
      <c r="AN57" s="58"/>
      <c r="AO57" s="82">
        <v>0.2</v>
      </c>
      <c r="AQ57" s="32"/>
      <c r="AS57" s="83" t="str">
        <f>IF($AQ57="","",IF($T57="Cumplimiento",INDEX(TABLA_SI_NO[Valor],MATCH($AQ57,TABLA_SI_NO[SI_NO],0),1),IF($AQ57&lt;$Y57,$AC57,IF($AQ57&lt;$Z57,$AD57,IF($AQ57&lt;$AA57,$AE57,IF($AQ57&gt;=$AA57,$AF57))))))</f>
        <v/>
      </c>
      <c r="AU57" s="74"/>
      <c r="AV57" s="84">
        <f t="shared" si="18"/>
        <v>0</v>
      </c>
      <c r="AX57" s="74"/>
      <c r="AY57" s="59"/>
      <c r="AZ57" s="58"/>
      <c r="BA57" s="74"/>
      <c r="BB57" s="75"/>
      <c r="BD57" s="58"/>
      <c r="BE57" s="82">
        <f t="shared" si="19"/>
        <v>0</v>
      </c>
      <c r="BF57" s="116"/>
    </row>
    <row r="58" spans="2:58" ht="3.95" customHeight="1" x14ac:dyDescent="0.25">
      <c r="B58" s="55" t="str">
        <f t="shared" si="1"/>
        <v>FLUIDOS DE PERFORACIÓN</v>
      </c>
      <c r="C58" s="55" t="str">
        <f t="shared" si="2"/>
        <v>Facilidades / Instalaciones</v>
      </c>
      <c r="D58" s="55" t="str">
        <f t="shared" si="3"/>
        <v xml:space="preserve">Planta </v>
      </c>
      <c r="E58" s="55" t="str">
        <f t="shared" si="4"/>
        <v/>
      </c>
      <c r="F58" s="55" t="str">
        <f t="shared" si="5"/>
        <v>FLUIDOS DE PERFORACIÓNFacilidades / Instalaciones</v>
      </c>
      <c r="G58" s="55" t="str">
        <f t="shared" si="0"/>
        <v xml:space="preserve">FLUIDOS DE PERFORACIÓNFacilidades / InstalacionesPlanta </v>
      </c>
      <c r="H58" s="55" t="str">
        <f t="shared" si="6"/>
        <v/>
      </c>
      <c r="I58" s="34" t="s">
        <v>45</v>
      </c>
      <c r="J58" s="33" t="str">
        <f t="shared" si="7"/>
        <v xml:space="preserve"> -FLUIDOS DE PERFORACIÓN</v>
      </c>
      <c r="AI58" s="58"/>
      <c r="AY58" s="59"/>
    </row>
    <row r="59" spans="2:58" ht="15" customHeight="1" x14ac:dyDescent="0.25">
      <c r="B59" s="55" t="str">
        <f t="shared" si="1"/>
        <v>FLUIDOS DE PERFORACIÓN</v>
      </c>
      <c r="C59" s="55" t="str">
        <f t="shared" si="2"/>
        <v>Facilidades / Instalaciones</v>
      </c>
      <c r="D59" s="55" t="str">
        <f t="shared" si="3"/>
        <v xml:space="preserve">Manejo de recortes y residuos </v>
      </c>
      <c r="E59" s="55" t="str">
        <f t="shared" si="4"/>
        <v/>
      </c>
      <c r="F59" s="55" t="str">
        <f t="shared" si="5"/>
        <v>FLUIDOS DE PERFORACIÓNFacilidades / Instalaciones</v>
      </c>
      <c r="G59" s="55" t="str">
        <f t="shared" si="0"/>
        <v xml:space="preserve">FLUIDOS DE PERFORACIÓNFacilidades / InstalacionesManejo de recortes y residuos </v>
      </c>
      <c r="H59" s="55" t="str">
        <f t="shared" si="6"/>
        <v/>
      </c>
      <c r="I59" s="34" t="s">
        <v>45</v>
      </c>
      <c r="J59" s="33" t="str">
        <f t="shared" si="7"/>
        <v xml:space="preserve"> -FLUIDOS DE PERFORACIÓN</v>
      </c>
      <c r="O59" s="68" t="s">
        <v>94</v>
      </c>
      <c r="P59" s="69"/>
      <c r="Q59" s="68"/>
      <c r="R59" s="68"/>
      <c r="T59" s="68"/>
      <c r="U59" s="68"/>
      <c r="W59" s="68"/>
      <c r="Y59" s="68"/>
      <c r="Z59" s="68"/>
      <c r="AA59" s="68"/>
      <c r="AC59" s="68"/>
      <c r="AD59" s="68"/>
      <c r="AE59" s="68"/>
      <c r="AF59" s="68"/>
      <c r="AH59" s="58"/>
      <c r="AI59" s="58"/>
      <c r="AJ59" s="58"/>
      <c r="AK59" s="70"/>
      <c r="AL59" s="71">
        <v>0.5</v>
      </c>
      <c r="AM59" s="58"/>
      <c r="AN59" s="72">
        <f>SUMIFS($AO:$AO,$G:$G,$G59)</f>
        <v>0.99999999999999989</v>
      </c>
      <c r="AO59" s="73"/>
      <c r="AQ59" s="42"/>
      <c r="AR59" s="42"/>
      <c r="AS59" s="42"/>
      <c r="AT59" s="42"/>
      <c r="AU59" s="42"/>
      <c r="AX59" s="58"/>
      <c r="AY59" s="59"/>
      <c r="AZ59" s="58"/>
      <c r="BA59" s="70"/>
      <c r="BB59" s="71">
        <f>AL59*BD59</f>
        <v>0</v>
      </c>
      <c r="BD59" s="72">
        <f>SUMIFS($BE:$BE,$G:$G,$G59)</f>
        <v>0</v>
      </c>
      <c r="BE59" s="73"/>
    </row>
    <row r="60" spans="2:58" ht="3.95" customHeight="1" x14ac:dyDescent="0.25">
      <c r="B60" s="55" t="str">
        <f t="shared" si="1"/>
        <v>FLUIDOS DE PERFORACIÓN</v>
      </c>
      <c r="C60" s="55" t="str">
        <f t="shared" si="2"/>
        <v>Facilidades / Instalaciones</v>
      </c>
      <c r="D60" s="55" t="str">
        <f t="shared" si="3"/>
        <v xml:space="preserve">Manejo de recortes y residuos </v>
      </c>
      <c r="E60" s="55" t="str">
        <f t="shared" si="4"/>
        <v/>
      </c>
      <c r="F60" s="55" t="str">
        <f t="shared" si="5"/>
        <v>FLUIDOS DE PERFORACIÓNFacilidades / Instalaciones</v>
      </c>
      <c r="G60" s="55" t="str">
        <f t="shared" si="0"/>
        <v xml:space="preserve">FLUIDOS DE PERFORACIÓNFacilidades / InstalacionesManejo de recortes y residuos </v>
      </c>
      <c r="H60" s="55" t="str">
        <f t="shared" si="6"/>
        <v/>
      </c>
      <c r="I60" s="34" t="s">
        <v>45</v>
      </c>
      <c r="J60" s="33" t="str">
        <f t="shared" si="7"/>
        <v xml:space="preserve"> -FLUIDOS DE PERFORACIÓN</v>
      </c>
      <c r="T60" s="53"/>
      <c r="U60" s="53"/>
      <c r="W60" s="53"/>
      <c r="Y60" s="53"/>
      <c r="Z60" s="53"/>
      <c r="AA60" s="53"/>
      <c r="AI60" s="58"/>
      <c r="AJ60" s="58"/>
      <c r="AK60" s="74"/>
      <c r="AL60" s="75"/>
      <c r="AM60" s="58"/>
      <c r="AN60" s="58"/>
      <c r="AO60" s="76"/>
      <c r="AQ60" s="53"/>
      <c r="AS60" s="53"/>
      <c r="AU60" s="58"/>
      <c r="AX60" s="58"/>
      <c r="AY60" s="59"/>
      <c r="AZ60" s="58"/>
      <c r="BA60" s="74"/>
      <c r="BB60" s="75"/>
      <c r="BD60" s="58"/>
      <c r="BE60" s="76"/>
    </row>
    <row r="61" spans="2:58" ht="45" customHeight="1" x14ac:dyDescent="0.25">
      <c r="B61" s="55" t="str">
        <f t="shared" si="1"/>
        <v>FLUIDOS DE PERFORACIÓN</v>
      </c>
      <c r="C61" s="55" t="str">
        <f t="shared" si="2"/>
        <v>Facilidades / Instalaciones</v>
      </c>
      <c r="D61" s="55" t="str">
        <f t="shared" si="3"/>
        <v xml:space="preserve">Manejo de recortes y residuos </v>
      </c>
      <c r="E61" s="55" t="str">
        <f t="shared" si="4"/>
        <v>Cajas de recortes y pipas</v>
      </c>
      <c r="F61" s="55" t="str">
        <f t="shared" si="5"/>
        <v>FLUIDOS DE PERFORACIÓNFacilidades / Instalaciones</v>
      </c>
      <c r="G61" s="55" t="str">
        <f t="shared" si="0"/>
        <v xml:space="preserve">FLUIDOS DE PERFORACIÓNFacilidades / InstalacionesManejo de recortes y residuos </v>
      </c>
      <c r="H61" s="55" t="str">
        <f t="shared" si="6"/>
        <v>FLUIDOS DE PERFORACIÓNFacilidades / InstalacionesManejo de recortes y residuos Cajas de recortes y pipas</v>
      </c>
      <c r="I61" s="34" t="s">
        <v>45</v>
      </c>
      <c r="J61" s="33" t="str">
        <f t="shared" si="7"/>
        <v xml:space="preserve"> -FLUIDOS DE PERFORACIÓN</v>
      </c>
      <c r="P61" s="77" t="s">
        <v>95</v>
      </c>
      <c r="Q61" s="78"/>
      <c r="R61" s="78" t="s">
        <v>96</v>
      </c>
      <c r="T61" s="79" t="s">
        <v>15</v>
      </c>
      <c r="U61" s="79"/>
      <c r="W61" s="79" t="s">
        <v>13</v>
      </c>
      <c r="Y61" s="80" t="s">
        <v>9</v>
      </c>
      <c r="Z61" s="80" t="s">
        <v>9</v>
      </c>
      <c r="AA61" s="80" t="s">
        <v>9</v>
      </c>
      <c r="AC61" s="81" t="str">
        <f>IF($T61="Cumplimiento","",INDEX(TABLA_TIPO_MEDICION[1],MATCH(MATRIZ!$U61,TABLA_TIPO_MEDICION[TIPO_MEDICION],0),1))</f>
        <v/>
      </c>
      <c r="AD61" s="81" t="str">
        <f>IF($T61="Cumplimiento","",INDEX(TABLA_TIPO_MEDICION[2],MATCH(MATRIZ!$U61,TABLA_TIPO_MEDICION[TIPO_MEDICION],0),1))</f>
        <v/>
      </c>
      <c r="AE61" s="81" t="str">
        <f>IF($T61="Cumplimiento","",INDEX(TABLA_TIPO_MEDICION[3],MATCH(MATRIZ!$U61,TABLA_TIPO_MEDICION[TIPO_MEDICION],0),1))</f>
        <v/>
      </c>
      <c r="AF61" s="81" t="str">
        <f>IF($T61="Cumplimiento","",INDEX(TABLA_TIPO_MEDICION[4],MATCH(MATRIZ!$U61,TABLA_TIPO_MEDICION[TIPO_MEDICION],0),1))</f>
        <v/>
      </c>
      <c r="AI61" s="58"/>
      <c r="AJ61" s="58"/>
      <c r="AK61" s="74"/>
      <c r="AN61" s="58"/>
      <c r="AO61" s="82">
        <v>0.35</v>
      </c>
      <c r="AQ61" s="32"/>
      <c r="AS61" s="83" t="str">
        <f>IF($AQ61="","",IF($T61="Cumplimiento",INDEX(TABLA_SI_NO[Valor],MATCH($AQ61,TABLA_SI_NO[SI_NO],0),1),IF($AQ61&lt;$Y61,$AC61,IF($AQ61&lt;$Z61,$AD61,IF($AQ61&lt;$AA61,$AE61,IF($AQ61&gt;=$AA61,$AF61))))))</f>
        <v/>
      </c>
      <c r="AU61" s="74"/>
      <c r="AV61" s="84">
        <f t="shared" ref="AV61:AV63" si="20">IF(W61="SI",IF(AS61=0,1,0),0)</f>
        <v>0</v>
      </c>
      <c r="AX61" s="74"/>
      <c r="AY61" s="59"/>
      <c r="AZ61" s="58"/>
      <c r="BA61" s="74"/>
      <c r="BB61" s="75"/>
      <c r="BD61" s="58"/>
      <c r="BE61" s="82">
        <f t="shared" ref="BE61:BE63" si="21">IF($AS61="",0,$AS61*$AO61)</f>
        <v>0</v>
      </c>
      <c r="BF61" s="116"/>
    </row>
    <row r="62" spans="2:58" ht="45" customHeight="1" x14ac:dyDescent="0.25">
      <c r="B62" s="55" t="str">
        <f t="shared" si="1"/>
        <v>FLUIDOS DE PERFORACIÓN</v>
      </c>
      <c r="C62" s="55" t="str">
        <f t="shared" si="2"/>
        <v>Facilidades / Instalaciones</v>
      </c>
      <c r="D62" s="55" t="str">
        <f t="shared" si="3"/>
        <v xml:space="preserve">Manejo de recortes y residuos </v>
      </c>
      <c r="E62" s="55" t="str">
        <f t="shared" si="4"/>
        <v>Transporte terrestre</v>
      </c>
      <c r="F62" s="55" t="str">
        <f t="shared" si="5"/>
        <v>FLUIDOS DE PERFORACIÓNFacilidades / Instalaciones</v>
      </c>
      <c r="G62" s="55" t="str">
        <f t="shared" si="0"/>
        <v xml:space="preserve">FLUIDOS DE PERFORACIÓNFacilidades / InstalacionesManejo de recortes y residuos </v>
      </c>
      <c r="H62" s="55" t="str">
        <f t="shared" si="6"/>
        <v>FLUIDOS DE PERFORACIÓNFacilidades / InstalacionesManejo de recortes y residuos Transporte terrestre</v>
      </c>
      <c r="I62" s="34" t="s">
        <v>45</v>
      </c>
      <c r="J62" s="33" t="str">
        <f t="shared" si="7"/>
        <v xml:space="preserve"> -FLUIDOS DE PERFORACIÓN</v>
      </c>
      <c r="P62" s="77" t="s">
        <v>97</v>
      </c>
      <c r="Q62" s="78"/>
      <c r="R62" s="78" t="s">
        <v>98</v>
      </c>
      <c r="T62" s="79" t="s">
        <v>15</v>
      </c>
      <c r="U62" s="79"/>
      <c r="W62" s="79" t="s">
        <v>13</v>
      </c>
      <c r="Y62" s="80" t="s">
        <v>9</v>
      </c>
      <c r="Z62" s="80" t="s">
        <v>9</v>
      </c>
      <c r="AA62" s="80" t="s">
        <v>9</v>
      </c>
      <c r="AC62" s="81" t="str">
        <f>IF($T62="Cumplimiento","",INDEX(TABLA_TIPO_MEDICION[1],MATCH(MATRIZ!$U62,TABLA_TIPO_MEDICION[TIPO_MEDICION],0),1))</f>
        <v/>
      </c>
      <c r="AD62" s="81" t="str">
        <f>IF($T62="Cumplimiento","",INDEX(TABLA_TIPO_MEDICION[2],MATCH(MATRIZ!$U62,TABLA_TIPO_MEDICION[TIPO_MEDICION],0),1))</f>
        <v/>
      </c>
      <c r="AE62" s="81" t="str">
        <f>IF($T62="Cumplimiento","",INDEX(TABLA_TIPO_MEDICION[3],MATCH(MATRIZ!$U62,TABLA_TIPO_MEDICION[TIPO_MEDICION],0),1))</f>
        <v/>
      </c>
      <c r="AF62" s="81" t="str">
        <f>IF($T62="Cumplimiento","",INDEX(TABLA_TIPO_MEDICION[4],MATCH(MATRIZ!$U62,TABLA_TIPO_MEDICION[TIPO_MEDICION],0),1))</f>
        <v/>
      </c>
      <c r="AI62" s="58"/>
      <c r="AJ62" s="58"/>
      <c r="AK62" s="74"/>
      <c r="AN62" s="58"/>
      <c r="AO62" s="82">
        <v>0.3</v>
      </c>
      <c r="AQ62" s="32"/>
      <c r="AS62" s="83" t="str">
        <f>IF($AQ62="","",IF($T62="Cumplimiento",INDEX(TABLA_SI_NO[Valor],MATCH($AQ62,TABLA_SI_NO[SI_NO],0),1),IF($AQ62&lt;$Y62,$AC62,IF($AQ62&lt;$Z62,$AD62,IF($AQ62&lt;$AA62,$AE62,IF($AQ62&gt;=$AA62,$AF62))))))</f>
        <v/>
      </c>
      <c r="AU62" s="74"/>
      <c r="AV62" s="84">
        <f t="shared" si="20"/>
        <v>0</v>
      </c>
      <c r="AX62" s="74"/>
      <c r="AY62" s="59"/>
      <c r="AZ62" s="58"/>
      <c r="BA62" s="74"/>
      <c r="BB62" s="75"/>
      <c r="BD62" s="58"/>
      <c r="BE62" s="82">
        <f t="shared" si="21"/>
        <v>0</v>
      </c>
      <c r="BF62" s="116"/>
    </row>
    <row r="63" spans="2:58" ht="45" customHeight="1" x14ac:dyDescent="0.25">
      <c r="B63" s="55" t="str">
        <f t="shared" si="1"/>
        <v>FLUIDOS DE PERFORACIÓN</v>
      </c>
      <c r="C63" s="55" t="str">
        <f t="shared" si="2"/>
        <v>Facilidades / Instalaciones</v>
      </c>
      <c r="D63" s="55" t="str">
        <f t="shared" si="3"/>
        <v xml:space="preserve">Manejo de recortes y residuos </v>
      </c>
      <c r="E63" s="55" t="str">
        <f t="shared" si="4"/>
        <v>Tratamiento de disposición final y certificado</v>
      </c>
      <c r="F63" s="55" t="str">
        <f t="shared" si="5"/>
        <v>FLUIDOS DE PERFORACIÓNFacilidades / Instalaciones</v>
      </c>
      <c r="G63" s="55" t="str">
        <f t="shared" si="0"/>
        <v xml:space="preserve">FLUIDOS DE PERFORACIÓNFacilidades / InstalacionesManejo de recortes y residuos </v>
      </c>
      <c r="H63" s="55" t="str">
        <f t="shared" si="6"/>
        <v>FLUIDOS DE PERFORACIÓNFacilidades / InstalacionesManejo de recortes y residuos Tratamiento de disposición final y certificado</v>
      </c>
      <c r="I63" s="34" t="s">
        <v>45</v>
      </c>
      <c r="J63" s="33" t="str">
        <f t="shared" si="7"/>
        <v xml:space="preserve"> -FLUIDOS DE PERFORACIÓN</v>
      </c>
      <c r="P63" s="77" t="s">
        <v>99</v>
      </c>
      <c r="Q63" s="78"/>
      <c r="R63" s="78" t="s">
        <v>100</v>
      </c>
      <c r="T63" s="79" t="s">
        <v>15</v>
      </c>
      <c r="U63" s="79"/>
      <c r="W63" s="79" t="s">
        <v>13</v>
      </c>
      <c r="Y63" s="80" t="s">
        <v>9</v>
      </c>
      <c r="Z63" s="80" t="s">
        <v>9</v>
      </c>
      <c r="AA63" s="80" t="s">
        <v>9</v>
      </c>
      <c r="AC63" s="81" t="str">
        <f>IF($T63="Cumplimiento","",INDEX(TABLA_TIPO_MEDICION[1],MATCH(MATRIZ!$U63,TABLA_TIPO_MEDICION[TIPO_MEDICION],0),1))</f>
        <v/>
      </c>
      <c r="AD63" s="81" t="str">
        <f>IF($T63="Cumplimiento","",INDEX(TABLA_TIPO_MEDICION[2],MATCH(MATRIZ!$U63,TABLA_TIPO_MEDICION[TIPO_MEDICION],0),1))</f>
        <v/>
      </c>
      <c r="AE63" s="81" t="str">
        <f>IF($T63="Cumplimiento","",INDEX(TABLA_TIPO_MEDICION[3],MATCH(MATRIZ!$U63,TABLA_TIPO_MEDICION[TIPO_MEDICION],0),1))</f>
        <v/>
      </c>
      <c r="AF63" s="81" t="str">
        <f>IF($T63="Cumplimiento","",INDEX(TABLA_TIPO_MEDICION[4],MATCH(MATRIZ!$U63,TABLA_TIPO_MEDICION[TIPO_MEDICION],0),1))</f>
        <v/>
      </c>
      <c r="AI63" s="58"/>
      <c r="AJ63" s="58"/>
      <c r="AK63" s="74"/>
      <c r="AN63" s="58"/>
      <c r="AO63" s="82">
        <v>0.35</v>
      </c>
      <c r="AQ63" s="32"/>
      <c r="AS63" s="83" t="str">
        <f>IF($AQ63="","",IF($T63="Cumplimiento",INDEX(TABLA_SI_NO[Valor],MATCH($AQ63,TABLA_SI_NO[SI_NO],0),1),IF($AQ63&lt;$Y63,$AC63,IF($AQ63&lt;$Z63,$AD63,IF($AQ63&lt;$AA63,$AE63,IF($AQ63&gt;=$AA63,$AF63))))))</f>
        <v/>
      </c>
      <c r="AU63" s="74"/>
      <c r="AV63" s="84">
        <f t="shared" si="20"/>
        <v>0</v>
      </c>
      <c r="AX63" s="74"/>
      <c r="AY63" s="59"/>
      <c r="AZ63" s="58"/>
      <c r="BA63" s="74"/>
      <c r="BB63" s="75"/>
      <c r="BD63" s="58"/>
      <c r="BE63" s="82">
        <f t="shared" si="21"/>
        <v>0</v>
      </c>
      <c r="BF63" s="116"/>
    </row>
    <row r="64" spans="2:58" ht="15" customHeight="1" x14ac:dyDescent="0.25">
      <c r="B64" s="55" t="str">
        <f t="shared" si="1"/>
        <v>FLUIDOS DE PERFORACIÓN</v>
      </c>
      <c r="C64" s="55" t="str">
        <f t="shared" si="2"/>
        <v>Facilidades / Instalaciones</v>
      </c>
      <c r="D64" s="55" t="str">
        <f t="shared" si="3"/>
        <v xml:space="preserve">Manejo de recortes y residuos </v>
      </c>
      <c r="E64" s="55" t="str">
        <f t="shared" si="4"/>
        <v/>
      </c>
      <c r="F64" s="55" t="str">
        <f t="shared" si="5"/>
        <v>FLUIDOS DE PERFORACIÓNFacilidades / Instalaciones</v>
      </c>
      <c r="G64" s="55" t="str">
        <f t="shared" si="0"/>
        <v xml:space="preserve">FLUIDOS DE PERFORACIÓNFacilidades / InstalacionesManejo de recortes y residuos </v>
      </c>
      <c r="H64" s="55" t="str">
        <f t="shared" si="6"/>
        <v/>
      </c>
      <c r="I64" s="34" t="s">
        <v>45</v>
      </c>
      <c r="J64" s="33" t="str">
        <f t="shared" si="7"/>
        <v xml:space="preserve"> -FLUIDOS DE PERFORACIÓN</v>
      </c>
      <c r="AI64" s="58"/>
      <c r="AY64" s="59"/>
    </row>
    <row r="65" spans="1:58" ht="15" customHeight="1" x14ac:dyDescent="0.25">
      <c r="B65" s="55" t="str">
        <f t="shared" si="1"/>
        <v>CEMENTACION</v>
      </c>
      <c r="C65" s="55" t="str">
        <f t="shared" si="2"/>
        <v>Facilidades / Instalaciones</v>
      </c>
      <c r="D65" s="55" t="str">
        <f t="shared" si="3"/>
        <v xml:space="preserve">Manejo de recortes y residuos </v>
      </c>
      <c r="E65" s="55" t="str">
        <f t="shared" si="4"/>
        <v/>
      </c>
      <c r="F65" s="55" t="str">
        <f t="shared" si="5"/>
        <v>CEMENTACIONFacilidades / Instalaciones</v>
      </c>
      <c r="G65" s="55" t="str">
        <f t="shared" si="0"/>
        <v xml:space="preserve">CEMENTACIONFacilidades / InstalacionesManejo de recortes y residuos </v>
      </c>
      <c r="H65" s="55" t="str">
        <f t="shared" si="6"/>
        <v/>
      </c>
      <c r="I65" s="34">
        <v>1</v>
      </c>
      <c r="J65" s="33" t="str">
        <f t="shared" si="7"/>
        <v>1-CEMENTACION</v>
      </c>
      <c r="M65" s="39" t="s">
        <v>101</v>
      </c>
      <c r="N65" s="39"/>
      <c r="O65" s="39"/>
      <c r="P65" s="40"/>
      <c r="Q65" s="39"/>
      <c r="R65" s="39"/>
      <c r="T65" s="56" t="s">
        <v>7</v>
      </c>
      <c r="U65" s="56"/>
      <c r="W65" s="56"/>
      <c r="Y65" s="56"/>
      <c r="Z65" s="56"/>
      <c r="AA65" s="56"/>
      <c r="AC65" s="56"/>
      <c r="AD65" s="56"/>
      <c r="AE65" s="56"/>
      <c r="AF65" s="56"/>
      <c r="AH65" s="57">
        <f>SUMIFS($AI:$AI,$B:$B,$B65)</f>
        <v>1</v>
      </c>
      <c r="AI65" s="57"/>
      <c r="AJ65" s="58"/>
      <c r="AK65" s="58"/>
      <c r="AL65" s="58"/>
      <c r="AM65" s="58"/>
      <c r="AN65" s="59"/>
      <c r="AO65" s="59"/>
      <c r="AQ65" s="53"/>
      <c r="AR65" s="53"/>
      <c r="AS65" s="53"/>
      <c r="AU65" s="60" t="str">
        <f>IF(SUMIFS($AV:$AV,$B:$B,$B65)&gt;0,"NC","")</f>
        <v/>
      </c>
      <c r="AV65" s="61"/>
      <c r="AZ65" s="58"/>
      <c r="BA65" s="59"/>
      <c r="BB65" s="59"/>
      <c r="BD65" s="57">
        <f>IF(AU65="NC",0,SUMIFS($AY:$AY,$B:$B,$B65))</f>
        <v>0</v>
      </c>
      <c r="BE65" s="57"/>
    </row>
    <row r="66" spans="1:58" ht="3" customHeight="1" x14ac:dyDescent="0.25">
      <c r="B66" s="55" t="str">
        <f t="shared" si="1"/>
        <v>CEMENTACION</v>
      </c>
      <c r="C66" s="55" t="str">
        <f t="shared" si="2"/>
        <v>Facilidades / Instalaciones</v>
      </c>
      <c r="D66" s="55" t="str">
        <f t="shared" si="3"/>
        <v xml:space="preserve">Manejo de recortes y residuos </v>
      </c>
      <c r="E66" s="55" t="str">
        <f t="shared" si="4"/>
        <v/>
      </c>
      <c r="F66" s="55" t="str">
        <f t="shared" si="5"/>
        <v>CEMENTACIONFacilidades / Instalaciones</v>
      </c>
      <c r="G66" s="55" t="str">
        <f t="shared" si="0"/>
        <v xml:space="preserve">CEMENTACIONFacilidades / InstalacionesManejo de recortes y residuos </v>
      </c>
      <c r="H66" s="55" t="str">
        <f t="shared" si="6"/>
        <v/>
      </c>
      <c r="I66" s="34" t="s">
        <v>45</v>
      </c>
      <c r="J66" s="33" t="str">
        <f t="shared" si="7"/>
        <v xml:space="preserve"> -CEMENTACION</v>
      </c>
      <c r="T66" s="53"/>
      <c r="U66" s="53"/>
      <c r="W66" s="53"/>
      <c r="Y66" s="53"/>
      <c r="Z66" s="53"/>
      <c r="AA66" s="53"/>
      <c r="AH66" s="58"/>
      <c r="AI66" s="59"/>
      <c r="AJ66" s="58"/>
      <c r="AK66" s="58"/>
      <c r="AL66" s="59"/>
      <c r="AM66" s="58"/>
      <c r="AN66" s="59"/>
      <c r="AO66" s="59"/>
      <c r="AQ66" s="53"/>
      <c r="AR66" s="53"/>
      <c r="AS66" s="53"/>
      <c r="AU66" s="58"/>
      <c r="AV66" s="54"/>
      <c r="AX66" s="58"/>
      <c r="AY66" s="59"/>
      <c r="AZ66" s="58"/>
      <c r="BA66" s="59"/>
      <c r="BB66" s="59"/>
      <c r="BD66" s="53"/>
      <c r="BE66" s="53"/>
    </row>
    <row r="67" spans="1:58" ht="15" customHeight="1" x14ac:dyDescent="0.25">
      <c r="B67" s="55" t="str">
        <f t="shared" si="1"/>
        <v>CEMENTACION</v>
      </c>
      <c r="C67" s="55" t="str">
        <f t="shared" si="2"/>
        <v>Personal</v>
      </c>
      <c r="D67" s="55" t="str">
        <f t="shared" si="3"/>
        <v xml:space="preserve">Manejo de recortes y residuos </v>
      </c>
      <c r="E67" s="55" t="str">
        <f t="shared" si="4"/>
        <v/>
      </c>
      <c r="F67" s="55" t="str">
        <f t="shared" si="5"/>
        <v>CEMENTACIONPersonal</v>
      </c>
      <c r="G67" s="55" t="str">
        <f t="shared" si="0"/>
        <v xml:space="preserve">CEMENTACIONPersonalManejo de recortes y residuos </v>
      </c>
      <c r="H67" s="55" t="str">
        <f t="shared" si="6"/>
        <v/>
      </c>
      <c r="I67" s="34" t="s">
        <v>46</v>
      </c>
      <c r="J67" s="33" t="str">
        <f t="shared" si="7"/>
        <v>1.1-CEMENTACION</v>
      </c>
      <c r="N67" s="62" t="s">
        <v>47</v>
      </c>
      <c r="O67" s="62"/>
      <c r="P67" s="63"/>
      <c r="Q67" s="62"/>
      <c r="R67" s="62"/>
      <c r="T67" s="62"/>
      <c r="U67" s="62"/>
      <c r="W67" s="62"/>
      <c r="Y67" s="62"/>
      <c r="Z67" s="62"/>
      <c r="AA67" s="62"/>
      <c r="AC67" s="62"/>
      <c r="AD67" s="62"/>
      <c r="AE67" s="62"/>
      <c r="AF67" s="62"/>
      <c r="AH67" s="58"/>
      <c r="AI67" s="64">
        <v>0.2</v>
      </c>
      <c r="AJ67" s="58"/>
      <c r="AK67" s="65">
        <f>SUMIFS($AL:$AL,$F:$F,$F67)</f>
        <v>1</v>
      </c>
      <c r="AL67" s="65"/>
      <c r="AM67" s="53"/>
      <c r="AN67" s="53"/>
      <c r="AO67" s="53"/>
      <c r="AP67" s="53"/>
      <c r="AQ67" s="53"/>
      <c r="AR67" s="53"/>
      <c r="AS67" s="53"/>
      <c r="AU67" s="58"/>
      <c r="AV67" s="54"/>
      <c r="AX67" s="58"/>
      <c r="AY67" s="64">
        <f>AI67*BD67</f>
        <v>0</v>
      </c>
      <c r="AZ67" s="58"/>
      <c r="BD67" s="65">
        <f>SUMIFS($BB:$BB,$F:$F,$F67)</f>
        <v>0</v>
      </c>
      <c r="BE67" s="65"/>
    </row>
    <row r="68" spans="1:58" ht="3" customHeight="1" x14ac:dyDescent="0.25">
      <c r="B68" s="55" t="str">
        <f t="shared" si="1"/>
        <v>CEMENTACION</v>
      </c>
      <c r="C68" s="55" t="str">
        <f t="shared" si="2"/>
        <v>Personal</v>
      </c>
      <c r="D68" s="55" t="str">
        <f t="shared" si="3"/>
        <v xml:space="preserve">Manejo de recortes y residuos </v>
      </c>
      <c r="E68" s="55" t="str">
        <f t="shared" si="4"/>
        <v/>
      </c>
      <c r="F68" s="55" t="str">
        <f t="shared" si="5"/>
        <v>CEMENTACIONPersonal</v>
      </c>
      <c r="G68" s="55" t="str">
        <f t="shared" si="0"/>
        <v xml:space="preserve">CEMENTACIONPersonalManejo de recortes y residuos </v>
      </c>
      <c r="H68" s="55" t="str">
        <f t="shared" si="6"/>
        <v/>
      </c>
      <c r="I68" s="34" t="s">
        <v>45</v>
      </c>
      <c r="J68" s="33" t="str">
        <f t="shared" si="7"/>
        <v xml:space="preserve"> -CEMENTACION</v>
      </c>
      <c r="T68" s="53"/>
      <c r="U68" s="53"/>
      <c r="W68" s="53"/>
      <c r="Y68" s="53"/>
      <c r="Z68" s="53"/>
      <c r="AA68" s="53"/>
      <c r="AC68" s="53"/>
      <c r="AD68" s="53"/>
      <c r="AE68" s="53"/>
      <c r="AF68" s="53"/>
      <c r="AH68" s="58"/>
      <c r="AI68" s="59"/>
      <c r="AJ68" s="58"/>
      <c r="AK68" s="58"/>
      <c r="AL68" s="59"/>
      <c r="AM68" s="58"/>
      <c r="AN68" s="58"/>
      <c r="AO68" s="59"/>
      <c r="AP68" s="53"/>
      <c r="AQ68" s="53"/>
      <c r="AR68" s="53"/>
      <c r="AS68" s="53"/>
      <c r="AU68" s="58"/>
      <c r="AV68" s="54"/>
      <c r="AX68" s="58"/>
      <c r="AY68" s="66"/>
      <c r="AZ68" s="58"/>
      <c r="BA68" s="58"/>
      <c r="BB68" s="59"/>
      <c r="BD68" s="53"/>
      <c r="BE68" s="53"/>
    </row>
    <row r="69" spans="1:58" ht="15" customHeight="1" x14ac:dyDescent="0.25">
      <c r="A69" s="67"/>
      <c r="B69" s="55" t="str">
        <f t="shared" si="1"/>
        <v>CEMENTACION</v>
      </c>
      <c r="C69" s="55" t="str">
        <f t="shared" si="2"/>
        <v>Personal</v>
      </c>
      <c r="D69" s="55" t="str">
        <f t="shared" si="3"/>
        <v>Referente Técnico de la Línea</v>
      </c>
      <c r="E69" s="55" t="str">
        <f t="shared" si="4"/>
        <v/>
      </c>
      <c r="F69" s="55" t="str">
        <f t="shared" si="5"/>
        <v>CEMENTACIONPersonal</v>
      </c>
      <c r="G69" s="55" t="str">
        <f t="shared" si="0"/>
        <v>CEMENTACIONPersonalReferente Técnico de la Línea</v>
      </c>
      <c r="H69" s="55" t="str">
        <f t="shared" si="6"/>
        <v/>
      </c>
      <c r="I69" s="34" t="s">
        <v>45</v>
      </c>
      <c r="J69" s="33" t="str">
        <f t="shared" si="7"/>
        <v xml:space="preserve"> -CEMENTACION</v>
      </c>
      <c r="M69" s="67"/>
      <c r="N69" s="67"/>
      <c r="O69" s="68" t="s">
        <v>48</v>
      </c>
      <c r="P69" s="69"/>
      <c r="Q69" s="68"/>
      <c r="R69" s="68"/>
      <c r="T69" s="68"/>
      <c r="U69" s="68"/>
      <c r="W69" s="68"/>
      <c r="Y69" s="68"/>
      <c r="Z69" s="68"/>
      <c r="AA69" s="68"/>
      <c r="AC69" s="68"/>
      <c r="AD69" s="68"/>
      <c r="AE69" s="68"/>
      <c r="AF69" s="68"/>
      <c r="AH69" s="58"/>
      <c r="AI69" s="58"/>
      <c r="AJ69" s="58"/>
      <c r="AK69" s="70"/>
      <c r="AL69" s="71">
        <v>0.3</v>
      </c>
      <c r="AM69" s="58"/>
      <c r="AN69" s="72">
        <f>SUMIFS($AO:$AO,$G:$G,$G69)</f>
        <v>0.99999999999999989</v>
      </c>
      <c r="AO69" s="73"/>
      <c r="AQ69" s="53"/>
      <c r="AR69" s="53"/>
      <c r="AS69" s="53"/>
      <c r="AU69" s="58"/>
      <c r="AV69" s="54"/>
      <c r="AX69" s="58"/>
      <c r="AY69" s="66"/>
      <c r="AZ69" s="58"/>
      <c r="BA69" s="70"/>
      <c r="BB69" s="71">
        <f>AL69*BD69</f>
        <v>0</v>
      </c>
      <c r="BD69" s="72">
        <f>SUMIFS($BE:$BE,$G:$G,$G69)</f>
        <v>0</v>
      </c>
      <c r="BE69" s="73"/>
    </row>
    <row r="70" spans="1:58" ht="5.0999999999999996" customHeight="1" x14ac:dyDescent="0.25">
      <c r="B70" s="55" t="str">
        <f t="shared" si="1"/>
        <v>CEMENTACION</v>
      </c>
      <c r="C70" s="55" t="str">
        <f t="shared" si="2"/>
        <v>Personal</v>
      </c>
      <c r="D70" s="55" t="str">
        <f t="shared" si="3"/>
        <v>Referente Técnico de la Línea</v>
      </c>
      <c r="E70" s="55" t="str">
        <f t="shared" si="4"/>
        <v/>
      </c>
      <c r="F70" s="55" t="str">
        <f t="shared" si="5"/>
        <v>CEMENTACIONPersonal</v>
      </c>
      <c r="G70" s="55" t="str">
        <f t="shared" si="0"/>
        <v>CEMENTACIONPersonalReferente Técnico de la Línea</v>
      </c>
      <c r="H70" s="55" t="str">
        <f t="shared" si="6"/>
        <v/>
      </c>
      <c r="I70" s="34" t="s">
        <v>45</v>
      </c>
      <c r="J70" s="33" t="str">
        <f t="shared" si="7"/>
        <v xml:space="preserve"> -CEMENTACION</v>
      </c>
      <c r="T70" s="53"/>
      <c r="U70" s="53"/>
      <c r="W70" s="53"/>
      <c r="Y70" s="53"/>
      <c r="Z70" s="53"/>
      <c r="AA70" s="53"/>
      <c r="AH70" s="58"/>
      <c r="AI70" s="58"/>
      <c r="AJ70" s="58"/>
      <c r="AK70" s="74"/>
      <c r="AL70" s="75"/>
      <c r="AM70" s="58"/>
      <c r="AN70" s="58"/>
      <c r="AO70" s="76"/>
      <c r="AQ70" s="53"/>
      <c r="AS70" s="53"/>
      <c r="AU70" s="58"/>
      <c r="AV70" s="54"/>
      <c r="AX70" s="58"/>
      <c r="AY70" s="66"/>
      <c r="AZ70" s="58"/>
      <c r="BA70" s="74"/>
      <c r="BB70" s="75"/>
      <c r="BD70" s="58"/>
      <c r="BE70" s="76"/>
    </row>
    <row r="71" spans="1:58" ht="45" customHeight="1" x14ac:dyDescent="0.25">
      <c r="B71" s="55" t="str">
        <f t="shared" si="1"/>
        <v>CEMENTACION</v>
      </c>
      <c r="C71" s="55" t="str">
        <f t="shared" si="2"/>
        <v>Personal</v>
      </c>
      <c r="D71" s="55" t="str">
        <f t="shared" si="3"/>
        <v>Referente Técnico de la Línea</v>
      </c>
      <c r="E71" s="55" t="str">
        <f t="shared" si="4"/>
        <v>Experiencia General</v>
      </c>
      <c r="F71" s="55" t="str">
        <f t="shared" si="5"/>
        <v>CEMENTACIONPersonal</v>
      </c>
      <c r="G71" s="55" t="str">
        <f t="shared" si="0"/>
        <v>CEMENTACIONPersonalReferente Técnico de la Línea</v>
      </c>
      <c r="H71" s="55" t="str">
        <f t="shared" si="6"/>
        <v>CEMENTACIONPersonalReferente Técnico de la LíneaExperiencia General</v>
      </c>
      <c r="I71" s="34" t="s">
        <v>45</v>
      </c>
      <c r="J71" s="33" t="str">
        <f t="shared" si="7"/>
        <v xml:space="preserve"> -CEMENTACION</v>
      </c>
      <c r="P71" s="77" t="s">
        <v>49</v>
      </c>
      <c r="Q71" s="78"/>
      <c r="R71" s="78" t="s">
        <v>50</v>
      </c>
      <c r="T71" s="79" t="s">
        <v>11</v>
      </c>
      <c r="U71" s="79" t="s">
        <v>10</v>
      </c>
      <c r="W71" s="79" t="s">
        <v>13</v>
      </c>
      <c r="Y71" s="80">
        <v>10</v>
      </c>
      <c r="Z71" s="80">
        <v>15</v>
      </c>
      <c r="AA71" s="80">
        <v>15</v>
      </c>
      <c r="AC71" s="81">
        <f>IF($T71="Cumplimiento","",INDEX(TABLA_TIPO_MEDICION[1],MATCH(MATRIZ!$U71,TABLA_TIPO_MEDICION[TIPO_MEDICION],0),1))</f>
        <v>0</v>
      </c>
      <c r="AD71" s="81">
        <f>IF($T71="Cumplimiento","",INDEX(TABLA_TIPO_MEDICION[2],MATCH(MATRIZ!$U71,TABLA_TIPO_MEDICION[TIPO_MEDICION],0),1))</f>
        <v>0.8</v>
      </c>
      <c r="AE71" s="81">
        <f>IF($T71="Cumplimiento","",INDEX(TABLA_TIPO_MEDICION[3],MATCH(MATRIZ!$U71,TABLA_TIPO_MEDICION[TIPO_MEDICION],0),1))</f>
        <v>1</v>
      </c>
      <c r="AF71" s="81">
        <f>IF($T71="Cumplimiento","",INDEX(TABLA_TIPO_MEDICION[4],MATCH(MATRIZ!$U71,TABLA_TIPO_MEDICION[TIPO_MEDICION],0),1))</f>
        <v>1</v>
      </c>
      <c r="AH71" s="58"/>
      <c r="AI71" s="58"/>
      <c r="AJ71" s="58"/>
      <c r="AK71" s="74"/>
      <c r="AL71" s="58"/>
      <c r="AM71" s="58"/>
      <c r="AN71" s="58"/>
      <c r="AO71" s="82">
        <v>0.6</v>
      </c>
      <c r="AQ71" s="32"/>
      <c r="AS71" s="83" t="str">
        <f>IF($AQ71="","",IF($T71="Cumplimiento",INDEX(TABLA_SI_NO[Valor],MATCH($AQ71,TABLA_SI_NO[SI_NO],0),1),IF($AQ71&lt;$Y71,$AC71,IF($AQ71&lt;$Z71,$AD71,IF($AQ71&lt;$AA71,$AE71,IF($AQ71&gt;=$AA71,$AF71))))))</f>
        <v/>
      </c>
      <c r="AU71" s="74"/>
      <c r="AV71" s="84">
        <f t="shared" ref="AV71:AV73" si="22">IF(W71="SI",IF(AS71=0,1,0),0)</f>
        <v>0</v>
      </c>
      <c r="AX71" s="74"/>
      <c r="AY71" s="66"/>
      <c r="AZ71" s="58"/>
      <c r="BA71" s="74"/>
      <c r="BB71" s="66"/>
      <c r="BD71" s="58"/>
      <c r="BE71" s="82">
        <f t="shared" ref="BE71:BE73" si="23">IF($AS71="",0,$AS71*$AO71)</f>
        <v>0</v>
      </c>
      <c r="BF71" s="116"/>
    </row>
    <row r="72" spans="1:58" ht="45" customHeight="1" x14ac:dyDescent="0.25">
      <c r="B72" s="55" t="str">
        <f t="shared" si="1"/>
        <v>CEMENTACION</v>
      </c>
      <c r="C72" s="55" t="str">
        <f t="shared" si="2"/>
        <v>Personal</v>
      </c>
      <c r="D72" s="55" t="str">
        <f t="shared" si="3"/>
        <v>Referente Técnico de la Línea</v>
      </c>
      <c r="E72" s="55" t="str">
        <f t="shared" si="4"/>
        <v>Experiencia Offshore</v>
      </c>
      <c r="F72" s="55" t="str">
        <f t="shared" si="5"/>
        <v>CEMENTACIONPersonal</v>
      </c>
      <c r="G72" s="55" t="str">
        <f t="shared" si="0"/>
        <v>CEMENTACIONPersonalReferente Técnico de la Línea</v>
      </c>
      <c r="H72" s="55" t="str">
        <f t="shared" si="6"/>
        <v>CEMENTACIONPersonalReferente Técnico de la LíneaExperiencia Offshore</v>
      </c>
      <c r="I72" s="34" t="s">
        <v>45</v>
      </c>
      <c r="J72" s="33" t="str">
        <f t="shared" si="7"/>
        <v xml:space="preserve"> -CEMENTACION</v>
      </c>
      <c r="P72" s="77" t="s">
        <v>51</v>
      </c>
      <c r="Q72" s="78"/>
      <c r="R72" s="78" t="s">
        <v>50</v>
      </c>
      <c r="T72" s="79" t="s">
        <v>11</v>
      </c>
      <c r="U72" s="79" t="s">
        <v>10</v>
      </c>
      <c r="W72" s="79" t="s">
        <v>13</v>
      </c>
      <c r="Y72" s="80">
        <v>4</v>
      </c>
      <c r="Z72" s="80">
        <v>5</v>
      </c>
      <c r="AA72" s="80">
        <v>5</v>
      </c>
      <c r="AC72" s="81">
        <f>IF($T72="Cumplimiento","",INDEX(TABLA_TIPO_MEDICION[1],MATCH(MATRIZ!$U72,TABLA_TIPO_MEDICION[TIPO_MEDICION],0),1))</f>
        <v>0</v>
      </c>
      <c r="AD72" s="81">
        <f>IF($T72="Cumplimiento","",INDEX(TABLA_TIPO_MEDICION[2],MATCH(MATRIZ!$U72,TABLA_TIPO_MEDICION[TIPO_MEDICION],0),1))</f>
        <v>0.8</v>
      </c>
      <c r="AE72" s="81">
        <f>IF($T72="Cumplimiento","",INDEX(TABLA_TIPO_MEDICION[3],MATCH(MATRIZ!$U72,TABLA_TIPO_MEDICION[TIPO_MEDICION],0),1))</f>
        <v>1</v>
      </c>
      <c r="AF72" s="81">
        <f>IF($T72="Cumplimiento","",INDEX(TABLA_TIPO_MEDICION[4],MATCH(MATRIZ!$U72,TABLA_TIPO_MEDICION[TIPO_MEDICION],0),1))</f>
        <v>1</v>
      </c>
      <c r="AH72" s="58"/>
      <c r="AI72" s="58"/>
      <c r="AJ72" s="58"/>
      <c r="AK72" s="74"/>
      <c r="AL72" s="58"/>
      <c r="AM72" s="58"/>
      <c r="AN72" s="58"/>
      <c r="AO72" s="82">
        <v>0.3</v>
      </c>
      <c r="AQ72" s="32"/>
      <c r="AS72" s="83" t="str">
        <f>IF($AQ72="","",IF($T72="Cumplimiento",INDEX(TABLA_SI_NO[Valor],MATCH($AQ72,TABLA_SI_NO[SI_NO],0),1),IF($AQ72&lt;$Y72,$AC72,IF($AQ72&lt;$Z72,$AD72,IF($AQ72&lt;$AA72,$AE72,IF($AQ72&gt;=$AA72,$AF72))))))</f>
        <v/>
      </c>
      <c r="AU72" s="74"/>
      <c r="AV72" s="84">
        <f t="shared" si="22"/>
        <v>0</v>
      </c>
      <c r="AX72" s="74"/>
      <c r="AY72" s="66"/>
      <c r="AZ72" s="58"/>
      <c r="BA72" s="74"/>
      <c r="BB72" s="66"/>
      <c r="BD72" s="58"/>
      <c r="BE72" s="82">
        <f t="shared" si="23"/>
        <v>0</v>
      </c>
      <c r="BF72" s="116"/>
    </row>
    <row r="73" spans="1:58" ht="45" customHeight="1" x14ac:dyDescent="0.25">
      <c r="B73" s="55" t="str">
        <f t="shared" si="1"/>
        <v>CEMENTACION</v>
      </c>
      <c r="C73" s="55" t="str">
        <f t="shared" si="2"/>
        <v>Personal</v>
      </c>
      <c r="D73" s="55" t="str">
        <f t="shared" si="3"/>
        <v>Referente Técnico de la Línea</v>
      </c>
      <c r="E73" s="55" t="str">
        <f t="shared" si="4"/>
        <v>Formación Profesional</v>
      </c>
      <c r="F73" s="55" t="str">
        <f t="shared" si="5"/>
        <v>CEMENTACIONPersonal</v>
      </c>
      <c r="G73" s="55" t="str">
        <f t="shared" ref="G73:G136" si="24">IF(D73="","",CONCATENATE($B73,$C73,$D73))</f>
        <v>CEMENTACIONPersonalReferente Técnico de la Línea</v>
      </c>
      <c r="H73" s="55" t="str">
        <f t="shared" si="6"/>
        <v>CEMENTACIONPersonalReferente Técnico de la LíneaFormación Profesional</v>
      </c>
      <c r="I73" s="34" t="s">
        <v>45</v>
      </c>
      <c r="J73" s="33" t="str">
        <f t="shared" si="7"/>
        <v xml:space="preserve"> -CEMENTACION</v>
      </c>
      <c r="P73" s="77" t="s">
        <v>52</v>
      </c>
      <c r="Q73" s="78" t="s">
        <v>53</v>
      </c>
      <c r="R73" s="78" t="s">
        <v>54</v>
      </c>
      <c r="T73" s="79" t="s">
        <v>15</v>
      </c>
      <c r="U73" s="79"/>
      <c r="W73" s="79" t="s">
        <v>13</v>
      </c>
      <c r="Y73" s="80" t="s">
        <v>9</v>
      </c>
      <c r="Z73" s="80" t="s">
        <v>9</v>
      </c>
      <c r="AA73" s="80" t="s">
        <v>9</v>
      </c>
      <c r="AC73" s="81" t="str">
        <f>IF($T73="Cumplimiento","",INDEX(TABLA_TIPO_MEDICION[1],MATCH(MATRIZ!$U73,TABLA_TIPO_MEDICION[TIPO_MEDICION],0),1))</f>
        <v/>
      </c>
      <c r="AD73" s="81" t="str">
        <f>IF($T73="Cumplimiento","",INDEX(TABLA_TIPO_MEDICION[2],MATCH(MATRIZ!$U73,TABLA_TIPO_MEDICION[TIPO_MEDICION],0),1))</f>
        <v/>
      </c>
      <c r="AE73" s="81" t="str">
        <f>IF($T73="Cumplimiento","",INDEX(TABLA_TIPO_MEDICION[3],MATCH(MATRIZ!$U73,TABLA_TIPO_MEDICION[TIPO_MEDICION],0),1))</f>
        <v/>
      </c>
      <c r="AF73" s="81" t="str">
        <f>IF($T73="Cumplimiento","",INDEX(TABLA_TIPO_MEDICION[4],MATCH(MATRIZ!$U73,TABLA_TIPO_MEDICION[TIPO_MEDICION],0),1))</f>
        <v/>
      </c>
      <c r="AH73" s="58"/>
      <c r="AI73" s="58"/>
      <c r="AJ73" s="58"/>
      <c r="AK73" s="74"/>
      <c r="AL73" s="58"/>
      <c r="AM73" s="58"/>
      <c r="AN73" s="58"/>
      <c r="AO73" s="82">
        <v>0.1</v>
      </c>
      <c r="AQ73" s="32"/>
      <c r="AS73" s="83" t="str">
        <f>IF($AQ73="","",IF($T73="Cumplimiento",INDEX(TABLA_SI_NO[Valor],MATCH($AQ73,TABLA_SI_NO[SI_NO],0),1),IF($AQ73&lt;$Y73,$AC73,IF($AQ73&lt;$Z73,$AD73,IF($AQ73&lt;$AA73,$AE73,IF($AQ73&gt;=$AA73,$AF73))))))</f>
        <v/>
      </c>
      <c r="AT73" s="33" t="str">
        <f>IF($AQ73&lt;$Y73,$AC73,IF($AQ73&lt;$Z73,$AD73,IF($AQ73&lt;$AA73,$AE73,IF($AQ73&gt;=$AA73,$AF73))))</f>
        <v/>
      </c>
      <c r="AU73" s="74"/>
      <c r="AV73" s="84">
        <f t="shared" si="22"/>
        <v>0</v>
      </c>
      <c r="AX73" s="74"/>
      <c r="AY73" s="66"/>
      <c r="AZ73" s="58"/>
      <c r="BA73" s="74"/>
      <c r="BB73" s="66"/>
      <c r="BD73" s="58"/>
      <c r="BE73" s="82">
        <f t="shared" si="23"/>
        <v>0</v>
      </c>
      <c r="BF73" s="116"/>
    </row>
    <row r="74" spans="1:58" ht="5.0999999999999996" customHeight="1" x14ac:dyDescent="0.25">
      <c r="B74" s="55" t="str">
        <f t="shared" ref="B74:B137" si="25">IF(M74="",IF(B73="","",B73),M74)</f>
        <v>CEMENTACION</v>
      </c>
      <c r="C74" s="55" t="str">
        <f t="shared" ref="C74:C137" si="26">IF(N74="",IF(C73="","",C73),N74)</f>
        <v>Personal</v>
      </c>
      <c r="D74" s="55" t="str">
        <f t="shared" ref="D74:D137" si="27">IF(O74="",IF(D73="","",D73),O74)</f>
        <v>Referente Técnico de la Línea</v>
      </c>
      <c r="E74" s="55" t="str">
        <f t="shared" ref="E74:E137" si="28">IF(P74="","",P74)</f>
        <v/>
      </c>
      <c r="F74" s="55" t="str">
        <f t="shared" ref="F74:F137" si="29">CONCATENATE($B74,$C74)</f>
        <v>CEMENTACIONPersonal</v>
      </c>
      <c r="G74" s="55" t="str">
        <f t="shared" si="24"/>
        <v>CEMENTACIONPersonalReferente Técnico de la Línea</v>
      </c>
      <c r="H74" s="55" t="str">
        <f t="shared" ref="H74:H137" si="30">IF(E74="","",CONCATENATE($B74,$C74,$D74,$E74))</f>
        <v/>
      </c>
      <c r="I74" s="34" t="s">
        <v>45</v>
      </c>
      <c r="J74" s="33" t="str">
        <f t="shared" ref="J74:J137" si="31">CONCATENATE(I74,"-",B74)</f>
        <v xml:space="preserve"> -CEMENTACION</v>
      </c>
      <c r="P74" s="85"/>
      <c r="Q74" s="86"/>
      <c r="R74" s="86"/>
      <c r="T74" s="53"/>
      <c r="U74" s="53"/>
      <c r="W74" s="53"/>
      <c r="Y74" s="53"/>
      <c r="Z74" s="53"/>
      <c r="AA74" s="53"/>
      <c r="AH74" s="58"/>
      <c r="AI74" s="58"/>
      <c r="AJ74" s="58"/>
      <c r="AK74" s="58"/>
      <c r="AL74" s="58"/>
      <c r="AM74" s="58"/>
      <c r="AN74" s="58"/>
      <c r="AO74" s="66"/>
      <c r="AQ74" s="53"/>
      <c r="AS74" s="87"/>
      <c r="AU74" s="58"/>
      <c r="AV74" s="54"/>
      <c r="AX74" s="58"/>
      <c r="AY74" s="66"/>
      <c r="AZ74" s="58"/>
      <c r="BA74" s="58"/>
      <c r="BB74" s="66"/>
      <c r="BD74" s="87"/>
      <c r="BE74" s="87"/>
    </row>
    <row r="75" spans="1:58" ht="15" customHeight="1" x14ac:dyDescent="0.25">
      <c r="A75" s="67"/>
      <c r="B75" s="55" t="str">
        <f t="shared" si="25"/>
        <v>CEMENTACION</v>
      </c>
      <c r="C75" s="55" t="str">
        <f t="shared" si="26"/>
        <v>Personal</v>
      </c>
      <c r="D75" s="55" t="str">
        <f t="shared" si="27"/>
        <v>Supervisor de Servicio en Plataforma Autoelevable</v>
      </c>
      <c r="E75" s="55" t="str">
        <f t="shared" si="28"/>
        <v/>
      </c>
      <c r="F75" s="55" t="str">
        <f t="shared" si="29"/>
        <v>CEMENTACIONPersonal</v>
      </c>
      <c r="G75" s="55" t="str">
        <f t="shared" si="24"/>
        <v>CEMENTACIONPersonalSupervisor de Servicio en Plataforma Autoelevable</v>
      </c>
      <c r="H75" s="55" t="str">
        <f t="shared" si="30"/>
        <v/>
      </c>
      <c r="I75" s="34" t="s">
        <v>45</v>
      </c>
      <c r="J75" s="33" t="str">
        <f t="shared" si="31"/>
        <v xml:space="preserve"> -CEMENTACION</v>
      </c>
      <c r="M75" s="67"/>
      <c r="N75" s="67"/>
      <c r="O75" s="88" t="s">
        <v>55</v>
      </c>
      <c r="P75" s="89"/>
      <c r="Q75" s="88"/>
      <c r="R75" s="88"/>
      <c r="T75" s="88"/>
      <c r="U75" s="88"/>
      <c r="W75" s="88"/>
      <c r="Y75" s="88"/>
      <c r="Z75" s="88"/>
      <c r="AA75" s="88"/>
      <c r="AC75" s="88"/>
      <c r="AD75" s="88"/>
      <c r="AE75" s="88"/>
      <c r="AF75" s="88"/>
      <c r="AH75" s="58"/>
      <c r="AI75" s="58"/>
      <c r="AJ75" s="58"/>
      <c r="AK75" s="70"/>
      <c r="AL75" s="71">
        <v>0.7</v>
      </c>
      <c r="AM75" s="58"/>
      <c r="AN75" s="72">
        <f>SUMIFS($AO:$AO,$G:$G,$G75)</f>
        <v>1</v>
      </c>
      <c r="AO75" s="73"/>
      <c r="AU75" s="58"/>
      <c r="AV75" s="54"/>
      <c r="AX75" s="58"/>
      <c r="AY75" s="66"/>
      <c r="AZ75" s="58"/>
      <c r="BA75" s="70"/>
      <c r="BB75" s="71">
        <f>AL75*BD75</f>
        <v>0</v>
      </c>
      <c r="BD75" s="72">
        <f>SUMIFS($BE:$BE,$G:$G,$G75)</f>
        <v>0</v>
      </c>
      <c r="BE75" s="73"/>
    </row>
    <row r="76" spans="1:58" ht="5.0999999999999996" customHeight="1" x14ac:dyDescent="0.25">
      <c r="B76" s="55" t="str">
        <f t="shared" si="25"/>
        <v>CEMENTACION</v>
      </c>
      <c r="C76" s="55" t="str">
        <f t="shared" si="26"/>
        <v>Personal</v>
      </c>
      <c r="D76" s="55" t="str">
        <f t="shared" si="27"/>
        <v>Supervisor de Servicio en Plataforma Autoelevable</v>
      </c>
      <c r="E76" s="55" t="str">
        <f t="shared" si="28"/>
        <v/>
      </c>
      <c r="F76" s="55" t="str">
        <f t="shared" si="29"/>
        <v>CEMENTACIONPersonal</v>
      </c>
      <c r="G76" s="55" t="str">
        <f t="shared" si="24"/>
        <v>CEMENTACIONPersonalSupervisor de Servicio en Plataforma Autoelevable</v>
      </c>
      <c r="H76" s="55" t="str">
        <f t="shared" si="30"/>
        <v/>
      </c>
      <c r="I76" s="34" t="s">
        <v>45</v>
      </c>
      <c r="J76" s="33" t="str">
        <f t="shared" si="31"/>
        <v xml:space="preserve"> -CEMENTACION</v>
      </c>
      <c r="T76" s="53"/>
      <c r="U76" s="53"/>
      <c r="W76" s="53"/>
      <c r="Y76" s="53"/>
      <c r="Z76" s="53"/>
      <c r="AA76" s="53"/>
      <c r="AH76" s="58"/>
      <c r="AI76" s="58"/>
      <c r="AJ76" s="58"/>
      <c r="AK76" s="74"/>
      <c r="AL76" s="75"/>
      <c r="AM76" s="58"/>
      <c r="AN76" s="58"/>
      <c r="AO76" s="76"/>
      <c r="AQ76" s="53"/>
      <c r="AS76" s="87"/>
      <c r="AU76" s="58"/>
      <c r="AV76" s="54"/>
      <c r="AX76" s="58"/>
      <c r="AY76" s="66"/>
      <c r="AZ76" s="58"/>
      <c r="BA76" s="74"/>
      <c r="BB76" s="75"/>
      <c r="BD76" s="58"/>
      <c r="BE76" s="76"/>
    </row>
    <row r="77" spans="1:58" ht="45" customHeight="1" x14ac:dyDescent="0.25">
      <c r="B77" s="55" t="str">
        <f t="shared" si="25"/>
        <v>CEMENTACION</v>
      </c>
      <c r="C77" s="55" t="str">
        <f t="shared" si="26"/>
        <v>Personal</v>
      </c>
      <c r="D77" s="55" t="str">
        <f t="shared" si="27"/>
        <v>Supervisor de Servicio en Plataforma Autoelevable</v>
      </c>
      <c r="E77" s="55" t="str">
        <f t="shared" si="28"/>
        <v>Experiencia General</v>
      </c>
      <c r="F77" s="55" t="str">
        <f t="shared" si="29"/>
        <v>CEMENTACIONPersonal</v>
      </c>
      <c r="G77" s="55" t="str">
        <f t="shared" si="24"/>
        <v>CEMENTACIONPersonalSupervisor de Servicio en Plataforma Autoelevable</v>
      </c>
      <c r="H77" s="55" t="str">
        <f t="shared" si="30"/>
        <v>CEMENTACIONPersonalSupervisor de Servicio en Plataforma AutoelevableExperiencia General</v>
      </c>
      <c r="I77" s="34" t="s">
        <v>45</v>
      </c>
      <c r="J77" s="33" t="str">
        <f t="shared" si="31"/>
        <v xml:space="preserve"> -CEMENTACION</v>
      </c>
      <c r="P77" s="77" t="s">
        <v>49</v>
      </c>
      <c r="Q77" s="78"/>
      <c r="R77" s="78" t="s">
        <v>50</v>
      </c>
      <c r="T77" s="79" t="s">
        <v>11</v>
      </c>
      <c r="U77" s="79" t="s">
        <v>10</v>
      </c>
      <c r="W77" s="79" t="s">
        <v>13</v>
      </c>
      <c r="Y77" s="80">
        <v>8</v>
      </c>
      <c r="Z77" s="80">
        <v>10</v>
      </c>
      <c r="AA77" s="80">
        <v>10</v>
      </c>
      <c r="AC77" s="81">
        <f>IF($T77="Cumplimiento","",INDEX(TABLA_TIPO_MEDICION[1],MATCH(MATRIZ!$U77,TABLA_TIPO_MEDICION[TIPO_MEDICION],0),1))</f>
        <v>0</v>
      </c>
      <c r="AD77" s="81">
        <f>IF($T77="Cumplimiento","",INDEX(TABLA_TIPO_MEDICION[2],MATCH(MATRIZ!$U77,TABLA_TIPO_MEDICION[TIPO_MEDICION],0),1))</f>
        <v>0.8</v>
      </c>
      <c r="AE77" s="81">
        <f>IF($T77="Cumplimiento","",INDEX(TABLA_TIPO_MEDICION[3],MATCH(MATRIZ!$U77,TABLA_TIPO_MEDICION[TIPO_MEDICION],0),1))</f>
        <v>1</v>
      </c>
      <c r="AF77" s="81">
        <f>IF($T77="Cumplimiento","",INDEX(TABLA_TIPO_MEDICION[4],MATCH(MATRIZ!$U77,TABLA_TIPO_MEDICION[TIPO_MEDICION],0),1))</f>
        <v>1</v>
      </c>
      <c r="AH77" s="58"/>
      <c r="AI77" s="58"/>
      <c r="AJ77" s="58"/>
      <c r="AK77" s="74"/>
      <c r="AL77" s="58"/>
      <c r="AM77" s="58"/>
      <c r="AN77" s="58"/>
      <c r="AO77" s="82">
        <v>0.4</v>
      </c>
      <c r="AQ77" s="32"/>
      <c r="AS77" s="83" t="str">
        <f>IF($AQ77="","",IF($T77="Cumplimiento",INDEX(TABLA_SI_NO[Valor],MATCH($AQ77,TABLA_SI_NO[SI_NO],0),1),IF($AQ77&lt;$Y77,$AC77,IF($AQ77&lt;$Z77,$AD77,IF($AQ77&lt;$AA77,$AE77,IF($AQ77&gt;=$AA77,$AF77))))))</f>
        <v/>
      </c>
      <c r="AU77" s="74"/>
      <c r="AV77" s="84">
        <f t="shared" ref="AV77:AV78" si="32">IF(W77="SI",IF(AS77=0,1,0),0)</f>
        <v>0</v>
      </c>
      <c r="AX77" s="74"/>
      <c r="AY77" s="66"/>
      <c r="AZ77" s="58"/>
      <c r="BA77" s="74"/>
      <c r="BB77" s="66"/>
      <c r="BD77" s="58"/>
      <c r="BE77" s="82">
        <f t="shared" ref="BE77:BE78" si="33">IF($AS77="",0,$AS77*$AO77)</f>
        <v>0</v>
      </c>
      <c r="BF77" s="116"/>
    </row>
    <row r="78" spans="1:58" ht="45" customHeight="1" x14ac:dyDescent="0.25">
      <c r="B78" s="55" t="str">
        <f t="shared" si="25"/>
        <v>CEMENTACION</v>
      </c>
      <c r="C78" s="55" t="str">
        <f t="shared" si="26"/>
        <v>Personal</v>
      </c>
      <c r="D78" s="55" t="str">
        <f t="shared" si="27"/>
        <v>Supervisor de Servicio en Plataforma Autoelevable</v>
      </c>
      <c r="E78" s="55" t="str">
        <f t="shared" si="28"/>
        <v>Experiencia Offshore</v>
      </c>
      <c r="F78" s="55" t="str">
        <f t="shared" si="29"/>
        <v>CEMENTACIONPersonal</v>
      </c>
      <c r="G78" s="55" t="str">
        <f t="shared" si="24"/>
        <v>CEMENTACIONPersonalSupervisor de Servicio en Plataforma Autoelevable</v>
      </c>
      <c r="H78" s="55" t="str">
        <f t="shared" si="30"/>
        <v>CEMENTACIONPersonalSupervisor de Servicio en Plataforma AutoelevableExperiencia Offshore</v>
      </c>
      <c r="I78" s="34" t="s">
        <v>45</v>
      </c>
      <c r="J78" s="33" t="str">
        <f t="shared" si="31"/>
        <v xml:space="preserve"> -CEMENTACION</v>
      </c>
      <c r="P78" s="77" t="s">
        <v>51</v>
      </c>
      <c r="Q78" s="78"/>
      <c r="R78" s="78" t="s">
        <v>102</v>
      </c>
      <c r="T78" s="79" t="s">
        <v>11</v>
      </c>
      <c r="U78" s="79" t="s">
        <v>10</v>
      </c>
      <c r="W78" s="79" t="s">
        <v>13</v>
      </c>
      <c r="Y78" s="80">
        <v>5</v>
      </c>
      <c r="Z78" s="80">
        <v>7</v>
      </c>
      <c r="AA78" s="80">
        <v>7</v>
      </c>
      <c r="AC78" s="81">
        <f>IF($T78="Cumplimiento","",INDEX(TABLA_TIPO_MEDICION[1],MATCH(MATRIZ!$U78,TABLA_TIPO_MEDICION[TIPO_MEDICION],0),1))</f>
        <v>0</v>
      </c>
      <c r="AD78" s="81">
        <f>IF($T78="Cumplimiento","",INDEX(TABLA_TIPO_MEDICION[2],MATCH(MATRIZ!$U78,TABLA_TIPO_MEDICION[TIPO_MEDICION],0),1))</f>
        <v>0.8</v>
      </c>
      <c r="AE78" s="81">
        <f>IF($T78="Cumplimiento","",INDEX(TABLA_TIPO_MEDICION[3],MATCH(MATRIZ!$U78,TABLA_TIPO_MEDICION[TIPO_MEDICION],0),1))</f>
        <v>1</v>
      </c>
      <c r="AF78" s="81">
        <f>IF($T78="Cumplimiento","",INDEX(TABLA_TIPO_MEDICION[4],MATCH(MATRIZ!$U78,TABLA_TIPO_MEDICION[TIPO_MEDICION],0),1))</f>
        <v>1</v>
      </c>
      <c r="AH78" s="58"/>
      <c r="AI78" s="58"/>
      <c r="AJ78" s="58"/>
      <c r="AK78" s="74"/>
      <c r="AL78" s="58"/>
      <c r="AM78" s="58"/>
      <c r="AN78" s="58"/>
      <c r="AO78" s="82">
        <v>0.6</v>
      </c>
      <c r="AQ78" s="32"/>
      <c r="AS78" s="83" t="str">
        <f>IF($AQ78="","",IF($T78="Cumplimiento",INDEX(TABLA_SI_NO[Valor],MATCH($AQ78,TABLA_SI_NO[SI_NO],0),1),IF($AQ78&lt;$Y78,$AC78,IF($AQ78&lt;$Z78,$AD78,IF($AQ78&lt;$AA78,$AE78,IF($AQ78&gt;=$AA78,$AF78))))))</f>
        <v/>
      </c>
      <c r="AU78" s="74"/>
      <c r="AV78" s="84">
        <f t="shared" si="32"/>
        <v>0</v>
      </c>
      <c r="AX78" s="74"/>
      <c r="AY78" s="66"/>
      <c r="AZ78" s="58"/>
      <c r="BA78" s="74"/>
      <c r="BB78" s="66"/>
      <c r="BD78" s="58"/>
      <c r="BE78" s="82">
        <f t="shared" si="33"/>
        <v>0</v>
      </c>
      <c r="BF78" s="116"/>
    </row>
    <row r="79" spans="1:58" ht="5.0999999999999996" customHeight="1" x14ac:dyDescent="0.25">
      <c r="B79" s="55" t="str">
        <f t="shared" si="25"/>
        <v>CEMENTACION</v>
      </c>
      <c r="C79" s="55" t="str">
        <f t="shared" si="26"/>
        <v>Personal</v>
      </c>
      <c r="D79" s="55" t="str">
        <f t="shared" si="27"/>
        <v>Supervisor de Servicio en Plataforma Autoelevable</v>
      </c>
      <c r="E79" s="55" t="str">
        <f t="shared" si="28"/>
        <v/>
      </c>
      <c r="F79" s="55" t="str">
        <f t="shared" si="29"/>
        <v>CEMENTACIONPersonal</v>
      </c>
      <c r="G79" s="55" t="str">
        <f t="shared" si="24"/>
        <v>CEMENTACIONPersonalSupervisor de Servicio en Plataforma Autoelevable</v>
      </c>
      <c r="H79" s="55" t="str">
        <f t="shared" si="30"/>
        <v/>
      </c>
      <c r="I79" s="34" t="s">
        <v>45</v>
      </c>
      <c r="J79" s="33" t="str">
        <f t="shared" si="31"/>
        <v xml:space="preserve"> -CEMENTACION</v>
      </c>
      <c r="T79" s="53"/>
      <c r="U79" s="53"/>
      <c r="W79" s="53"/>
      <c r="Y79" s="53"/>
      <c r="Z79" s="53"/>
      <c r="AA79" s="53"/>
      <c r="AH79" s="58"/>
      <c r="AI79" s="66"/>
      <c r="AJ79" s="58"/>
      <c r="AK79" s="58"/>
      <c r="AL79" s="66"/>
      <c r="AM79" s="58"/>
      <c r="AN79" s="58"/>
      <c r="AO79" s="66"/>
      <c r="AQ79" s="53"/>
      <c r="AS79" s="87"/>
      <c r="AU79" s="58"/>
      <c r="AV79" s="54"/>
      <c r="AX79" s="58"/>
      <c r="AY79" s="66"/>
      <c r="AZ79" s="58"/>
      <c r="BA79" s="58"/>
      <c r="BB79" s="66"/>
      <c r="BD79" s="87"/>
      <c r="BE79" s="87"/>
    </row>
    <row r="80" spans="1:58" ht="15" customHeight="1" x14ac:dyDescent="0.25">
      <c r="B80" s="55" t="str">
        <f t="shared" si="25"/>
        <v>CEMENTACION</v>
      </c>
      <c r="C80" s="55" t="str">
        <f t="shared" si="26"/>
        <v>Equipamiento &amp; Soporte Técnico</v>
      </c>
      <c r="D80" s="55" t="str">
        <f t="shared" si="27"/>
        <v>Supervisor de Servicio en Plataforma Autoelevable</v>
      </c>
      <c r="E80" s="55" t="str">
        <f t="shared" si="28"/>
        <v/>
      </c>
      <c r="F80" s="55" t="str">
        <f t="shared" si="29"/>
        <v>CEMENTACIONEquipamiento &amp; Soporte Técnico</v>
      </c>
      <c r="G80" s="55" t="str">
        <f t="shared" si="24"/>
        <v>CEMENTACIONEquipamiento &amp; Soporte TécnicoSupervisor de Servicio en Plataforma Autoelevable</v>
      </c>
      <c r="H80" s="55" t="str">
        <f t="shared" si="30"/>
        <v/>
      </c>
      <c r="I80" s="34" t="s">
        <v>57</v>
      </c>
      <c r="J80" s="33" t="str">
        <f t="shared" si="31"/>
        <v>1.2-CEMENTACION</v>
      </c>
      <c r="N80" s="62" t="s">
        <v>58</v>
      </c>
      <c r="O80" s="62"/>
      <c r="P80" s="63"/>
      <c r="Q80" s="62"/>
      <c r="R80" s="62"/>
      <c r="T80" s="62"/>
      <c r="U80" s="62"/>
      <c r="W80" s="62"/>
      <c r="Y80" s="62"/>
      <c r="Z80" s="62"/>
      <c r="AA80" s="62"/>
      <c r="AC80" s="62"/>
      <c r="AD80" s="62"/>
      <c r="AE80" s="62"/>
      <c r="AF80" s="62"/>
      <c r="AH80" s="58"/>
      <c r="AI80" s="64">
        <v>0.5</v>
      </c>
      <c r="AJ80" s="58"/>
      <c r="AK80" s="65">
        <f>SUMIFS($AL:$AL,$F:$F,$F80)</f>
        <v>1</v>
      </c>
      <c r="AL80" s="65"/>
      <c r="AM80" s="58"/>
      <c r="AU80" s="58"/>
      <c r="AV80" s="91"/>
      <c r="AX80" s="58"/>
      <c r="AY80" s="64">
        <f>AI80*BD80</f>
        <v>0</v>
      </c>
      <c r="AZ80" s="58"/>
      <c r="BD80" s="65">
        <f>SUMIFS($BB:$BB,$F:$F,$F80)</f>
        <v>0</v>
      </c>
      <c r="BE80" s="65"/>
    </row>
    <row r="81" spans="2:58" ht="2.1" customHeight="1" x14ac:dyDescent="0.25">
      <c r="B81" s="55" t="str">
        <f t="shared" si="25"/>
        <v>CEMENTACION</v>
      </c>
      <c r="C81" s="55" t="str">
        <f t="shared" si="26"/>
        <v>Equipamiento &amp; Soporte Técnico</v>
      </c>
      <c r="D81" s="55" t="str">
        <f t="shared" si="27"/>
        <v>Supervisor de Servicio en Plataforma Autoelevable</v>
      </c>
      <c r="E81" s="55" t="str">
        <f t="shared" si="28"/>
        <v/>
      </c>
      <c r="F81" s="55" t="str">
        <f t="shared" si="29"/>
        <v>CEMENTACIONEquipamiento &amp; Soporte Técnico</v>
      </c>
      <c r="G81" s="55" t="str">
        <f t="shared" si="24"/>
        <v>CEMENTACIONEquipamiento &amp; Soporte TécnicoSupervisor de Servicio en Plataforma Autoelevable</v>
      </c>
      <c r="H81" s="55" t="str">
        <f t="shared" si="30"/>
        <v/>
      </c>
      <c r="I81" s="34" t="s">
        <v>45</v>
      </c>
      <c r="J81" s="33" t="str">
        <f t="shared" si="31"/>
        <v xml:space="preserve"> -CEMENTACION</v>
      </c>
      <c r="T81" s="53"/>
      <c r="U81" s="53"/>
      <c r="W81" s="53"/>
      <c r="Y81" s="53"/>
      <c r="Z81" s="53"/>
      <c r="AA81" s="53"/>
      <c r="AC81" s="53"/>
      <c r="AD81" s="53"/>
      <c r="AE81" s="53"/>
      <c r="AF81" s="53"/>
      <c r="AH81" s="58"/>
      <c r="AI81" s="59"/>
      <c r="AJ81" s="58"/>
      <c r="AK81" s="58"/>
      <c r="AL81" s="59"/>
      <c r="AM81" s="58"/>
      <c r="AN81" s="58"/>
      <c r="AO81" s="59"/>
      <c r="AU81" s="58"/>
      <c r="AV81" s="91"/>
      <c r="AX81" s="58"/>
      <c r="AY81" s="59"/>
      <c r="AZ81" s="58"/>
      <c r="BA81" s="58"/>
      <c r="BB81" s="59"/>
      <c r="BD81" s="53"/>
      <c r="BE81" s="53"/>
    </row>
    <row r="82" spans="2:58" ht="15" customHeight="1" x14ac:dyDescent="0.25">
      <c r="B82" s="55" t="str">
        <f t="shared" si="25"/>
        <v>CEMENTACION</v>
      </c>
      <c r="C82" s="55" t="str">
        <f t="shared" si="26"/>
        <v>Equipamiento &amp; Soporte Técnico</v>
      </c>
      <c r="D82" s="55" t="str">
        <f t="shared" si="27"/>
        <v>Equipamiento</v>
      </c>
      <c r="E82" s="55" t="str">
        <f t="shared" si="28"/>
        <v/>
      </c>
      <c r="F82" s="55" t="str">
        <f t="shared" si="29"/>
        <v>CEMENTACIONEquipamiento &amp; Soporte Técnico</v>
      </c>
      <c r="G82" s="55" t="str">
        <f t="shared" si="24"/>
        <v>CEMENTACIONEquipamiento &amp; Soporte TécnicoEquipamiento</v>
      </c>
      <c r="H82" s="55" t="str">
        <f t="shared" si="30"/>
        <v/>
      </c>
      <c r="I82" s="34" t="s">
        <v>45</v>
      </c>
      <c r="J82" s="33" t="str">
        <f t="shared" si="31"/>
        <v xml:space="preserve"> -CEMENTACION</v>
      </c>
      <c r="N82" s="67"/>
      <c r="O82" s="68" t="s">
        <v>103</v>
      </c>
      <c r="P82" s="69"/>
      <c r="Q82" s="68"/>
      <c r="R82" s="68"/>
      <c r="T82" s="68"/>
      <c r="U82" s="68"/>
      <c r="W82" s="68"/>
      <c r="Y82" s="68"/>
      <c r="Z82" s="68"/>
      <c r="AA82" s="68"/>
      <c r="AC82" s="68"/>
      <c r="AD82" s="68"/>
      <c r="AE82" s="68"/>
      <c r="AF82" s="68"/>
      <c r="AH82" s="58"/>
      <c r="AI82" s="74"/>
      <c r="AJ82" s="58"/>
      <c r="AK82" s="70"/>
      <c r="AL82" s="71">
        <v>0.2</v>
      </c>
      <c r="AM82" s="58"/>
      <c r="AN82" s="72">
        <f>SUMIFS($AO:$AO,$G:$G,$G82)</f>
        <v>1</v>
      </c>
      <c r="AO82" s="73"/>
      <c r="AU82" s="58"/>
      <c r="AV82" s="91"/>
      <c r="AX82" s="58"/>
      <c r="AY82" s="59"/>
      <c r="AZ82" s="58"/>
      <c r="BA82" s="70"/>
      <c r="BB82" s="71">
        <f>AL82*BD82</f>
        <v>0</v>
      </c>
      <c r="BD82" s="72">
        <f>SUMIFS($BE:$BE,$G:$G,$G82)</f>
        <v>0</v>
      </c>
      <c r="BE82" s="73"/>
    </row>
    <row r="83" spans="2:58" ht="3.75" customHeight="1" x14ac:dyDescent="0.25">
      <c r="B83" s="55" t="str">
        <f t="shared" si="25"/>
        <v>CEMENTACION</v>
      </c>
      <c r="C83" s="55" t="str">
        <f t="shared" si="26"/>
        <v>Equipamiento &amp; Soporte Técnico</v>
      </c>
      <c r="D83" s="55" t="str">
        <f t="shared" si="27"/>
        <v>Equipamiento</v>
      </c>
      <c r="E83" s="55" t="str">
        <f t="shared" si="28"/>
        <v/>
      </c>
      <c r="F83" s="55" t="str">
        <f t="shared" si="29"/>
        <v>CEMENTACIONEquipamiento &amp; Soporte Técnico</v>
      </c>
      <c r="G83" s="55" t="str">
        <f t="shared" si="24"/>
        <v>CEMENTACIONEquipamiento &amp; Soporte TécnicoEquipamiento</v>
      </c>
      <c r="H83" s="55" t="str">
        <f t="shared" si="30"/>
        <v/>
      </c>
      <c r="I83" s="34" t="s">
        <v>45</v>
      </c>
      <c r="J83" s="33" t="str">
        <f t="shared" si="31"/>
        <v xml:space="preserve"> -CEMENTACION</v>
      </c>
      <c r="T83" s="53"/>
      <c r="U83" s="53"/>
      <c r="W83" s="53"/>
      <c r="Y83" s="53"/>
      <c r="Z83" s="53"/>
      <c r="AA83" s="53"/>
      <c r="AH83" s="58"/>
      <c r="AI83" s="74"/>
      <c r="AJ83" s="58"/>
      <c r="AK83" s="74"/>
      <c r="AL83" s="75"/>
      <c r="AM83" s="58"/>
      <c r="AN83" s="58"/>
      <c r="AO83" s="76"/>
      <c r="AQ83" s="53"/>
      <c r="AS83" s="53"/>
      <c r="AU83" s="58"/>
      <c r="AV83" s="91"/>
      <c r="AX83" s="58"/>
      <c r="AY83" s="59"/>
      <c r="AZ83" s="58"/>
      <c r="BA83" s="74"/>
      <c r="BD83" s="58"/>
      <c r="BE83" s="76"/>
    </row>
    <row r="84" spans="2:58" ht="45" customHeight="1" x14ac:dyDescent="0.25">
      <c r="B84" s="55" t="str">
        <f t="shared" si="25"/>
        <v>CEMENTACION</v>
      </c>
      <c r="C84" s="55" t="str">
        <f t="shared" si="26"/>
        <v>Equipamiento &amp; Soporte Técnico</v>
      </c>
      <c r="D84" s="55" t="str">
        <f t="shared" si="27"/>
        <v>Equipamiento</v>
      </c>
      <c r="E84" s="55" t="str">
        <f t="shared" si="28"/>
        <v xml:space="preserve">Cumpimiento del equimiento solicitado en el pliego técnico </v>
      </c>
      <c r="F84" s="55" t="str">
        <f t="shared" si="29"/>
        <v>CEMENTACIONEquipamiento &amp; Soporte Técnico</v>
      </c>
      <c r="G84" s="55" t="str">
        <f t="shared" si="24"/>
        <v>CEMENTACIONEquipamiento &amp; Soporte TécnicoEquipamiento</v>
      </c>
      <c r="H84" s="55" t="str">
        <f t="shared" si="30"/>
        <v xml:space="preserve">CEMENTACIONEquipamiento &amp; Soporte TécnicoEquipamientoCumpimiento del equimiento solicitado en el pliego técnico </v>
      </c>
      <c r="I84" s="34" t="s">
        <v>45</v>
      </c>
      <c r="J84" s="33" t="str">
        <f t="shared" si="31"/>
        <v xml:space="preserve"> -CEMENTACION</v>
      </c>
      <c r="P84" s="77" t="s">
        <v>104</v>
      </c>
      <c r="Q84" s="78"/>
      <c r="R84" s="78" t="s">
        <v>105</v>
      </c>
      <c r="T84" s="79" t="s">
        <v>15</v>
      </c>
      <c r="U84" s="79"/>
      <c r="W84" s="79" t="s">
        <v>13</v>
      </c>
      <c r="Y84" s="80" t="s">
        <v>9</v>
      </c>
      <c r="Z84" s="80" t="s">
        <v>9</v>
      </c>
      <c r="AA84" s="80" t="s">
        <v>9</v>
      </c>
      <c r="AC84" s="81" t="str">
        <f>IF($T84="Cumplimiento","",INDEX(TABLA_TIPO_MEDICION[1],MATCH(MATRIZ!$U84,TABLA_TIPO_MEDICION[TIPO_MEDICION],0),1))</f>
        <v/>
      </c>
      <c r="AD84" s="81" t="str">
        <f>IF($T84="Cumplimiento","",INDEX(TABLA_TIPO_MEDICION[2],MATCH(MATRIZ!$U84,TABLA_TIPO_MEDICION[TIPO_MEDICION],0),1))</f>
        <v/>
      </c>
      <c r="AE84" s="81" t="str">
        <f>IF($T84="Cumplimiento","",INDEX(TABLA_TIPO_MEDICION[3],MATCH(MATRIZ!$U84,TABLA_TIPO_MEDICION[TIPO_MEDICION],0),1))</f>
        <v/>
      </c>
      <c r="AF84" s="81" t="str">
        <f>IF($T84="Cumplimiento","",INDEX(TABLA_TIPO_MEDICION[4],MATCH(MATRIZ!$U84,TABLA_TIPO_MEDICION[TIPO_MEDICION],0),1))</f>
        <v/>
      </c>
      <c r="AH84" s="74"/>
      <c r="AI84" s="74"/>
      <c r="AJ84" s="58"/>
      <c r="AK84" s="74"/>
      <c r="AL84" s="74"/>
      <c r="AM84" s="58"/>
      <c r="AN84" s="58"/>
      <c r="AO84" s="82">
        <v>1</v>
      </c>
      <c r="AQ84" s="32"/>
      <c r="AS84" s="83" t="str">
        <f>IF($AQ84="","",IF($T84="Cumplimiento",INDEX(TABLA_SI_NO[Valor],MATCH($AQ84,TABLA_SI_NO[SI_NO],0),1),IF($AQ84&lt;$Y84,$AC84,IF($AQ84&lt;$Z84,$AD84,IF($AQ84&lt;$AA84,$AE84,IF($AQ84&gt;=$AA84,$AF84))))))</f>
        <v/>
      </c>
      <c r="AU84" s="74"/>
      <c r="AV84" s="84">
        <f t="shared" ref="AV84" si="34">IF(W84="SI",IF(AS84=0,1,0),0)</f>
        <v>0</v>
      </c>
      <c r="AX84" s="74"/>
      <c r="AY84" s="59"/>
      <c r="AZ84" s="58"/>
      <c r="BA84" s="74"/>
      <c r="BD84" s="58"/>
      <c r="BE84" s="82">
        <f>IF($AS84="",0,$AS84*$AO84)</f>
        <v>0</v>
      </c>
      <c r="BF84" s="116"/>
    </row>
    <row r="85" spans="2:58" ht="3.95" customHeight="1" x14ac:dyDescent="0.25">
      <c r="B85" s="55" t="str">
        <f t="shared" si="25"/>
        <v>CEMENTACION</v>
      </c>
      <c r="C85" s="55" t="str">
        <f t="shared" si="26"/>
        <v>Equipamiento &amp; Soporte Técnico</v>
      </c>
      <c r="D85" s="55" t="str">
        <f t="shared" si="27"/>
        <v>Equipamiento</v>
      </c>
      <c r="E85" s="55" t="str">
        <f t="shared" si="28"/>
        <v/>
      </c>
      <c r="F85" s="55" t="str">
        <f t="shared" si="29"/>
        <v>CEMENTACIONEquipamiento &amp; Soporte Técnico</v>
      </c>
      <c r="G85" s="55" t="str">
        <f t="shared" si="24"/>
        <v>CEMENTACIONEquipamiento &amp; Soporte TécnicoEquipamiento</v>
      </c>
      <c r="H85" s="55" t="str">
        <f t="shared" si="30"/>
        <v/>
      </c>
      <c r="I85" s="34" t="s">
        <v>45</v>
      </c>
      <c r="J85" s="33" t="str">
        <f t="shared" si="31"/>
        <v xml:space="preserve"> -CEMENTACION</v>
      </c>
      <c r="AI85" s="74"/>
      <c r="AK85" s="74"/>
      <c r="AN85" s="58"/>
      <c r="AY85" s="59"/>
      <c r="BA85" s="74"/>
    </row>
    <row r="86" spans="2:58" ht="15" customHeight="1" x14ac:dyDescent="0.25">
      <c r="B86" s="55" t="str">
        <f t="shared" si="25"/>
        <v>CEMENTACION</v>
      </c>
      <c r="C86" s="55" t="str">
        <f t="shared" si="26"/>
        <v>Equipamiento &amp; Soporte Técnico</v>
      </c>
      <c r="D86" s="55" t="str">
        <f t="shared" si="27"/>
        <v>Materiales</v>
      </c>
      <c r="E86" s="55" t="str">
        <f t="shared" si="28"/>
        <v/>
      </c>
      <c r="F86" s="55" t="str">
        <f t="shared" si="29"/>
        <v>CEMENTACIONEquipamiento &amp; Soporte Técnico</v>
      </c>
      <c r="G86" s="55" t="str">
        <f t="shared" si="24"/>
        <v>CEMENTACIONEquipamiento &amp; Soporte TécnicoMateriales</v>
      </c>
      <c r="H86" s="55" t="str">
        <f t="shared" si="30"/>
        <v/>
      </c>
      <c r="I86" s="34" t="s">
        <v>45</v>
      </c>
      <c r="J86" s="33" t="str">
        <f t="shared" si="31"/>
        <v xml:space="preserve"> -CEMENTACION</v>
      </c>
      <c r="O86" s="68" t="s">
        <v>106</v>
      </c>
      <c r="P86" s="69"/>
      <c r="Q86" s="68"/>
      <c r="R86" s="68"/>
      <c r="T86" s="68"/>
      <c r="U86" s="68"/>
      <c r="W86" s="68"/>
      <c r="Y86" s="68"/>
      <c r="Z86" s="68"/>
      <c r="AA86" s="68"/>
      <c r="AC86" s="68"/>
      <c r="AD86" s="68"/>
      <c r="AE86" s="68"/>
      <c r="AF86" s="68"/>
      <c r="AH86" s="58"/>
      <c r="AI86" s="74"/>
      <c r="AJ86" s="58"/>
      <c r="AK86" s="70"/>
      <c r="AL86" s="71">
        <v>0.4</v>
      </c>
      <c r="AM86" s="58"/>
      <c r="AN86" s="72">
        <f>SUMIFS($AO:$AO,$G:$G,$G86)</f>
        <v>1</v>
      </c>
      <c r="AO86" s="73"/>
      <c r="AQ86" s="42"/>
      <c r="AR86" s="42"/>
      <c r="AS86" s="42"/>
      <c r="AT86" s="42"/>
      <c r="AU86" s="42"/>
      <c r="AX86" s="58"/>
      <c r="AY86" s="59"/>
      <c r="AZ86" s="58"/>
      <c r="BA86" s="70"/>
      <c r="BB86" s="71">
        <f>AL86*BD86</f>
        <v>0</v>
      </c>
      <c r="BD86" s="72">
        <f>SUMIFS($BE:$BE,$G:$G,$G86)</f>
        <v>0</v>
      </c>
      <c r="BE86" s="73"/>
    </row>
    <row r="87" spans="2:58" ht="3.95" customHeight="1" x14ac:dyDescent="0.25">
      <c r="B87" s="55" t="str">
        <f t="shared" si="25"/>
        <v>CEMENTACION</v>
      </c>
      <c r="C87" s="55" t="str">
        <f t="shared" si="26"/>
        <v>Equipamiento &amp; Soporte Técnico</v>
      </c>
      <c r="D87" s="55" t="str">
        <f t="shared" si="27"/>
        <v>Materiales</v>
      </c>
      <c r="E87" s="55" t="str">
        <f t="shared" si="28"/>
        <v/>
      </c>
      <c r="F87" s="55" t="str">
        <f t="shared" si="29"/>
        <v>CEMENTACIONEquipamiento &amp; Soporte Técnico</v>
      </c>
      <c r="G87" s="55" t="str">
        <f t="shared" si="24"/>
        <v>CEMENTACIONEquipamiento &amp; Soporte TécnicoMateriales</v>
      </c>
      <c r="H87" s="55" t="str">
        <f t="shared" si="30"/>
        <v/>
      </c>
      <c r="I87" s="34" t="s">
        <v>45</v>
      </c>
      <c r="J87" s="33" t="str">
        <f t="shared" si="31"/>
        <v xml:space="preserve"> -CEMENTACION</v>
      </c>
      <c r="T87" s="53"/>
      <c r="U87" s="53"/>
      <c r="W87" s="53"/>
      <c r="Y87" s="53"/>
      <c r="Z87" s="53"/>
      <c r="AA87" s="53"/>
      <c r="AH87" s="58"/>
      <c r="AI87" s="74"/>
      <c r="AJ87" s="58"/>
      <c r="AK87" s="74"/>
      <c r="AL87" s="75"/>
      <c r="AM87" s="58"/>
      <c r="AN87" s="58"/>
      <c r="AO87" s="76"/>
      <c r="AQ87" s="53"/>
      <c r="AS87" s="53"/>
      <c r="AU87" s="58"/>
      <c r="AX87" s="58"/>
      <c r="AY87" s="59"/>
      <c r="AZ87" s="58"/>
      <c r="BA87" s="74"/>
      <c r="BB87" s="75"/>
      <c r="BD87" s="58"/>
      <c r="BE87" s="76"/>
    </row>
    <row r="88" spans="2:58" ht="45" customHeight="1" x14ac:dyDescent="0.25">
      <c r="B88" s="55" t="str">
        <f t="shared" si="25"/>
        <v>CEMENTACION</v>
      </c>
      <c r="C88" s="55" t="str">
        <f t="shared" si="26"/>
        <v>Equipamiento &amp; Soporte Técnico</v>
      </c>
      <c r="D88" s="55" t="str">
        <f t="shared" si="27"/>
        <v>Materiales</v>
      </c>
      <c r="E88" s="55" t="str">
        <f t="shared" si="28"/>
        <v>Aditivos Liquidos (si=100% ; no=0%)</v>
      </c>
      <c r="F88" s="55" t="str">
        <f t="shared" si="29"/>
        <v>CEMENTACIONEquipamiento &amp; Soporte Técnico</v>
      </c>
      <c r="G88" s="55" t="str">
        <f t="shared" si="24"/>
        <v>CEMENTACIONEquipamiento &amp; Soporte TécnicoMateriales</v>
      </c>
      <c r="H88" s="55" t="str">
        <f t="shared" si="30"/>
        <v>CEMENTACIONEquipamiento &amp; Soporte TécnicoMaterialesAditivos Liquidos (si=100% ; no=0%)</v>
      </c>
      <c r="I88" s="34" t="s">
        <v>45</v>
      </c>
      <c r="J88" s="33" t="str">
        <f t="shared" si="31"/>
        <v xml:space="preserve"> -CEMENTACION</v>
      </c>
      <c r="P88" s="77" t="s">
        <v>107</v>
      </c>
      <c r="Q88" s="78"/>
      <c r="R88" s="78" t="s">
        <v>108</v>
      </c>
      <c r="T88" s="79" t="s">
        <v>15</v>
      </c>
      <c r="U88" s="79"/>
      <c r="W88" s="79" t="s">
        <v>13</v>
      </c>
      <c r="Y88" s="92" t="s">
        <v>9</v>
      </c>
      <c r="Z88" s="92" t="s">
        <v>9</v>
      </c>
      <c r="AA88" s="92" t="s">
        <v>9</v>
      </c>
      <c r="AC88" s="81" t="str">
        <f>IF($T88="Cumplimiento","",INDEX(TABLA_TIPO_MEDICION[1],MATCH(MATRIZ!$U88,TABLA_TIPO_MEDICION[TIPO_MEDICION],0),1))</f>
        <v/>
      </c>
      <c r="AD88" s="81" t="str">
        <f>IF($T88="Cumplimiento","",INDEX(TABLA_TIPO_MEDICION[2],MATCH(MATRIZ!$U88,TABLA_TIPO_MEDICION[TIPO_MEDICION],0),1))</f>
        <v/>
      </c>
      <c r="AE88" s="81" t="str">
        <f>IF($T88="Cumplimiento","",INDEX(TABLA_TIPO_MEDICION[3],MATCH(MATRIZ!$U88,TABLA_TIPO_MEDICION[TIPO_MEDICION],0),1))</f>
        <v/>
      </c>
      <c r="AF88" s="81" t="str">
        <f>IF($T88="Cumplimiento","",INDEX(TABLA_TIPO_MEDICION[4],MATCH(MATRIZ!$U88,TABLA_TIPO_MEDICION[TIPO_MEDICION],0),1))</f>
        <v/>
      </c>
      <c r="AH88" s="74"/>
      <c r="AI88" s="74"/>
      <c r="AJ88" s="74"/>
      <c r="AK88" s="74"/>
      <c r="AL88" s="74"/>
      <c r="AM88" s="74"/>
      <c r="AN88" s="58"/>
      <c r="AO88" s="82">
        <v>0.2</v>
      </c>
      <c r="AQ88" s="32"/>
      <c r="AS88" s="83" t="str">
        <f>IF($AQ88="","",IF($T88="Cumplimiento",INDEX(TABLA_SI_NO[Valor],MATCH($AQ88,TABLA_SI_NO[SI_NO],0),1),IF($AQ88&lt;$Y88,$AC88,IF($AQ88&lt;$Z88,$AD88,IF($AQ88&lt;$AA88,$AE88,IF($AQ88&gt;=$AA88,$AF88))))))</f>
        <v/>
      </c>
      <c r="AU88" s="74"/>
      <c r="AV88" s="84">
        <f t="shared" ref="AV88:AV90" si="35">IF(W88="SI",IF(AS88=0,1,0),0)</f>
        <v>0</v>
      </c>
      <c r="AX88" s="74"/>
      <c r="AY88" s="59"/>
      <c r="AZ88" s="58"/>
      <c r="BA88" s="74"/>
      <c r="BB88" s="75"/>
      <c r="BD88" s="58"/>
      <c r="BE88" s="82">
        <f t="shared" ref="BE88:BE90" si="36">IF($AS88="",0,$AS88*$AO88)</f>
        <v>0</v>
      </c>
      <c r="BF88" s="116"/>
    </row>
    <row r="89" spans="2:58" ht="45" customHeight="1" x14ac:dyDescent="0.25">
      <c r="B89" s="55" t="str">
        <f t="shared" si="25"/>
        <v>CEMENTACION</v>
      </c>
      <c r="C89" s="55" t="str">
        <f t="shared" si="26"/>
        <v>Equipamiento &amp; Soporte Técnico</v>
      </c>
      <c r="D89" s="55" t="str">
        <f t="shared" si="27"/>
        <v>Materiales</v>
      </c>
      <c r="E89" s="55" t="str">
        <f t="shared" si="28"/>
        <v>Equipo de Flotacion y Centralizadores (Cumple requerimientos de Accesorios de flotacion Anexo III=50% + Cumple requerimientos de centralizadores Anexo III=50%; No=0%)</v>
      </c>
      <c r="F89" s="55" t="str">
        <f t="shared" si="29"/>
        <v>CEMENTACIONEquipamiento &amp; Soporte Técnico</v>
      </c>
      <c r="G89" s="55" t="str">
        <f t="shared" si="24"/>
        <v>CEMENTACIONEquipamiento &amp; Soporte TécnicoMateriales</v>
      </c>
      <c r="H89" s="55" t="str">
        <f t="shared" si="30"/>
        <v>CEMENTACIONEquipamiento &amp; Soporte TécnicoMaterialesEquipo de Flotacion y Centralizadores (Cumple requerimientos de Accesorios de flotacion Anexo III=50% + Cumple requerimientos de centralizadores Anexo III=50%; No=0%)</v>
      </c>
      <c r="I89" s="34" t="s">
        <v>45</v>
      </c>
      <c r="J89" s="33" t="str">
        <f t="shared" si="31"/>
        <v xml:space="preserve"> -CEMENTACION</v>
      </c>
      <c r="P89" s="77" t="s">
        <v>109</v>
      </c>
      <c r="Q89" s="78"/>
      <c r="R89" s="78" t="s">
        <v>110</v>
      </c>
      <c r="T89" s="79" t="s">
        <v>15</v>
      </c>
      <c r="U89" s="79"/>
      <c r="W89" s="79" t="s">
        <v>13</v>
      </c>
      <c r="Y89" s="92" t="s">
        <v>9</v>
      </c>
      <c r="Z89" s="92" t="s">
        <v>9</v>
      </c>
      <c r="AA89" s="92" t="s">
        <v>9</v>
      </c>
      <c r="AC89" s="81" t="str">
        <f>IF($T89="Cumplimiento","",INDEX(TABLA_TIPO_MEDICION[1],MATCH(MATRIZ!$U89,TABLA_TIPO_MEDICION[TIPO_MEDICION],0),1))</f>
        <v/>
      </c>
      <c r="AD89" s="81" t="str">
        <f>IF($T89="Cumplimiento","",INDEX(TABLA_TIPO_MEDICION[2],MATCH(MATRIZ!$U89,TABLA_TIPO_MEDICION[TIPO_MEDICION],0),1))</f>
        <v/>
      </c>
      <c r="AE89" s="81" t="str">
        <f>IF($T89="Cumplimiento","",INDEX(TABLA_TIPO_MEDICION[3],MATCH(MATRIZ!$U89,TABLA_TIPO_MEDICION[TIPO_MEDICION],0),1))</f>
        <v/>
      </c>
      <c r="AF89" s="81" t="str">
        <f>IF($T89="Cumplimiento","",INDEX(TABLA_TIPO_MEDICION[4],MATCH(MATRIZ!$U89,TABLA_TIPO_MEDICION[TIPO_MEDICION],0),1))</f>
        <v/>
      </c>
      <c r="AH89" s="74"/>
      <c r="AI89" s="74"/>
      <c r="AJ89" s="74"/>
      <c r="AK89" s="74"/>
      <c r="AL89" s="74"/>
      <c r="AM89" s="74"/>
      <c r="AN89" s="58"/>
      <c r="AO89" s="82">
        <v>0.4</v>
      </c>
      <c r="AQ89" s="32"/>
      <c r="AS89" s="83" t="str">
        <f>IF($AQ89="","",IF($T89="Cumplimiento",INDEX(TABLA_SI_NO[Valor],MATCH($AQ89,TABLA_SI_NO[SI_NO],0),1),IF($AQ89&lt;$Y89,$AC89,IF($AQ89&lt;$Z89,$AD89,IF($AQ89&lt;$AA89,$AE89,IF($AQ89&gt;=$AA89,$AF89))))))</f>
        <v/>
      </c>
      <c r="AU89" s="74"/>
      <c r="AV89" s="84">
        <f t="shared" si="35"/>
        <v>0</v>
      </c>
      <c r="AX89" s="74"/>
      <c r="AY89" s="59"/>
      <c r="AZ89" s="58"/>
      <c r="BA89" s="74"/>
      <c r="BB89" s="75"/>
      <c r="BD89" s="58"/>
      <c r="BE89" s="82">
        <f t="shared" si="36"/>
        <v>0</v>
      </c>
      <c r="BF89" s="116"/>
    </row>
    <row r="90" spans="2:58" ht="45" customHeight="1" x14ac:dyDescent="0.25">
      <c r="B90" s="55" t="str">
        <f t="shared" si="25"/>
        <v>CEMENTACION</v>
      </c>
      <c r="C90" s="55" t="str">
        <f t="shared" si="26"/>
        <v>Equipamiento &amp; Soporte Técnico</v>
      </c>
      <c r="D90" s="55" t="str">
        <f t="shared" si="27"/>
        <v>Materiales</v>
      </c>
      <c r="E90" s="55" t="str">
        <f t="shared" si="28"/>
        <v>Disponiblidad de Packers recuperables  y tapones N y K (si=100% ; no=0%)</v>
      </c>
      <c r="F90" s="55" t="str">
        <f t="shared" si="29"/>
        <v>CEMENTACIONEquipamiento &amp; Soporte Técnico</v>
      </c>
      <c r="G90" s="55" t="str">
        <f t="shared" si="24"/>
        <v>CEMENTACIONEquipamiento &amp; Soporte TécnicoMateriales</v>
      </c>
      <c r="H90" s="55" t="str">
        <f t="shared" si="30"/>
        <v>CEMENTACIONEquipamiento &amp; Soporte TécnicoMaterialesDisponiblidad de Packers recuperables  y tapones N y K (si=100% ; no=0%)</v>
      </c>
      <c r="I90" s="34" t="s">
        <v>45</v>
      </c>
      <c r="J90" s="33" t="str">
        <f t="shared" si="31"/>
        <v xml:space="preserve"> -CEMENTACION</v>
      </c>
      <c r="P90" s="77" t="s">
        <v>111</v>
      </c>
      <c r="Q90" s="78"/>
      <c r="R90" s="78" t="s">
        <v>112</v>
      </c>
      <c r="T90" s="79" t="s">
        <v>15</v>
      </c>
      <c r="U90" s="79"/>
      <c r="W90" s="79" t="s">
        <v>13</v>
      </c>
      <c r="Y90" s="92" t="s">
        <v>9</v>
      </c>
      <c r="Z90" s="92" t="s">
        <v>9</v>
      </c>
      <c r="AA90" s="92" t="s">
        <v>9</v>
      </c>
      <c r="AC90" s="81" t="str">
        <f>IF($T90="Cumplimiento","",INDEX(TABLA_TIPO_MEDICION[1],MATCH(MATRIZ!$U90,TABLA_TIPO_MEDICION[TIPO_MEDICION],0),1))</f>
        <v/>
      </c>
      <c r="AD90" s="81" t="str">
        <f>IF($T90="Cumplimiento","",INDEX(TABLA_TIPO_MEDICION[2],MATCH(MATRIZ!$U90,TABLA_TIPO_MEDICION[TIPO_MEDICION],0),1))</f>
        <v/>
      </c>
      <c r="AE90" s="81" t="str">
        <f>IF($T90="Cumplimiento","",INDEX(TABLA_TIPO_MEDICION[3],MATCH(MATRIZ!$U90,TABLA_TIPO_MEDICION[TIPO_MEDICION],0),1))</f>
        <v/>
      </c>
      <c r="AF90" s="81" t="str">
        <f>IF($T90="Cumplimiento","",INDEX(TABLA_TIPO_MEDICION[4],MATCH(MATRIZ!$U90,TABLA_TIPO_MEDICION[TIPO_MEDICION],0),1))</f>
        <v/>
      </c>
      <c r="AH90" s="74"/>
      <c r="AI90" s="74"/>
      <c r="AJ90" s="74"/>
      <c r="AK90" s="74"/>
      <c r="AL90" s="74"/>
      <c r="AM90" s="74"/>
      <c r="AN90" s="58"/>
      <c r="AO90" s="82">
        <v>0.4</v>
      </c>
      <c r="AQ90" s="32"/>
      <c r="AS90" s="83" t="str">
        <f>IF($AQ90="","",IF($T90="Cumplimiento",INDEX(TABLA_SI_NO[Valor],MATCH($AQ90,TABLA_SI_NO[SI_NO],0),1),IF($AQ90&lt;$Y90,$AC90,IF($AQ90&lt;$Z90,$AD90,IF($AQ90&lt;$AA90,$AE90,IF($AQ90&gt;=$AA90,$AF90))))))</f>
        <v/>
      </c>
      <c r="AU90" s="74"/>
      <c r="AV90" s="84">
        <f t="shared" si="35"/>
        <v>0</v>
      </c>
      <c r="AX90" s="74"/>
      <c r="AY90" s="59"/>
      <c r="AZ90" s="58"/>
      <c r="BA90" s="74"/>
      <c r="BB90" s="75"/>
      <c r="BD90" s="58"/>
      <c r="BE90" s="82">
        <f t="shared" si="36"/>
        <v>0</v>
      </c>
      <c r="BF90" s="116"/>
    </row>
    <row r="91" spans="2:58" ht="3.95" customHeight="1" x14ac:dyDescent="0.25">
      <c r="B91" s="55" t="str">
        <f t="shared" si="25"/>
        <v>CEMENTACION</v>
      </c>
      <c r="C91" s="55" t="str">
        <f t="shared" si="26"/>
        <v>Equipamiento &amp; Soporte Técnico</v>
      </c>
      <c r="D91" s="55" t="str">
        <f t="shared" si="27"/>
        <v>Materiales</v>
      </c>
      <c r="E91" s="55" t="str">
        <f t="shared" si="28"/>
        <v/>
      </c>
      <c r="F91" s="55" t="str">
        <f t="shared" si="29"/>
        <v>CEMENTACIONEquipamiento &amp; Soporte Técnico</v>
      </c>
      <c r="G91" s="55" t="str">
        <f t="shared" si="24"/>
        <v>CEMENTACIONEquipamiento &amp; Soporte TécnicoMateriales</v>
      </c>
      <c r="H91" s="55" t="str">
        <f t="shared" si="30"/>
        <v/>
      </c>
      <c r="J91" s="33" t="str">
        <f t="shared" si="31"/>
        <v>-CEMENTACION</v>
      </c>
      <c r="AI91" s="74"/>
      <c r="AV91" s="33"/>
      <c r="BD91" s="58"/>
      <c r="BE91" s="94"/>
    </row>
    <row r="92" spans="2:58" ht="15" customHeight="1" x14ac:dyDescent="0.25">
      <c r="B92" s="55" t="str">
        <f t="shared" si="25"/>
        <v>CEMENTACION</v>
      </c>
      <c r="C92" s="55" t="str">
        <f t="shared" si="26"/>
        <v>Equipamiento &amp; Soporte Técnico</v>
      </c>
      <c r="D92" s="55" t="str">
        <f t="shared" si="27"/>
        <v>Soporte Tecnico</v>
      </c>
      <c r="E92" s="55" t="str">
        <f t="shared" si="28"/>
        <v/>
      </c>
      <c r="F92" s="55" t="str">
        <f t="shared" si="29"/>
        <v>CEMENTACIONEquipamiento &amp; Soporte Técnico</v>
      </c>
      <c r="G92" s="55" t="str">
        <f t="shared" si="24"/>
        <v>CEMENTACIONEquipamiento &amp; Soporte TécnicoSoporte Tecnico</v>
      </c>
      <c r="H92" s="55" t="str">
        <f t="shared" si="30"/>
        <v/>
      </c>
      <c r="I92" s="34" t="s">
        <v>45</v>
      </c>
      <c r="J92" s="33" t="str">
        <f t="shared" si="31"/>
        <v xml:space="preserve"> -CEMENTACION</v>
      </c>
      <c r="O92" s="68" t="s">
        <v>113</v>
      </c>
      <c r="P92" s="69"/>
      <c r="Q92" s="68"/>
      <c r="R92" s="68"/>
      <c r="T92" s="68"/>
      <c r="U92" s="68"/>
      <c r="W92" s="68"/>
      <c r="Y92" s="68"/>
      <c r="Z92" s="68"/>
      <c r="AA92" s="68"/>
      <c r="AC92" s="68"/>
      <c r="AD92" s="68"/>
      <c r="AE92" s="68"/>
      <c r="AF92" s="68"/>
      <c r="AH92" s="58"/>
      <c r="AI92" s="74"/>
      <c r="AJ92" s="58"/>
      <c r="AK92" s="70"/>
      <c r="AL92" s="71">
        <v>0.4</v>
      </c>
      <c r="AM92" s="58"/>
      <c r="AN92" s="72">
        <f>SUMIFS($AO:$AO,$G:$G,$G92)</f>
        <v>1</v>
      </c>
      <c r="AO92" s="73"/>
      <c r="AQ92" s="42"/>
      <c r="AR92" s="42"/>
      <c r="AS92" s="42"/>
      <c r="AT92" s="42"/>
      <c r="AU92" s="42"/>
      <c r="AX92" s="58"/>
      <c r="AY92" s="59"/>
      <c r="AZ92" s="58"/>
      <c r="BA92" s="70"/>
      <c r="BB92" s="71">
        <f>AL92*BD92</f>
        <v>0</v>
      </c>
      <c r="BD92" s="72">
        <f>SUMIFS($BE:$BE,$G:$G,$G92)</f>
        <v>0</v>
      </c>
      <c r="BE92" s="73"/>
    </row>
    <row r="93" spans="2:58" ht="3.95" customHeight="1" x14ac:dyDescent="0.25">
      <c r="B93" s="55" t="str">
        <f t="shared" si="25"/>
        <v>CEMENTACION</v>
      </c>
      <c r="C93" s="55" t="str">
        <f t="shared" si="26"/>
        <v>Equipamiento &amp; Soporte Técnico</v>
      </c>
      <c r="D93" s="55" t="str">
        <f t="shared" si="27"/>
        <v>Soporte Tecnico</v>
      </c>
      <c r="E93" s="55" t="str">
        <f t="shared" si="28"/>
        <v/>
      </c>
      <c r="F93" s="55" t="str">
        <f t="shared" si="29"/>
        <v>CEMENTACIONEquipamiento &amp; Soporte Técnico</v>
      </c>
      <c r="G93" s="55" t="str">
        <f t="shared" si="24"/>
        <v>CEMENTACIONEquipamiento &amp; Soporte TécnicoSoporte Tecnico</v>
      </c>
      <c r="H93" s="55" t="str">
        <f t="shared" si="30"/>
        <v/>
      </c>
      <c r="I93" s="34" t="s">
        <v>45</v>
      </c>
      <c r="J93" s="33" t="str">
        <f t="shared" si="31"/>
        <v xml:space="preserve"> -CEMENTACION</v>
      </c>
      <c r="T93" s="53"/>
      <c r="U93" s="53"/>
      <c r="W93" s="53"/>
      <c r="Y93" s="53"/>
      <c r="Z93" s="53"/>
      <c r="AA93" s="53"/>
      <c r="AH93" s="58"/>
      <c r="AI93" s="74"/>
      <c r="AJ93" s="58"/>
      <c r="AK93" s="74"/>
      <c r="AL93" s="75"/>
      <c r="AM93" s="58"/>
      <c r="AN93" s="58"/>
      <c r="AO93" s="76"/>
      <c r="AQ93" s="53"/>
      <c r="AS93" s="53"/>
      <c r="AU93" s="58"/>
      <c r="AX93" s="58"/>
      <c r="AY93" s="59"/>
      <c r="AZ93" s="58"/>
      <c r="BA93" s="74"/>
      <c r="BB93" s="75"/>
      <c r="BD93" s="58"/>
      <c r="BE93" s="76"/>
    </row>
    <row r="94" spans="2:58" ht="45" customHeight="1" x14ac:dyDescent="0.25">
      <c r="B94" s="55" t="str">
        <f t="shared" si="25"/>
        <v>CEMENTACION</v>
      </c>
      <c r="C94" s="55" t="str">
        <f t="shared" si="26"/>
        <v>Equipamiento &amp; Soporte Técnico</v>
      </c>
      <c r="D94" s="55" t="str">
        <f t="shared" si="27"/>
        <v>Soporte Tecnico</v>
      </c>
      <c r="E94" s="55" t="str">
        <f t="shared" si="28"/>
        <v xml:space="preserve">Requerimiento Tecnico de Lechadas y Colchones </v>
      </c>
      <c r="F94" s="55" t="str">
        <f t="shared" si="29"/>
        <v>CEMENTACIONEquipamiento &amp; Soporte Técnico</v>
      </c>
      <c r="G94" s="55" t="str">
        <f t="shared" si="24"/>
        <v>CEMENTACIONEquipamiento &amp; Soporte TécnicoSoporte Tecnico</v>
      </c>
      <c r="H94" s="55" t="str">
        <f t="shared" si="30"/>
        <v xml:space="preserve">CEMENTACIONEquipamiento &amp; Soporte TécnicoSoporte TecnicoRequerimiento Tecnico de Lechadas y Colchones </v>
      </c>
      <c r="I94" s="34" t="s">
        <v>45</v>
      </c>
      <c r="J94" s="33" t="str">
        <f t="shared" si="31"/>
        <v xml:space="preserve"> -CEMENTACION</v>
      </c>
      <c r="P94" s="77" t="s">
        <v>114</v>
      </c>
      <c r="Q94" s="78"/>
      <c r="R94" s="78" t="s">
        <v>115</v>
      </c>
      <c r="T94" s="79" t="s">
        <v>15</v>
      </c>
      <c r="U94" s="79"/>
      <c r="W94" s="79" t="s">
        <v>13</v>
      </c>
      <c r="Y94" s="92" t="s">
        <v>9</v>
      </c>
      <c r="Z94" s="92" t="s">
        <v>9</v>
      </c>
      <c r="AA94" s="92" t="s">
        <v>9</v>
      </c>
      <c r="AC94" s="81" t="str">
        <f>IF($T94="Cumplimiento","",INDEX(TABLA_TIPO_MEDICION[1],MATCH(MATRIZ!$U94,TABLA_TIPO_MEDICION[TIPO_MEDICION],0),1))</f>
        <v/>
      </c>
      <c r="AD94" s="81" t="str">
        <f>IF($T94="Cumplimiento","",INDEX(TABLA_TIPO_MEDICION[2],MATCH(MATRIZ!$U94,TABLA_TIPO_MEDICION[TIPO_MEDICION],0),1))</f>
        <v/>
      </c>
      <c r="AE94" s="81" t="str">
        <f>IF($T94="Cumplimiento","",INDEX(TABLA_TIPO_MEDICION[3],MATCH(MATRIZ!$U94,TABLA_TIPO_MEDICION[TIPO_MEDICION],0),1))</f>
        <v/>
      </c>
      <c r="AF94" s="81" t="str">
        <f>IF($T94="Cumplimiento","",INDEX(TABLA_TIPO_MEDICION[4],MATCH(MATRIZ!$U94,TABLA_TIPO_MEDICION[TIPO_MEDICION],0),1))</f>
        <v/>
      </c>
      <c r="AH94" s="74"/>
      <c r="AI94" s="74"/>
      <c r="AJ94" s="58"/>
      <c r="AK94" s="74"/>
      <c r="AL94" s="74"/>
      <c r="AM94" s="74"/>
      <c r="AN94" s="58"/>
      <c r="AO94" s="82">
        <v>1</v>
      </c>
      <c r="AQ94" s="32"/>
      <c r="AS94" s="83" t="str">
        <f>IF($AQ94="","",IF($T94="Cumplimiento",INDEX(TABLA_SI_NO[Valor],MATCH($AQ94,TABLA_SI_NO[SI_NO],0),1),IF($AQ94&lt;$Y94,$AC94,IF($AQ94&lt;$Z94,$AD94,IF($AQ94&lt;$AA94,$AE94,IF($AQ94&gt;=$AA94,$AF94))))))</f>
        <v/>
      </c>
      <c r="AU94" s="74"/>
      <c r="AV94" s="84">
        <f t="shared" ref="AV94" si="37">IF(W94="SI",IF(AS94=0,1,0),0)</f>
        <v>0</v>
      </c>
      <c r="AX94" s="74"/>
      <c r="AY94" s="59"/>
      <c r="AZ94" s="58"/>
      <c r="BA94" s="74"/>
      <c r="BB94" s="75"/>
      <c r="BD94" s="58"/>
      <c r="BE94" s="82">
        <f>IF($AS94="",0,$AS94*$AO94)</f>
        <v>0</v>
      </c>
      <c r="BF94" s="116"/>
    </row>
    <row r="95" spans="2:58" ht="3.95" customHeight="1" x14ac:dyDescent="0.25">
      <c r="B95" s="55" t="str">
        <f t="shared" si="25"/>
        <v>CEMENTACION</v>
      </c>
      <c r="C95" s="55" t="str">
        <f t="shared" si="26"/>
        <v>Equipamiento &amp; Soporte Técnico</v>
      </c>
      <c r="D95" s="55" t="str">
        <f t="shared" si="27"/>
        <v>Soporte Tecnico</v>
      </c>
      <c r="E95" s="55" t="str">
        <f t="shared" si="28"/>
        <v/>
      </c>
      <c r="F95" s="55" t="str">
        <f t="shared" si="29"/>
        <v>CEMENTACIONEquipamiento &amp; Soporte Técnico</v>
      </c>
      <c r="G95" s="55" t="str">
        <f t="shared" si="24"/>
        <v>CEMENTACIONEquipamiento &amp; Soporte TécnicoSoporte Tecnico</v>
      </c>
      <c r="H95" s="55" t="str">
        <f t="shared" si="30"/>
        <v/>
      </c>
      <c r="I95" s="34" t="s">
        <v>45</v>
      </c>
      <c r="J95" s="33" t="str">
        <f t="shared" si="31"/>
        <v xml:space="preserve"> -CEMENTACION</v>
      </c>
      <c r="AY95" s="59"/>
      <c r="BB95" s="75"/>
    </row>
    <row r="96" spans="2:58" ht="15" customHeight="1" x14ac:dyDescent="0.25">
      <c r="B96" s="55" t="str">
        <f t="shared" si="25"/>
        <v>CEMENTACION</v>
      </c>
      <c r="C96" s="55" t="str">
        <f t="shared" si="26"/>
        <v>Facilidades / Instalaciones</v>
      </c>
      <c r="D96" s="55" t="str">
        <f t="shared" si="27"/>
        <v>Soporte Tecnico</v>
      </c>
      <c r="E96" s="55" t="str">
        <f t="shared" si="28"/>
        <v/>
      </c>
      <c r="F96" s="55" t="str">
        <f t="shared" si="29"/>
        <v>CEMENTACIONFacilidades / Instalaciones</v>
      </c>
      <c r="G96" s="55" t="str">
        <f t="shared" si="24"/>
        <v>CEMENTACIONFacilidades / InstalacionesSoporte Tecnico</v>
      </c>
      <c r="H96" s="55" t="str">
        <f t="shared" si="30"/>
        <v/>
      </c>
      <c r="I96" s="34" t="s">
        <v>81</v>
      </c>
      <c r="J96" s="33" t="str">
        <f t="shared" si="31"/>
        <v>1.3-CEMENTACION</v>
      </c>
      <c r="N96" s="62" t="s">
        <v>82</v>
      </c>
      <c r="O96" s="62"/>
      <c r="P96" s="63"/>
      <c r="Q96" s="62"/>
      <c r="R96" s="62"/>
      <c r="T96" s="62"/>
      <c r="U96" s="62"/>
      <c r="W96" s="62"/>
      <c r="Y96" s="62"/>
      <c r="Z96" s="62"/>
      <c r="AA96" s="62"/>
      <c r="AC96" s="62"/>
      <c r="AD96" s="62"/>
      <c r="AE96" s="62"/>
      <c r="AF96" s="62"/>
      <c r="AH96" s="58"/>
      <c r="AI96" s="64">
        <v>0.3</v>
      </c>
      <c r="AJ96" s="58"/>
      <c r="AK96" s="65">
        <f>SUMIFS($AL:$AL,$F:$F,$F96)</f>
        <v>1</v>
      </c>
      <c r="AL96" s="65"/>
      <c r="AM96" s="58"/>
      <c r="AN96" s="42"/>
      <c r="AO96" s="42"/>
      <c r="AP96" s="42"/>
      <c r="AQ96" s="42"/>
      <c r="AR96" s="42"/>
      <c r="AS96" s="42"/>
      <c r="AT96" s="42"/>
      <c r="AU96" s="42"/>
      <c r="AX96" s="58"/>
      <c r="AY96" s="64">
        <f>AI96*BD96</f>
        <v>0</v>
      </c>
      <c r="AZ96" s="58"/>
      <c r="BD96" s="65">
        <f>SUMIFS($BB:$BB,$F:$F,$F96)</f>
        <v>0</v>
      </c>
      <c r="BE96" s="65"/>
    </row>
    <row r="97" spans="1:58" ht="3.95" customHeight="1" x14ac:dyDescent="0.25">
      <c r="B97" s="55" t="str">
        <f t="shared" si="25"/>
        <v>CEMENTACION</v>
      </c>
      <c r="C97" s="55" t="str">
        <f t="shared" si="26"/>
        <v>Facilidades / Instalaciones</v>
      </c>
      <c r="D97" s="55" t="str">
        <f t="shared" si="27"/>
        <v>Soporte Tecnico</v>
      </c>
      <c r="E97" s="55" t="str">
        <f t="shared" si="28"/>
        <v/>
      </c>
      <c r="F97" s="55" t="str">
        <f t="shared" si="29"/>
        <v>CEMENTACIONFacilidades / Instalaciones</v>
      </c>
      <c r="G97" s="55" t="str">
        <f t="shared" si="24"/>
        <v>CEMENTACIONFacilidades / InstalacionesSoporte Tecnico</v>
      </c>
      <c r="H97" s="55" t="str">
        <f t="shared" si="30"/>
        <v/>
      </c>
      <c r="I97" s="34" t="s">
        <v>45</v>
      </c>
      <c r="J97" s="33" t="str">
        <f t="shared" si="31"/>
        <v xml:space="preserve"> -CEMENTACION</v>
      </c>
      <c r="T97" s="53"/>
      <c r="U97" s="53"/>
      <c r="W97" s="53"/>
      <c r="Y97" s="53"/>
      <c r="Z97" s="53"/>
      <c r="AA97" s="53"/>
      <c r="AC97" s="53"/>
      <c r="AD97" s="53"/>
      <c r="AE97" s="53"/>
      <c r="AF97" s="53"/>
      <c r="AH97" s="58"/>
      <c r="AI97" s="59"/>
      <c r="AJ97" s="58"/>
      <c r="AK97" s="58"/>
      <c r="AL97" s="59"/>
      <c r="AM97" s="58"/>
      <c r="AN97" s="58"/>
      <c r="AO97" s="59"/>
      <c r="AQ97" s="42"/>
      <c r="AR97" s="42"/>
      <c r="AS97" s="42"/>
      <c r="AT97" s="42"/>
      <c r="AU97" s="42"/>
      <c r="AX97" s="58"/>
      <c r="AY97" s="59"/>
      <c r="AZ97" s="58"/>
      <c r="BA97" s="58"/>
      <c r="BB97" s="59"/>
      <c r="BD97" s="53"/>
      <c r="BE97" s="53"/>
    </row>
    <row r="98" spans="1:58" ht="15" customHeight="1" x14ac:dyDescent="0.25">
      <c r="B98" s="55" t="str">
        <f t="shared" si="25"/>
        <v>CEMENTACION</v>
      </c>
      <c r="C98" s="55" t="str">
        <f t="shared" si="26"/>
        <v>Facilidades / Instalaciones</v>
      </c>
      <c r="D98" s="55" t="str">
        <f t="shared" si="27"/>
        <v>Planta</v>
      </c>
      <c r="E98" s="55" t="str">
        <f t="shared" si="28"/>
        <v/>
      </c>
      <c r="F98" s="55" t="str">
        <f t="shared" si="29"/>
        <v>CEMENTACIONFacilidades / Instalaciones</v>
      </c>
      <c r="G98" s="55" t="str">
        <f t="shared" si="24"/>
        <v>CEMENTACIONFacilidades / InstalacionesPlanta</v>
      </c>
      <c r="H98" s="55" t="str">
        <f t="shared" si="30"/>
        <v/>
      </c>
      <c r="I98" s="34" t="s">
        <v>45</v>
      </c>
      <c r="J98" s="33" t="str">
        <f t="shared" si="31"/>
        <v xml:space="preserve"> -CEMENTACION</v>
      </c>
      <c r="N98" s="67"/>
      <c r="O98" s="68" t="s">
        <v>116</v>
      </c>
      <c r="P98" s="69"/>
      <c r="Q98" s="68"/>
      <c r="R98" s="68"/>
      <c r="T98" s="68"/>
      <c r="U98" s="68"/>
      <c r="W98" s="68"/>
      <c r="Y98" s="68"/>
      <c r="Z98" s="68"/>
      <c r="AA98" s="68"/>
      <c r="AC98" s="68"/>
      <c r="AD98" s="68"/>
      <c r="AE98" s="68"/>
      <c r="AF98" s="68"/>
      <c r="AH98" s="58"/>
      <c r="AJ98" s="58"/>
      <c r="AK98" s="70"/>
      <c r="AL98" s="71">
        <v>1</v>
      </c>
      <c r="AM98" s="58"/>
      <c r="AN98" s="72">
        <f>SUMIFS($AO:$AO,$G:$G,$G98)</f>
        <v>1</v>
      </c>
      <c r="AO98" s="73"/>
      <c r="AQ98" s="42"/>
      <c r="AR98" s="42"/>
      <c r="AS98" s="42"/>
      <c r="AT98" s="42"/>
      <c r="AU98" s="42"/>
      <c r="AX98" s="58"/>
      <c r="AY98" s="59"/>
      <c r="AZ98" s="58"/>
      <c r="BA98" s="70"/>
      <c r="BB98" s="71">
        <f>AL98*BD98</f>
        <v>0</v>
      </c>
      <c r="BD98" s="72">
        <f>SUMIFS($BE:$BE,$G:$G,$G98)</f>
        <v>0</v>
      </c>
      <c r="BE98" s="73"/>
    </row>
    <row r="99" spans="1:58" ht="3.95" customHeight="1" x14ac:dyDescent="0.25">
      <c r="B99" s="55" t="str">
        <f t="shared" si="25"/>
        <v>CEMENTACION</v>
      </c>
      <c r="C99" s="55" t="str">
        <f t="shared" si="26"/>
        <v>Facilidades / Instalaciones</v>
      </c>
      <c r="D99" s="55" t="str">
        <f t="shared" si="27"/>
        <v>Planta</v>
      </c>
      <c r="E99" s="55" t="str">
        <f t="shared" si="28"/>
        <v/>
      </c>
      <c r="F99" s="55" t="str">
        <f t="shared" si="29"/>
        <v>CEMENTACIONFacilidades / Instalaciones</v>
      </c>
      <c r="G99" s="55" t="str">
        <f t="shared" si="24"/>
        <v>CEMENTACIONFacilidades / InstalacionesPlanta</v>
      </c>
      <c r="H99" s="55" t="str">
        <f t="shared" si="30"/>
        <v/>
      </c>
      <c r="I99" s="34" t="s">
        <v>45</v>
      </c>
      <c r="J99" s="33" t="str">
        <f t="shared" si="31"/>
        <v xml:space="preserve"> -CEMENTACION</v>
      </c>
      <c r="T99" s="53"/>
      <c r="U99" s="53"/>
      <c r="W99" s="53"/>
      <c r="Y99" s="53"/>
      <c r="Z99" s="53"/>
      <c r="AA99" s="53"/>
      <c r="AJ99" s="58"/>
      <c r="AK99" s="74"/>
      <c r="AL99" s="75"/>
      <c r="AM99" s="58"/>
      <c r="AN99" s="58"/>
      <c r="AO99" s="76"/>
      <c r="AQ99" s="53"/>
      <c r="AS99" s="53"/>
      <c r="AU99" s="58"/>
      <c r="AV99" s="93"/>
      <c r="AX99" s="58"/>
      <c r="AY99" s="59"/>
      <c r="AZ99" s="58"/>
      <c r="BA99" s="74"/>
      <c r="BB99" s="75"/>
      <c r="BD99" s="58"/>
      <c r="BE99" s="76"/>
    </row>
    <row r="100" spans="1:58" ht="45" customHeight="1" x14ac:dyDescent="0.25">
      <c r="B100" s="55" t="str">
        <f t="shared" si="25"/>
        <v>CEMENTACION</v>
      </c>
      <c r="C100" s="55" t="str">
        <f t="shared" si="26"/>
        <v>Facilidades / Instalaciones</v>
      </c>
      <c r="D100" s="55" t="str">
        <f t="shared" si="27"/>
        <v>Planta</v>
      </c>
      <c r="E100" s="55" t="str">
        <f t="shared" si="28"/>
        <v>Planta de Cemento en Dos Bocas durante la operación. (si=100% ; no=0%)</v>
      </c>
      <c r="F100" s="55" t="str">
        <f t="shared" si="29"/>
        <v>CEMENTACIONFacilidades / Instalaciones</v>
      </c>
      <c r="G100" s="55" t="str">
        <f t="shared" si="24"/>
        <v>CEMENTACIONFacilidades / InstalacionesPlanta</v>
      </c>
      <c r="H100" s="55" t="str">
        <f t="shared" si="30"/>
        <v>CEMENTACIONFacilidades / InstalacionesPlantaPlanta de Cemento en Dos Bocas durante la operación. (si=100% ; no=0%)</v>
      </c>
      <c r="I100" s="34" t="s">
        <v>45</v>
      </c>
      <c r="J100" s="33" t="str">
        <f t="shared" si="31"/>
        <v xml:space="preserve"> -CEMENTACION</v>
      </c>
      <c r="P100" s="77" t="s">
        <v>117</v>
      </c>
      <c r="Q100" s="78"/>
      <c r="R100" s="78" t="s">
        <v>118</v>
      </c>
      <c r="T100" s="79" t="s">
        <v>15</v>
      </c>
      <c r="U100" s="79"/>
      <c r="W100" s="79" t="s">
        <v>61</v>
      </c>
      <c r="Y100" s="92" t="s">
        <v>9</v>
      </c>
      <c r="Z100" s="92" t="s">
        <v>9</v>
      </c>
      <c r="AA100" s="92" t="s">
        <v>9</v>
      </c>
      <c r="AC100" s="81" t="str">
        <f>IF($T100="Cumplimiento","",INDEX(TABLA_TIPO_MEDICION[1],MATCH(MATRIZ!$U100,TABLA_TIPO_MEDICION[TIPO_MEDICION],0),1))</f>
        <v/>
      </c>
      <c r="AD100" s="81" t="str">
        <f>IF($T100="Cumplimiento","",INDEX(TABLA_TIPO_MEDICION[2],MATCH(MATRIZ!$U100,TABLA_TIPO_MEDICION[TIPO_MEDICION],0),1))</f>
        <v/>
      </c>
      <c r="AE100" s="81" t="str">
        <f>IF($T100="Cumplimiento","",INDEX(TABLA_TIPO_MEDICION[3],MATCH(MATRIZ!$U100,TABLA_TIPO_MEDICION[TIPO_MEDICION],0),1))</f>
        <v/>
      </c>
      <c r="AF100" s="81" t="str">
        <f>IF($T100="Cumplimiento","",INDEX(TABLA_TIPO_MEDICION[4],MATCH(MATRIZ!$U100,TABLA_TIPO_MEDICION[TIPO_MEDICION],0),1))</f>
        <v/>
      </c>
      <c r="AJ100" s="58"/>
      <c r="AK100" s="74"/>
      <c r="AL100" s="74"/>
      <c r="AM100" s="58"/>
      <c r="AN100" s="58"/>
      <c r="AO100" s="82">
        <v>0.5</v>
      </c>
      <c r="AQ100" s="32"/>
      <c r="AS100" s="83" t="str">
        <f>IF($AQ100="","",IF($T100="Cumplimiento",INDEX(TABLA_SI_NO[Valor],MATCH($AQ100,TABLA_SI_NO[SI_NO],0),1),IF($AQ100&lt;$Y100,$AC100,IF($AQ100&lt;$Z100,$AD100,IF($AQ100&lt;$AA100,$AE100,IF($AQ100&gt;=$AA100,$AF100))))))</f>
        <v/>
      </c>
      <c r="AU100" s="74"/>
      <c r="AV100" s="84">
        <f t="shared" ref="AV100:AV101" si="38">IF(W100="SI",IF(AS100=0,1,0),0)</f>
        <v>0</v>
      </c>
      <c r="AX100" s="74"/>
      <c r="AY100" s="59"/>
      <c r="AZ100" s="58"/>
      <c r="BA100" s="74"/>
      <c r="BB100" s="75"/>
      <c r="BD100" s="58"/>
      <c r="BE100" s="82">
        <f t="shared" ref="BE100:BE101" si="39">IF($AS100="",0,$AS100*$AO100)</f>
        <v>0</v>
      </c>
      <c r="BF100" s="116"/>
    </row>
    <row r="101" spans="1:58" ht="45" customHeight="1" x14ac:dyDescent="0.25">
      <c r="B101" s="55" t="str">
        <f t="shared" si="25"/>
        <v>CEMENTACION</v>
      </c>
      <c r="C101" s="55" t="str">
        <f t="shared" si="26"/>
        <v>Facilidades / Instalaciones</v>
      </c>
      <c r="D101" s="55" t="str">
        <f t="shared" si="27"/>
        <v>Planta</v>
      </c>
      <c r="E101" s="55" t="str">
        <f t="shared" si="28"/>
        <v xml:space="preserve">Capacidad instalada en puerto (sks) </v>
      </c>
      <c r="F101" s="55" t="str">
        <f t="shared" si="29"/>
        <v>CEMENTACIONFacilidades / Instalaciones</v>
      </c>
      <c r="G101" s="55" t="str">
        <f t="shared" si="24"/>
        <v>CEMENTACIONFacilidades / InstalacionesPlanta</v>
      </c>
      <c r="H101" s="55" t="str">
        <f t="shared" si="30"/>
        <v xml:space="preserve">CEMENTACIONFacilidades / InstalacionesPlantaCapacidad instalada en puerto (sks) </v>
      </c>
      <c r="I101" s="34" t="s">
        <v>45</v>
      </c>
      <c r="J101" s="33" t="str">
        <f t="shared" si="31"/>
        <v xml:space="preserve"> -CEMENTACION</v>
      </c>
      <c r="P101" s="77" t="s">
        <v>119</v>
      </c>
      <c r="Q101" s="78"/>
      <c r="R101" s="78" t="s">
        <v>120</v>
      </c>
      <c r="T101" s="79" t="s">
        <v>22</v>
      </c>
      <c r="U101" s="79" t="s">
        <v>10</v>
      </c>
      <c r="W101" s="79" t="s">
        <v>61</v>
      </c>
      <c r="Y101" s="80">
        <v>3500</v>
      </c>
      <c r="Z101" s="80">
        <v>5000</v>
      </c>
      <c r="AA101" s="80">
        <v>10000</v>
      </c>
      <c r="AC101" s="81">
        <f>IF($T101="Cumplimiento","",INDEX(TABLA_TIPO_MEDICION[1],MATCH(MATRIZ!$U101,TABLA_TIPO_MEDICION[TIPO_MEDICION],0),1))</f>
        <v>0</v>
      </c>
      <c r="AD101" s="81">
        <f>IF($T101="Cumplimiento","",INDEX(TABLA_TIPO_MEDICION[2],MATCH(MATRIZ!$U101,TABLA_TIPO_MEDICION[TIPO_MEDICION],0),1))</f>
        <v>0.8</v>
      </c>
      <c r="AE101" s="81">
        <f>IF($T101="Cumplimiento","",INDEX(TABLA_TIPO_MEDICION[3],MATCH(MATRIZ!$U101,TABLA_TIPO_MEDICION[TIPO_MEDICION],0),1))</f>
        <v>1</v>
      </c>
      <c r="AF101" s="81">
        <f>IF($T101="Cumplimiento","",INDEX(TABLA_TIPO_MEDICION[4],MATCH(MATRIZ!$U101,TABLA_TIPO_MEDICION[TIPO_MEDICION],0),1))</f>
        <v>1</v>
      </c>
      <c r="AJ101" s="58"/>
      <c r="AK101" s="74"/>
      <c r="AL101" s="74"/>
      <c r="AM101" s="58"/>
      <c r="AN101" s="58"/>
      <c r="AO101" s="82">
        <v>0.5</v>
      </c>
      <c r="AQ101" s="32"/>
      <c r="AS101" s="83" t="str">
        <f>IF($AQ101="","",IF($T101="Cumplimiento",INDEX(TABLA_SI_NO[Valor],MATCH($AQ101,TABLA_SI_NO[SI_NO],0),1),IF($AQ101&lt;$Y101,$AC101,IF($AQ101&lt;$Z101,$AD101,IF($AQ101&lt;$AA101,$AE101,IF($AQ101&gt;=$AA101,$AF101))))))</f>
        <v/>
      </c>
      <c r="AU101" s="74"/>
      <c r="AV101" s="84">
        <f t="shared" si="38"/>
        <v>0</v>
      </c>
      <c r="AX101" s="74"/>
      <c r="AY101" s="59"/>
      <c r="AZ101" s="58"/>
      <c r="BA101" s="74"/>
      <c r="BB101" s="75"/>
      <c r="BD101" s="58"/>
      <c r="BE101" s="82">
        <f t="shared" si="39"/>
        <v>0</v>
      </c>
      <c r="BF101" s="116"/>
    </row>
    <row r="102" spans="1:58" ht="15" customHeight="1" x14ac:dyDescent="0.25">
      <c r="B102" s="55" t="str">
        <f t="shared" si="25"/>
        <v>CEMENTACION</v>
      </c>
      <c r="C102" s="55" t="str">
        <f t="shared" si="26"/>
        <v>Facilidades / Instalaciones</v>
      </c>
      <c r="D102" s="55" t="str">
        <f t="shared" si="27"/>
        <v>Planta</v>
      </c>
      <c r="E102" s="55" t="str">
        <f t="shared" si="28"/>
        <v/>
      </c>
      <c r="F102" s="55" t="str">
        <f t="shared" si="29"/>
        <v>CEMENTACIONFacilidades / Instalaciones</v>
      </c>
      <c r="G102" s="55" t="str">
        <f t="shared" si="24"/>
        <v>CEMENTACIONFacilidades / InstalacionesPlanta</v>
      </c>
      <c r="H102" s="55" t="str">
        <f t="shared" si="30"/>
        <v/>
      </c>
      <c r="I102" s="34" t="s">
        <v>45</v>
      </c>
      <c r="J102" s="33" t="str">
        <f t="shared" si="31"/>
        <v xml:space="preserve"> -CEMENTACION</v>
      </c>
      <c r="AY102" s="59"/>
    </row>
    <row r="103" spans="1:58" ht="15" customHeight="1" x14ac:dyDescent="0.25">
      <c r="B103" s="55" t="str">
        <f t="shared" si="25"/>
        <v>SERVICIO DIRECCIONAL</v>
      </c>
      <c r="C103" s="55" t="str">
        <f t="shared" si="26"/>
        <v>Facilidades / Instalaciones</v>
      </c>
      <c r="D103" s="55" t="str">
        <f t="shared" si="27"/>
        <v>Planta</v>
      </c>
      <c r="E103" s="55" t="str">
        <f t="shared" si="28"/>
        <v/>
      </c>
      <c r="F103" s="55" t="str">
        <f t="shared" si="29"/>
        <v>SERVICIO DIRECCIONALFacilidades / Instalaciones</v>
      </c>
      <c r="G103" s="55" t="str">
        <f t="shared" si="24"/>
        <v>SERVICIO DIRECCIONALFacilidades / InstalacionesPlanta</v>
      </c>
      <c r="H103" s="55" t="str">
        <f t="shared" si="30"/>
        <v/>
      </c>
      <c r="I103" s="34">
        <v>1</v>
      </c>
      <c r="J103" s="33" t="str">
        <f t="shared" si="31"/>
        <v>1-SERVICIO DIRECCIONAL</v>
      </c>
      <c r="M103" s="39" t="s">
        <v>121</v>
      </c>
      <c r="N103" s="39"/>
      <c r="O103" s="39"/>
      <c r="P103" s="40"/>
      <c r="Q103" s="39"/>
      <c r="R103" s="39"/>
      <c r="T103" s="56" t="s">
        <v>7</v>
      </c>
      <c r="U103" s="56"/>
      <c r="W103" s="56"/>
      <c r="Y103" s="56"/>
      <c r="Z103" s="56"/>
      <c r="AA103" s="56"/>
      <c r="AC103" s="56"/>
      <c r="AD103" s="56"/>
      <c r="AE103" s="56"/>
      <c r="AF103" s="56"/>
      <c r="AH103" s="57">
        <f>SUMIFS($AI:$AI,$B:$B,$B103)</f>
        <v>1</v>
      </c>
      <c r="AI103" s="57"/>
      <c r="AJ103" s="58"/>
      <c r="AK103" s="58"/>
      <c r="AL103" s="58"/>
      <c r="AM103" s="58"/>
      <c r="AN103" s="59"/>
      <c r="AO103" s="59"/>
      <c r="AQ103" s="53"/>
      <c r="AR103" s="53"/>
      <c r="AS103" s="53"/>
      <c r="AU103" s="60" t="str">
        <f>IF(SUMIFS($AV:$AV,$B:$B,$B103)&gt;0,"NC","")</f>
        <v/>
      </c>
      <c r="AV103" s="61"/>
      <c r="AZ103" s="58"/>
      <c r="BA103" s="59"/>
      <c r="BB103" s="59"/>
      <c r="BD103" s="57">
        <f>IF(AU103="NC",0,SUMIFS($AY:$AY,$B:$B,$B103))</f>
        <v>0</v>
      </c>
      <c r="BE103" s="57"/>
    </row>
    <row r="104" spans="1:58" ht="3" customHeight="1" x14ac:dyDescent="0.25">
      <c r="B104" s="55" t="str">
        <f t="shared" si="25"/>
        <v>SERVICIO DIRECCIONAL</v>
      </c>
      <c r="C104" s="55" t="str">
        <f t="shared" si="26"/>
        <v>Facilidades / Instalaciones</v>
      </c>
      <c r="D104" s="55" t="str">
        <f t="shared" si="27"/>
        <v>Planta</v>
      </c>
      <c r="E104" s="55" t="str">
        <f t="shared" si="28"/>
        <v/>
      </c>
      <c r="F104" s="55" t="str">
        <f t="shared" si="29"/>
        <v>SERVICIO DIRECCIONALFacilidades / Instalaciones</v>
      </c>
      <c r="G104" s="55" t="str">
        <f t="shared" si="24"/>
        <v>SERVICIO DIRECCIONALFacilidades / InstalacionesPlanta</v>
      </c>
      <c r="H104" s="55" t="str">
        <f t="shared" si="30"/>
        <v/>
      </c>
      <c r="I104" s="34" t="s">
        <v>45</v>
      </c>
      <c r="J104" s="33" t="str">
        <f t="shared" si="31"/>
        <v xml:space="preserve"> -SERVICIO DIRECCIONAL</v>
      </c>
      <c r="T104" s="53"/>
      <c r="U104" s="53"/>
      <c r="W104" s="53"/>
      <c r="Y104" s="53"/>
      <c r="Z104" s="53"/>
      <c r="AA104" s="53"/>
      <c r="AH104" s="58"/>
      <c r="AI104" s="59"/>
      <c r="AJ104" s="58"/>
      <c r="AK104" s="58"/>
      <c r="AL104" s="59"/>
      <c r="AM104" s="58"/>
      <c r="AN104" s="59"/>
      <c r="AO104" s="59"/>
      <c r="AQ104" s="53"/>
      <c r="AR104" s="53"/>
      <c r="AS104" s="53"/>
      <c r="AU104" s="58"/>
      <c r="AV104" s="54"/>
      <c r="AX104" s="58"/>
      <c r="AY104" s="59"/>
      <c r="AZ104" s="58"/>
      <c r="BA104" s="59"/>
      <c r="BB104" s="59"/>
      <c r="BD104" s="53"/>
      <c r="BE104" s="53"/>
    </row>
    <row r="105" spans="1:58" ht="15" customHeight="1" x14ac:dyDescent="0.25">
      <c r="B105" s="55" t="str">
        <f t="shared" si="25"/>
        <v>SERVICIO DIRECCIONAL</v>
      </c>
      <c r="C105" s="55" t="str">
        <f t="shared" si="26"/>
        <v>Personal</v>
      </c>
      <c r="D105" s="55" t="str">
        <f t="shared" si="27"/>
        <v>Planta</v>
      </c>
      <c r="E105" s="55" t="str">
        <f t="shared" si="28"/>
        <v/>
      </c>
      <c r="F105" s="55" t="str">
        <f t="shared" si="29"/>
        <v>SERVICIO DIRECCIONALPersonal</v>
      </c>
      <c r="G105" s="55" t="str">
        <f t="shared" si="24"/>
        <v>SERVICIO DIRECCIONALPersonalPlanta</v>
      </c>
      <c r="H105" s="55" t="str">
        <f t="shared" si="30"/>
        <v/>
      </c>
      <c r="I105" s="34" t="s">
        <v>46</v>
      </c>
      <c r="J105" s="33" t="str">
        <f t="shared" si="31"/>
        <v>1.1-SERVICIO DIRECCIONAL</v>
      </c>
      <c r="N105" s="62" t="s">
        <v>47</v>
      </c>
      <c r="O105" s="62"/>
      <c r="P105" s="63"/>
      <c r="Q105" s="62"/>
      <c r="R105" s="62"/>
      <c r="T105" s="62"/>
      <c r="U105" s="62"/>
      <c r="W105" s="62"/>
      <c r="Y105" s="62"/>
      <c r="Z105" s="62"/>
      <c r="AA105" s="62"/>
      <c r="AC105" s="62"/>
      <c r="AD105" s="62"/>
      <c r="AE105" s="62"/>
      <c r="AF105" s="62"/>
      <c r="AH105" s="58"/>
      <c r="AI105" s="64">
        <v>0.15</v>
      </c>
      <c r="AJ105" s="58"/>
      <c r="AK105" s="65">
        <f>SUMIFS($AL:$AL,$F:$F,$F105)</f>
        <v>1</v>
      </c>
      <c r="AL105" s="65"/>
      <c r="AM105" s="53"/>
      <c r="AN105" s="53"/>
      <c r="AO105" s="53"/>
      <c r="AP105" s="53"/>
      <c r="AQ105" s="53"/>
      <c r="AR105" s="53"/>
      <c r="AS105" s="53"/>
      <c r="AU105" s="58"/>
      <c r="AV105" s="54"/>
      <c r="AX105" s="58"/>
      <c r="AY105" s="64">
        <f>AI105*BD105</f>
        <v>0</v>
      </c>
      <c r="AZ105" s="58"/>
      <c r="BD105" s="65">
        <f>SUMIFS($BB:$BB,$F:$F,$F105)</f>
        <v>0</v>
      </c>
      <c r="BE105" s="65"/>
    </row>
    <row r="106" spans="1:58" ht="3" customHeight="1" x14ac:dyDescent="0.25">
      <c r="B106" s="55" t="str">
        <f t="shared" si="25"/>
        <v>SERVICIO DIRECCIONAL</v>
      </c>
      <c r="C106" s="55" t="str">
        <f t="shared" si="26"/>
        <v>Personal</v>
      </c>
      <c r="D106" s="55" t="str">
        <f t="shared" si="27"/>
        <v>Planta</v>
      </c>
      <c r="E106" s="55" t="str">
        <f t="shared" si="28"/>
        <v/>
      </c>
      <c r="F106" s="55" t="str">
        <f t="shared" si="29"/>
        <v>SERVICIO DIRECCIONALPersonal</v>
      </c>
      <c r="G106" s="55" t="str">
        <f t="shared" si="24"/>
        <v>SERVICIO DIRECCIONALPersonalPlanta</v>
      </c>
      <c r="H106" s="55" t="str">
        <f t="shared" si="30"/>
        <v/>
      </c>
      <c r="I106" s="34" t="s">
        <v>45</v>
      </c>
      <c r="J106" s="33" t="str">
        <f t="shared" si="31"/>
        <v xml:space="preserve"> -SERVICIO DIRECCIONAL</v>
      </c>
      <c r="T106" s="53"/>
      <c r="U106" s="53"/>
      <c r="W106" s="53"/>
      <c r="Y106" s="53"/>
      <c r="Z106" s="53"/>
      <c r="AA106" s="53"/>
      <c r="AC106" s="53"/>
      <c r="AD106" s="53"/>
      <c r="AE106" s="53"/>
      <c r="AF106" s="53"/>
      <c r="AH106" s="58"/>
      <c r="AI106" s="59"/>
      <c r="AJ106" s="58"/>
      <c r="AK106" s="58"/>
      <c r="AL106" s="59"/>
      <c r="AM106" s="58"/>
      <c r="AN106" s="58"/>
      <c r="AO106" s="59"/>
      <c r="AP106" s="53"/>
      <c r="AQ106" s="53"/>
      <c r="AR106" s="53"/>
      <c r="AS106" s="53"/>
      <c r="AU106" s="58"/>
      <c r="AV106" s="54"/>
      <c r="AX106" s="58"/>
      <c r="AY106" s="66"/>
      <c r="AZ106" s="58"/>
      <c r="BA106" s="58"/>
      <c r="BB106" s="59"/>
      <c r="BD106" s="53"/>
      <c r="BE106" s="53"/>
    </row>
    <row r="107" spans="1:58" ht="15" customHeight="1" x14ac:dyDescent="0.25">
      <c r="A107" s="67"/>
      <c r="B107" s="55" t="str">
        <f t="shared" si="25"/>
        <v>SERVICIO DIRECCIONAL</v>
      </c>
      <c r="C107" s="55" t="str">
        <f t="shared" si="26"/>
        <v>Personal</v>
      </c>
      <c r="D107" s="55" t="str">
        <f t="shared" si="27"/>
        <v>Referente Técnico de la Línea</v>
      </c>
      <c r="E107" s="55" t="str">
        <f t="shared" si="28"/>
        <v/>
      </c>
      <c r="F107" s="55" t="str">
        <f t="shared" si="29"/>
        <v>SERVICIO DIRECCIONALPersonal</v>
      </c>
      <c r="G107" s="55" t="str">
        <f t="shared" si="24"/>
        <v>SERVICIO DIRECCIONALPersonalReferente Técnico de la Línea</v>
      </c>
      <c r="H107" s="55" t="str">
        <f t="shared" si="30"/>
        <v/>
      </c>
      <c r="I107" s="34" t="s">
        <v>45</v>
      </c>
      <c r="J107" s="33" t="str">
        <f t="shared" si="31"/>
        <v xml:space="preserve"> -SERVICIO DIRECCIONAL</v>
      </c>
      <c r="M107" s="67"/>
      <c r="N107" s="67"/>
      <c r="O107" s="68" t="s">
        <v>48</v>
      </c>
      <c r="P107" s="69"/>
      <c r="Q107" s="68"/>
      <c r="R107" s="68"/>
      <c r="T107" s="68"/>
      <c r="U107" s="68"/>
      <c r="W107" s="68"/>
      <c r="Y107" s="68"/>
      <c r="Z107" s="68"/>
      <c r="AA107" s="68"/>
      <c r="AC107" s="68"/>
      <c r="AD107" s="68"/>
      <c r="AE107" s="68"/>
      <c r="AF107" s="68"/>
      <c r="AH107" s="58"/>
      <c r="AI107" s="58"/>
      <c r="AJ107" s="58"/>
      <c r="AK107" s="70"/>
      <c r="AL107" s="71">
        <v>0.5</v>
      </c>
      <c r="AM107" s="58"/>
      <c r="AN107" s="72">
        <f>SUMIFS($AO:$AO,$G:$G,$G107)</f>
        <v>1</v>
      </c>
      <c r="AO107" s="73"/>
      <c r="AQ107" s="53"/>
      <c r="AR107" s="53"/>
      <c r="AS107" s="53"/>
      <c r="AU107" s="58"/>
      <c r="AV107" s="54"/>
      <c r="AX107" s="58"/>
      <c r="AY107" s="66"/>
      <c r="AZ107" s="58"/>
      <c r="BA107" s="70"/>
      <c r="BB107" s="71">
        <f>AL107*BD107</f>
        <v>0</v>
      </c>
      <c r="BD107" s="72">
        <f>SUMIFS($BE:$BE,$G:$G,$G107)</f>
        <v>0</v>
      </c>
      <c r="BE107" s="73"/>
    </row>
    <row r="108" spans="1:58" ht="5.0999999999999996" customHeight="1" x14ac:dyDescent="0.25">
      <c r="B108" s="55" t="str">
        <f t="shared" si="25"/>
        <v>SERVICIO DIRECCIONAL</v>
      </c>
      <c r="C108" s="55" t="str">
        <f t="shared" si="26"/>
        <v>Personal</v>
      </c>
      <c r="D108" s="55" t="str">
        <f t="shared" si="27"/>
        <v>Referente Técnico de la Línea</v>
      </c>
      <c r="E108" s="55" t="str">
        <f t="shared" si="28"/>
        <v/>
      </c>
      <c r="F108" s="55" t="str">
        <f t="shared" si="29"/>
        <v>SERVICIO DIRECCIONALPersonal</v>
      </c>
      <c r="G108" s="55" t="str">
        <f t="shared" si="24"/>
        <v>SERVICIO DIRECCIONALPersonalReferente Técnico de la Línea</v>
      </c>
      <c r="H108" s="55" t="str">
        <f t="shared" si="30"/>
        <v/>
      </c>
      <c r="I108" s="34" t="s">
        <v>45</v>
      </c>
      <c r="J108" s="33" t="str">
        <f t="shared" si="31"/>
        <v xml:space="preserve"> -SERVICIO DIRECCIONAL</v>
      </c>
      <c r="T108" s="53"/>
      <c r="U108" s="53"/>
      <c r="W108" s="53"/>
      <c r="Y108" s="53"/>
      <c r="Z108" s="53"/>
      <c r="AA108" s="53"/>
      <c r="AH108" s="58"/>
      <c r="AI108" s="58"/>
      <c r="AJ108" s="58"/>
      <c r="AK108" s="74"/>
      <c r="AL108" s="75"/>
      <c r="AM108" s="58"/>
      <c r="AN108" s="58"/>
      <c r="AO108" s="76"/>
      <c r="AQ108" s="53"/>
      <c r="AS108" s="53"/>
      <c r="AU108" s="58"/>
      <c r="AV108" s="54"/>
      <c r="AX108" s="58"/>
      <c r="AY108" s="66"/>
      <c r="AZ108" s="58"/>
      <c r="BA108" s="74"/>
      <c r="BB108" s="75"/>
      <c r="BD108" s="58"/>
      <c r="BE108" s="76"/>
    </row>
    <row r="109" spans="1:58" ht="45" customHeight="1" x14ac:dyDescent="0.25">
      <c r="B109" s="55" t="str">
        <f t="shared" si="25"/>
        <v>SERVICIO DIRECCIONAL</v>
      </c>
      <c r="C109" s="55" t="str">
        <f t="shared" si="26"/>
        <v>Personal</v>
      </c>
      <c r="D109" s="55" t="str">
        <f t="shared" si="27"/>
        <v>Referente Técnico de la Línea</v>
      </c>
      <c r="E109" s="55" t="str">
        <f t="shared" si="28"/>
        <v>Experiencia General</v>
      </c>
      <c r="F109" s="55" t="str">
        <f t="shared" si="29"/>
        <v>SERVICIO DIRECCIONALPersonal</v>
      </c>
      <c r="G109" s="55" t="str">
        <f t="shared" si="24"/>
        <v>SERVICIO DIRECCIONALPersonalReferente Técnico de la Línea</v>
      </c>
      <c r="H109" s="55" t="str">
        <f t="shared" si="30"/>
        <v>SERVICIO DIRECCIONALPersonalReferente Técnico de la LíneaExperiencia General</v>
      </c>
      <c r="I109" s="34" t="s">
        <v>45</v>
      </c>
      <c r="J109" s="33" t="str">
        <f t="shared" si="31"/>
        <v xml:space="preserve"> -SERVICIO DIRECCIONAL</v>
      </c>
      <c r="P109" s="77" t="s">
        <v>49</v>
      </c>
      <c r="Q109" s="78"/>
      <c r="R109" s="78" t="s">
        <v>50</v>
      </c>
      <c r="T109" s="79" t="s">
        <v>11</v>
      </c>
      <c r="U109" s="79" t="s">
        <v>10</v>
      </c>
      <c r="W109" s="79" t="s">
        <v>13</v>
      </c>
      <c r="Y109" s="80">
        <v>8</v>
      </c>
      <c r="Z109" s="80">
        <v>10</v>
      </c>
      <c r="AA109" s="80">
        <v>10</v>
      </c>
      <c r="AC109" s="81">
        <f>IF($T109="Cumplimiento","",INDEX(TABLA_TIPO_MEDICION[1],MATCH(MATRIZ!$U109,TABLA_TIPO_MEDICION[TIPO_MEDICION],0),1))</f>
        <v>0</v>
      </c>
      <c r="AD109" s="81">
        <f>IF($T109="Cumplimiento","",INDEX(TABLA_TIPO_MEDICION[2],MATCH(MATRIZ!$U109,TABLA_TIPO_MEDICION[TIPO_MEDICION],0),1))</f>
        <v>0.8</v>
      </c>
      <c r="AE109" s="81">
        <f>IF($T109="Cumplimiento","",INDEX(TABLA_TIPO_MEDICION[3],MATCH(MATRIZ!$U109,TABLA_TIPO_MEDICION[TIPO_MEDICION],0),1))</f>
        <v>1</v>
      </c>
      <c r="AF109" s="81">
        <f>IF($T109="Cumplimiento","",INDEX(TABLA_TIPO_MEDICION[4],MATCH(MATRIZ!$U109,TABLA_TIPO_MEDICION[TIPO_MEDICION],0),1))</f>
        <v>1</v>
      </c>
      <c r="AH109" s="74"/>
      <c r="AI109" s="58"/>
      <c r="AJ109" s="58"/>
      <c r="AK109" s="74"/>
      <c r="AL109" s="58"/>
      <c r="AM109" s="58"/>
      <c r="AN109" s="58"/>
      <c r="AO109" s="82">
        <v>0.3</v>
      </c>
      <c r="AQ109" s="32"/>
      <c r="AS109" s="83" t="str">
        <f>IF($AQ109="","",IF($T109="Cumplimiento",INDEX(TABLA_SI_NO[Valor],MATCH($AQ109,TABLA_SI_NO[SI_NO],0),1),IF($AQ109&lt;$Y109,$AC109,IF($AQ109&lt;$Z109,$AD109,IF($AQ109&lt;$AA109,$AE109,IF($AQ109&gt;=$AA109,$AF109))))))</f>
        <v/>
      </c>
      <c r="AU109" s="74"/>
      <c r="AV109" s="84">
        <f t="shared" ref="AV109:AV111" si="40">IF(W109="SI",IF(AS109=0,1,0),0)</f>
        <v>0</v>
      </c>
      <c r="AX109" s="74"/>
      <c r="AY109" s="66"/>
      <c r="AZ109" s="58"/>
      <c r="BA109" s="74"/>
      <c r="BB109" s="66"/>
      <c r="BD109" s="58"/>
      <c r="BE109" s="82">
        <f t="shared" ref="BE109:BE111" si="41">IF($AS109="",0,$AS109*$AO109)</f>
        <v>0</v>
      </c>
      <c r="BF109" s="116"/>
    </row>
    <row r="110" spans="1:58" ht="45" customHeight="1" x14ac:dyDescent="0.25">
      <c r="B110" s="55" t="str">
        <f t="shared" si="25"/>
        <v>SERVICIO DIRECCIONAL</v>
      </c>
      <c r="C110" s="55" t="str">
        <f t="shared" si="26"/>
        <v>Personal</v>
      </c>
      <c r="D110" s="55" t="str">
        <f t="shared" si="27"/>
        <v>Referente Técnico de la Línea</v>
      </c>
      <c r="E110" s="55" t="str">
        <f t="shared" si="28"/>
        <v>Experiencia Offshore</v>
      </c>
      <c r="F110" s="55" t="str">
        <f t="shared" si="29"/>
        <v>SERVICIO DIRECCIONALPersonal</v>
      </c>
      <c r="G110" s="55" t="str">
        <f t="shared" si="24"/>
        <v>SERVICIO DIRECCIONALPersonalReferente Técnico de la Línea</v>
      </c>
      <c r="H110" s="55" t="str">
        <f t="shared" si="30"/>
        <v>SERVICIO DIRECCIONALPersonalReferente Técnico de la LíneaExperiencia Offshore</v>
      </c>
      <c r="I110" s="34" t="s">
        <v>45</v>
      </c>
      <c r="J110" s="33" t="str">
        <f t="shared" si="31"/>
        <v xml:space="preserve"> -SERVICIO DIRECCIONAL</v>
      </c>
      <c r="P110" s="77" t="s">
        <v>51</v>
      </c>
      <c r="Q110" s="78"/>
      <c r="R110" s="78" t="s">
        <v>50</v>
      </c>
      <c r="T110" s="79" t="s">
        <v>11</v>
      </c>
      <c r="U110" s="79" t="s">
        <v>10</v>
      </c>
      <c r="W110" s="79" t="s">
        <v>13</v>
      </c>
      <c r="Y110" s="80">
        <v>4</v>
      </c>
      <c r="Z110" s="80">
        <v>5</v>
      </c>
      <c r="AA110" s="80">
        <v>5</v>
      </c>
      <c r="AC110" s="81">
        <f>IF($T110="Cumplimiento","",INDEX(TABLA_TIPO_MEDICION[1],MATCH(MATRIZ!$U110,TABLA_TIPO_MEDICION[TIPO_MEDICION],0),1))</f>
        <v>0</v>
      </c>
      <c r="AD110" s="81">
        <f>IF($T110="Cumplimiento","",INDEX(TABLA_TIPO_MEDICION[2],MATCH(MATRIZ!$U110,TABLA_TIPO_MEDICION[TIPO_MEDICION],0),1))</f>
        <v>0.8</v>
      </c>
      <c r="AE110" s="81">
        <f>IF($T110="Cumplimiento","",INDEX(TABLA_TIPO_MEDICION[3],MATCH(MATRIZ!$U110,TABLA_TIPO_MEDICION[TIPO_MEDICION],0),1))</f>
        <v>1</v>
      </c>
      <c r="AF110" s="81">
        <f>IF($T110="Cumplimiento","",INDEX(TABLA_TIPO_MEDICION[4],MATCH(MATRIZ!$U110,TABLA_TIPO_MEDICION[TIPO_MEDICION],0),1))</f>
        <v>1</v>
      </c>
      <c r="AH110" s="74"/>
      <c r="AI110" s="58"/>
      <c r="AJ110" s="58"/>
      <c r="AK110" s="74"/>
      <c r="AL110" s="58"/>
      <c r="AM110" s="58"/>
      <c r="AN110" s="58"/>
      <c r="AO110" s="82">
        <v>0.4</v>
      </c>
      <c r="AQ110" s="32"/>
      <c r="AS110" s="83" t="str">
        <f>IF($AQ110="","",IF($T110="Cumplimiento",INDEX(TABLA_SI_NO[Valor],MATCH($AQ110,TABLA_SI_NO[SI_NO],0),1),IF($AQ110&lt;$Y110,$AC110,IF($AQ110&lt;$Z110,$AD110,IF($AQ110&lt;$AA110,$AE110,IF($AQ110&gt;=$AA110,$AF110))))))</f>
        <v/>
      </c>
      <c r="AU110" s="74"/>
      <c r="AV110" s="84">
        <f t="shared" si="40"/>
        <v>0</v>
      </c>
      <c r="AX110" s="74"/>
      <c r="AY110" s="66"/>
      <c r="AZ110" s="58"/>
      <c r="BA110" s="74"/>
      <c r="BB110" s="66"/>
      <c r="BD110" s="58"/>
      <c r="BE110" s="82">
        <f t="shared" si="41"/>
        <v>0</v>
      </c>
      <c r="BF110" s="116"/>
    </row>
    <row r="111" spans="1:58" ht="45" customHeight="1" x14ac:dyDescent="0.25">
      <c r="B111" s="55" t="str">
        <f t="shared" si="25"/>
        <v>SERVICIO DIRECCIONAL</v>
      </c>
      <c r="C111" s="55" t="str">
        <f t="shared" si="26"/>
        <v>Personal</v>
      </c>
      <c r="D111" s="55" t="str">
        <f t="shared" si="27"/>
        <v>Referente Técnico de la Línea</v>
      </c>
      <c r="E111" s="55" t="str">
        <f t="shared" si="28"/>
        <v>Formación Profesional</v>
      </c>
      <c r="F111" s="55" t="str">
        <f t="shared" si="29"/>
        <v>SERVICIO DIRECCIONALPersonal</v>
      </c>
      <c r="G111" s="55" t="str">
        <f t="shared" si="24"/>
        <v>SERVICIO DIRECCIONALPersonalReferente Técnico de la Línea</v>
      </c>
      <c r="H111" s="55" t="str">
        <f t="shared" si="30"/>
        <v>SERVICIO DIRECCIONALPersonalReferente Técnico de la LíneaFormación Profesional</v>
      </c>
      <c r="I111" s="34" t="s">
        <v>45</v>
      </c>
      <c r="J111" s="33" t="str">
        <f t="shared" si="31"/>
        <v xml:space="preserve"> -SERVICIO DIRECCIONAL</v>
      </c>
      <c r="P111" s="77" t="s">
        <v>52</v>
      </c>
      <c r="Q111" s="78" t="s">
        <v>53</v>
      </c>
      <c r="R111" s="78" t="s">
        <v>54</v>
      </c>
      <c r="T111" s="79" t="s">
        <v>15</v>
      </c>
      <c r="U111" s="79"/>
      <c r="W111" s="79" t="s">
        <v>13</v>
      </c>
      <c r="Y111" s="80" t="s">
        <v>9</v>
      </c>
      <c r="Z111" s="80" t="s">
        <v>9</v>
      </c>
      <c r="AA111" s="80" t="s">
        <v>9</v>
      </c>
      <c r="AC111" s="81" t="str">
        <f>IF($T111="Cumplimiento","",INDEX(TABLA_TIPO_MEDICION[1],MATCH(MATRIZ!$U111,TABLA_TIPO_MEDICION[TIPO_MEDICION],0),1))</f>
        <v/>
      </c>
      <c r="AD111" s="81" t="str">
        <f>IF($T111="Cumplimiento","",INDEX(TABLA_TIPO_MEDICION[2],MATCH(MATRIZ!$U111,TABLA_TIPO_MEDICION[TIPO_MEDICION],0),1))</f>
        <v/>
      </c>
      <c r="AE111" s="81" t="str">
        <f>IF($T111="Cumplimiento","",INDEX(TABLA_TIPO_MEDICION[3],MATCH(MATRIZ!$U111,TABLA_TIPO_MEDICION[TIPO_MEDICION],0),1))</f>
        <v/>
      </c>
      <c r="AF111" s="81" t="str">
        <f>IF($T111="Cumplimiento","",INDEX(TABLA_TIPO_MEDICION[4],MATCH(MATRIZ!$U111,TABLA_TIPO_MEDICION[TIPO_MEDICION],0),1))</f>
        <v/>
      </c>
      <c r="AH111" s="74"/>
      <c r="AI111" s="58"/>
      <c r="AJ111" s="58"/>
      <c r="AK111" s="74"/>
      <c r="AL111" s="58"/>
      <c r="AM111" s="58"/>
      <c r="AN111" s="58"/>
      <c r="AO111" s="82">
        <v>0.3</v>
      </c>
      <c r="AQ111" s="32"/>
      <c r="AS111" s="83" t="str">
        <f>IF($AQ111="","",IF($T111="Cumplimiento",INDEX(TABLA_SI_NO[Valor],MATCH($AQ111,TABLA_SI_NO[SI_NO],0),1),IF($AQ111&lt;$Y111,$AC111,IF($AQ111&lt;$Z111,$AD111,IF($AQ111&lt;$AA111,$AE111,IF($AQ111&gt;=$AA111,$AF111))))))</f>
        <v/>
      </c>
      <c r="AT111" s="33" t="str">
        <f>IF($AQ111&lt;$Y111,$AC111,IF($AQ111&lt;$Z111,$AD111,IF($AQ111&lt;$AA111,$AE111,IF($AQ111&gt;=$AA111,$AF111))))</f>
        <v/>
      </c>
      <c r="AU111" s="74"/>
      <c r="AV111" s="84">
        <f t="shared" si="40"/>
        <v>0</v>
      </c>
      <c r="AX111" s="74"/>
      <c r="AY111" s="66"/>
      <c r="AZ111" s="58"/>
      <c r="BA111" s="74"/>
      <c r="BB111" s="66"/>
      <c r="BD111" s="58"/>
      <c r="BE111" s="82">
        <f t="shared" si="41"/>
        <v>0</v>
      </c>
      <c r="BF111" s="116"/>
    </row>
    <row r="112" spans="1:58" ht="5.0999999999999996" customHeight="1" x14ac:dyDescent="0.25">
      <c r="B112" s="55" t="str">
        <f t="shared" si="25"/>
        <v>SERVICIO DIRECCIONAL</v>
      </c>
      <c r="C112" s="55" t="str">
        <f t="shared" si="26"/>
        <v>Personal</v>
      </c>
      <c r="D112" s="55" t="str">
        <f t="shared" si="27"/>
        <v>Referente Técnico de la Línea</v>
      </c>
      <c r="E112" s="55" t="str">
        <f t="shared" si="28"/>
        <v/>
      </c>
      <c r="F112" s="55" t="str">
        <f t="shared" si="29"/>
        <v>SERVICIO DIRECCIONALPersonal</v>
      </c>
      <c r="G112" s="55" t="str">
        <f t="shared" si="24"/>
        <v>SERVICIO DIRECCIONALPersonalReferente Técnico de la Línea</v>
      </c>
      <c r="H112" s="55" t="str">
        <f t="shared" si="30"/>
        <v/>
      </c>
      <c r="I112" s="34" t="s">
        <v>45</v>
      </c>
      <c r="J112" s="33" t="str">
        <f t="shared" si="31"/>
        <v xml:space="preserve"> -SERVICIO DIRECCIONAL</v>
      </c>
      <c r="P112" s="85"/>
      <c r="Q112" s="86"/>
      <c r="R112" s="86"/>
      <c r="T112" s="53"/>
      <c r="U112" s="53"/>
      <c r="W112" s="53"/>
      <c r="Y112" s="53"/>
      <c r="Z112" s="53"/>
      <c r="AA112" s="53"/>
      <c r="AH112" s="58"/>
      <c r="AI112" s="58"/>
      <c r="AJ112" s="58"/>
      <c r="AK112" s="58"/>
      <c r="AL112" s="66"/>
      <c r="AM112" s="58"/>
      <c r="AN112" s="58"/>
      <c r="AO112" s="66"/>
      <c r="AQ112" s="53"/>
      <c r="AS112" s="87"/>
      <c r="AU112" s="58"/>
      <c r="AV112" s="54"/>
      <c r="AX112" s="58"/>
      <c r="AY112" s="66"/>
      <c r="AZ112" s="58"/>
      <c r="BA112" s="58"/>
      <c r="BB112" s="66"/>
      <c r="BD112" s="87"/>
      <c r="BE112" s="87"/>
    </row>
    <row r="113" spans="1:58" ht="15" customHeight="1" x14ac:dyDescent="0.25">
      <c r="A113" s="67"/>
      <c r="B113" s="55" t="str">
        <f t="shared" si="25"/>
        <v>SERVICIO DIRECCIONAL</v>
      </c>
      <c r="C113" s="55" t="str">
        <f t="shared" si="26"/>
        <v>Personal</v>
      </c>
      <c r="D113" s="55" t="str">
        <f t="shared" si="27"/>
        <v>Supervisor de Servicio en Plataforma Autoelevable</v>
      </c>
      <c r="E113" s="55" t="str">
        <f t="shared" si="28"/>
        <v/>
      </c>
      <c r="F113" s="55" t="str">
        <f t="shared" si="29"/>
        <v>SERVICIO DIRECCIONALPersonal</v>
      </c>
      <c r="G113" s="55" t="str">
        <f t="shared" si="24"/>
        <v>SERVICIO DIRECCIONALPersonalSupervisor de Servicio en Plataforma Autoelevable</v>
      </c>
      <c r="H113" s="55" t="str">
        <f t="shared" si="30"/>
        <v/>
      </c>
      <c r="I113" s="34" t="s">
        <v>45</v>
      </c>
      <c r="J113" s="33" t="str">
        <f t="shared" si="31"/>
        <v xml:space="preserve"> -SERVICIO DIRECCIONAL</v>
      </c>
      <c r="M113" s="67"/>
      <c r="N113" s="67"/>
      <c r="O113" s="88" t="s">
        <v>55</v>
      </c>
      <c r="P113" s="89"/>
      <c r="Q113" s="88"/>
      <c r="R113" s="88"/>
      <c r="T113" s="88"/>
      <c r="U113" s="88"/>
      <c r="W113" s="88"/>
      <c r="Y113" s="88"/>
      <c r="Z113" s="88"/>
      <c r="AA113" s="88"/>
      <c r="AC113" s="88"/>
      <c r="AD113" s="88"/>
      <c r="AE113" s="88"/>
      <c r="AF113" s="88"/>
      <c r="AH113" s="58"/>
      <c r="AI113" s="58"/>
      <c r="AJ113" s="58"/>
      <c r="AK113" s="70"/>
      <c r="AL113" s="71">
        <v>0.5</v>
      </c>
      <c r="AM113" s="58"/>
      <c r="AN113" s="72">
        <f>SUMIFS($AO:$AO,$G:$G,$G113)</f>
        <v>1</v>
      </c>
      <c r="AO113" s="73"/>
      <c r="AU113" s="58"/>
      <c r="AV113" s="54"/>
      <c r="AX113" s="58"/>
      <c r="AY113" s="66"/>
      <c r="AZ113" s="58"/>
      <c r="BA113" s="70"/>
      <c r="BB113" s="71">
        <f>AL113*BD113</f>
        <v>0</v>
      </c>
      <c r="BD113" s="72">
        <f>SUMIFS($BE:$BE,$G:$G,$G113)</f>
        <v>0</v>
      </c>
      <c r="BE113" s="73"/>
    </row>
    <row r="114" spans="1:58" ht="5.0999999999999996" customHeight="1" x14ac:dyDescent="0.25">
      <c r="B114" s="55" t="str">
        <f t="shared" si="25"/>
        <v>SERVICIO DIRECCIONAL</v>
      </c>
      <c r="C114" s="55" t="str">
        <f t="shared" si="26"/>
        <v>Personal</v>
      </c>
      <c r="D114" s="55" t="str">
        <f t="shared" si="27"/>
        <v>Supervisor de Servicio en Plataforma Autoelevable</v>
      </c>
      <c r="E114" s="55" t="str">
        <f t="shared" si="28"/>
        <v/>
      </c>
      <c r="F114" s="55" t="str">
        <f t="shared" si="29"/>
        <v>SERVICIO DIRECCIONALPersonal</v>
      </c>
      <c r="G114" s="55" t="str">
        <f t="shared" si="24"/>
        <v>SERVICIO DIRECCIONALPersonalSupervisor de Servicio en Plataforma Autoelevable</v>
      </c>
      <c r="H114" s="55" t="str">
        <f t="shared" si="30"/>
        <v/>
      </c>
      <c r="I114" s="34" t="s">
        <v>45</v>
      </c>
      <c r="J114" s="33" t="str">
        <f t="shared" si="31"/>
        <v xml:space="preserve"> -SERVICIO DIRECCIONAL</v>
      </c>
      <c r="T114" s="53"/>
      <c r="U114" s="53"/>
      <c r="W114" s="53"/>
      <c r="Y114" s="53"/>
      <c r="Z114" s="53"/>
      <c r="AA114" s="53"/>
      <c r="AH114" s="58"/>
      <c r="AI114" s="58"/>
      <c r="AJ114" s="58"/>
      <c r="AK114" s="74"/>
      <c r="AL114" s="75"/>
      <c r="AM114" s="58"/>
      <c r="AN114" s="58"/>
      <c r="AO114" s="76"/>
      <c r="AQ114" s="53"/>
      <c r="AS114" s="87"/>
      <c r="AU114" s="58"/>
      <c r="AV114" s="54"/>
      <c r="AX114" s="58"/>
      <c r="AY114" s="66"/>
      <c r="AZ114" s="58"/>
      <c r="BA114" s="74"/>
      <c r="BB114" s="75"/>
      <c r="BD114" s="58"/>
      <c r="BE114" s="76"/>
    </row>
    <row r="115" spans="1:58" ht="45" customHeight="1" x14ac:dyDescent="0.25">
      <c r="B115" s="55" t="str">
        <f t="shared" si="25"/>
        <v>SERVICIO DIRECCIONAL</v>
      </c>
      <c r="C115" s="55" t="str">
        <f t="shared" si="26"/>
        <v>Personal</v>
      </c>
      <c r="D115" s="55" t="str">
        <f t="shared" si="27"/>
        <v>Supervisor de Servicio en Plataforma Autoelevable</v>
      </c>
      <c r="E115" s="55" t="str">
        <f t="shared" si="28"/>
        <v>Experiencia General</v>
      </c>
      <c r="F115" s="55" t="str">
        <f t="shared" si="29"/>
        <v>SERVICIO DIRECCIONALPersonal</v>
      </c>
      <c r="G115" s="55" t="str">
        <f t="shared" si="24"/>
        <v>SERVICIO DIRECCIONALPersonalSupervisor de Servicio en Plataforma Autoelevable</v>
      </c>
      <c r="H115" s="55" t="str">
        <f t="shared" si="30"/>
        <v>SERVICIO DIRECCIONALPersonalSupervisor de Servicio en Plataforma AutoelevableExperiencia General</v>
      </c>
      <c r="I115" s="34" t="s">
        <v>45</v>
      </c>
      <c r="J115" s="33" t="str">
        <f t="shared" si="31"/>
        <v xml:space="preserve"> -SERVICIO DIRECCIONAL</v>
      </c>
      <c r="P115" s="77" t="s">
        <v>49</v>
      </c>
      <c r="Q115" s="78"/>
      <c r="R115" s="78" t="s">
        <v>50</v>
      </c>
      <c r="T115" s="79" t="s">
        <v>11</v>
      </c>
      <c r="U115" s="79" t="s">
        <v>10</v>
      </c>
      <c r="W115" s="79" t="s">
        <v>13</v>
      </c>
      <c r="Y115" s="80">
        <v>8</v>
      </c>
      <c r="Z115" s="80">
        <v>10</v>
      </c>
      <c r="AA115" s="80">
        <v>10</v>
      </c>
      <c r="AC115" s="81">
        <f>IF($T115="Cumplimiento","",INDEX(TABLA_TIPO_MEDICION[1],MATCH(MATRIZ!$U115,TABLA_TIPO_MEDICION[TIPO_MEDICION],0),1))</f>
        <v>0</v>
      </c>
      <c r="AD115" s="81">
        <f>IF($T115="Cumplimiento","",INDEX(TABLA_TIPO_MEDICION[2],MATCH(MATRIZ!$U115,TABLA_TIPO_MEDICION[TIPO_MEDICION],0),1))</f>
        <v>0.8</v>
      </c>
      <c r="AE115" s="81">
        <f>IF($T115="Cumplimiento","",INDEX(TABLA_TIPO_MEDICION[3],MATCH(MATRIZ!$U115,TABLA_TIPO_MEDICION[TIPO_MEDICION],0),1))</f>
        <v>1</v>
      </c>
      <c r="AF115" s="81">
        <f>IF($T115="Cumplimiento","",INDEX(TABLA_TIPO_MEDICION[4],MATCH(MATRIZ!$U115,TABLA_TIPO_MEDICION[TIPO_MEDICION],0),1))</f>
        <v>1</v>
      </c>
      <c r="AH115" s="74"/>
      <c r="AI115" s="58"/>
      <c r="AJ115" s="58"/>
      <c r="AK115" s="58"/>
      <c r="AL115" s="58"/>
      <c r="AM115" s="58"/>
      <c r="AN115" s="58"/>
      <c r="AO115" s="82">
        <v>0.3</v>
      </c>
      <c r="AQ115" s="32"/>
      <c r="AS115" s="83" t="str">
        <f>IF($AQ115="","",IF($T115="Cumplimiento",INDEX(TABLA_SI_NO[Valor],MATCH($AQ115,TABLA_SI_NO[SI_NO],0),1),IF($AQ115&lt;$Y115,$AC115,IF($AQ115&lt;$Z115,$AD115,IF($AQ115&lt;$AA115,$AE115,IF($AQ115&gt;=$AA115,$AF115))))))</f>
        <v/>
      </c>
      <c r="AU115" s="74"/>
      <c r="AV115" s="84">
        <f t="shared" ref="AV115:AV117" si="42">IF(W115="SI",IF(AS115=0,1,0),0)</f>
        <v>0</v>
      </c>
      <c r="AX115" s="74"/>
      <c r="AY115" s="66"/>
      <c r="AZ115" s="58"/>
      <c r="BA115" s="74"/>
      <c r="BB115" s="66"/>
      <c r="BD115" s="58"/>
      <c r="BE115" s="82">
        <f t="shared" ref="BE115:BE117" si="43">IF($AS115="",0,$AS115*$AO115)</f>
        <v>0</v>
      </c>
      <c r="BF115" s="116"/>
    </row>
    <row r="116" spans="1:58" ht="45" customHeight="1" x14ac:dyDescent="0.25">
      <c r="B116" s="55" t="str">
        <f t="shared" si="25"/>
        <v>SERVICIO DIRECCIONAL</v>
      </c>
      <c r="C116" s="55" t="str">
        <f t="shared" si="26"/>
        <v>Personal</v>
      </c>
      <c r="D116" s="55" t="str">
        <f t="shared" si="27"/>
        <v>Supervisor de Servicio en Plataforma Autoelevable</v>
      </c>
      <c r="E116" s="55" t="str">
        <f t="shared" si="28"/>
        <v>Experiencia Offshore</v>
      </c>
      <c r="F116" s="55" t="str">
        <f t="shared" si="29"/>
        <v>SERVICIO DIRECCIONALPersonal</v>
      </c>
      <c r="G116" s="55" t="str">
        <f t="shared" si="24"/>
        <v>SERVICIO DIRECCIONALPersonalSupervisor de Servicio en Plataforma Autoelevable</v>
      </c>
      <c r="H116" s="55" t="str">
        <f t="shared" si="30"/>
        <v>SERVICIO DIRECCIONALPersonalSupervisor de Servicio en Plataforma AutoelevableExperiencia Offshore</v>
      </c>
      <c r="I116" s="34" t="s">
        <v>45</v>
      </c>
      <c r="J116" s="33" t="str">
        <f t="shared" si="31"/>
        <v xml:space="preserve"> -SERVICIO DIRECCIONAL</v>
      </c>
      <c r="P116" s="77" t="s">
        <v>51</v>
      </c>
      <c r="Q116" s="78"/>
      <c r="R116" s="78" t="s">
        <v>102</v>
      </c>
      <c r="T116" s="79" t="s">
        <v>11</v>
      </c>
      <c r="U116" s="79" t="s">
        <v>10</v>
      </c>
      <c r="W116" s="79" t="s">
        <v>13</v>
      </c>
      <c r="Y116" s="80">
        <v>5</v>
      </c>
      <c r="Z116" s="80">
        <v>7</v>
      </c>
      <c r="AA116" s="80">
        <v>7</v>
      </c>
      <c r="AC116" s="81">
        <f>IF($T116="Cumplimiento","",INDEX(TABLA_TIPO_MEDICION[1],MATCH(MATRIZ!$U116,TABLA_TIPO_MEDICION[TIPO_MEDICION],0),1))</f>
        <v>0</v>
      </c>
      <c r="AD116" s="81">
        <f>IF($T116="Cumplimiento","",INDEX(TABLA_TIPO_MEDICION[2],MATCH(MATRIZ!$U116,TABLA_TIPO_MEDICION[TIPO_MEDICION],0),1))</f>
        <v>0.8</v>
      </c>
      <c r="AE116" s="81">
        <f>IF($T116="Cumplimiento","",INDEX(TABLA_TIPO_MEDICION[3],MATCH(MATRIZ!$U116,TABLA_TIPO_MEDICION[TIPO_MEDICION],0),1))</f>
        <v>1</v>
      </c>
      <c r="AF116" s="81">
        <f>IF($T116="Cumplimiento","",INDEX(TABLA_TIPO_MEDICION[4],MATCH(MATRIZ!$U116,TABLA_TIPO_MEDICION[TIPO_MEDICION],0),1))</f>
        <v>1</v>
      </c>
      <c r="AH116" s="74"/>
      <c r="AI116" s="58"/>
      <c r="AJ116" s="58"/>
      <c r="AK116" s="58"/>
      <c r="AL116" s="58"/>
      <c r="AM116" s="58"/>
      <c r="AN116" s="58"/>
      <c r="AO116" s="82">
        <v>0.4</v>
      </c>
      <c r="AQ116" s="32"/>
      <c r="AS116" s="83" t="str">
        <f>IF($AQ116="","",IF($T116="Cumplimiento",INDEX(TABLA_SI_NO[Valor],MATCH($AQ116,TABLA_SI_NO[SI_NO],0),1),IF($AQ116&lt;$Y116,$AC116,IF($AQ116&lt;$Z116,$AD116,IF($AQ116&lt;$AA116,$AE116,IF($AQ116&gt;=$AA116,$AF116))))))</f>
        <v/>
      </c>
      <c r="AU116" s="74"/>
      <c r="AV116" s="84">
        <f t="shared" si="42"/>
        <v>0</v>
      </c>
      <c r="AX116" s="74"/>
      <c r="AY116" s="66"/>
      <c r="AZ116" s="58"/>
      <c r="BA116" s="74"/>
      <c r="BB116" s="66"/>
      <c r="BD116" s="58"/>
      <c r="BE116" s="82">
        <f t="shared" si="43"/>
        <v>0</v>
      </c>
      <c r="BF116" s="116"/>
    </row>
    <row r="117" spans="1:58" ht="45" customHeight="1" x14ac:dyDescent="0.25">
      <c r="B117" s="55" t="str">
        <f t="shared" si="25"/>
        <v>SERVICIO DIRECCIONAL</v>
      </c>
      <c r="C117" s="55" t="str">
        <f t="shared" si="26"/>
        <v>Personal</v>
      </c>
      <c r="D117" s="55" t="str">
        <f t="shared" si="27"/>
        <v>Supervisor de Servicio en Plataforma Autoelevable</v>
      </c>
      <c r="E117" s="55" t="str">
        <f t="shared" si="28"/>
        <v xml:space="preserve">Formación Profesional  (Ingeniero = 100%; Tecnico = 50%). </v>
      </c>
      <c r="F117" s="55" t="str">
        <f t="shared" si="29"/>
        <v>SERVICIO DIRECCIONALPersonal</v>
      </c>
      <c r="G117" s="55" t="str">
        <f t="shared" si="24"/>
        <v>SERVICIO DIRECCIONALPersonalSupervisor de Servicio en Plataforma Autoelevable</v>
      </c>
      <c r="H117" s="55" t="str">
        <f t="shared" si="30"/>
        <v xml:space="preserve">SERVICIO DIRECCIONALPersonalSupervisor de Servicio en Plataforma AutoelevableFormación Profesional  (Ingeniero = 100%; Tecnico = 50%). </v>
      </c>
      <c r="I117" s="34" t="s">
        <v>45</v>
      </c>
      <c r="J117" s="33" t="str">
        <f t="shared" si="31"/>
        <v xml:space="preserve"> -SERVICIO DIRECCIONAL</v>
      </c>
      <c r="P117" s="77" t="s">
        <v>122</v>
      </c>
      <c r="Q117" s="78"/>
      <c r="R117" s="78" t="s">
        <v>54</v>
      </c>
      <c r="T117" s="79" t="s">
        <v>15</v>
      </c>
      <c r="U117" s="79"/>
      <c r="W117" s="79" t="s">
        <v>13</v>
      </c>
      <c r="Y117" s="80" t="s">
        <v>9</v>
      </c>
      <c r="Z117" s="80" t="s">
        <v>9</v>
      </c>
      <c r="AA117" s="80" t="s">
        <v>9</v>
      </c>
      <c r="AC117" s="81" t="str">
        <f>IF($T117="Cumplimiento","",INDEX(TABLA_TIPO_MEDICION[1],MATCH(MATRIZ!$U117,TABLA_TIPO_MEDICION[TIPO_MEDICION],0),1))</f>
        <v/>
      </c>
      <c r="AD117" s="81" t="str">
        <f>IF($T117="Cumplimiento","",INDEX(TABLA_TIPO_MEDICION[2],MATCH(MATRIZ!$U117,TABLA_TIPO_MEDICION[TIPO_MEDICION],0),1))</f>
        <v/>
      </c>
      <c r="AE117" s="81" t="str">
        <f>IF($T117="Cumplimiento","",INDEX(TABLA_TIPO_MEDICION[3],MATCH(MATRIZ!$U117,TABLA_TIPO_MEDICION[TIPO_MEDICION],0),1))</f>
        <v/>
      </c>
      <c r="AF117" s="81" t="str">
        <f>IF($T117="Cumplimiento","",INDEX(TABLA_TIPO_MEDICION[4],MATCH(MATRIZ!$U117,TABLA_TIPO_MEDICION[TIPO_MEDICION],0),1))</f>
        <v/>
      </c>
      <c r="AH117" s="74"/>
      <c r="AI117" s="58"/>
      <c r="AJ117" s="58"/>
      <c r="AK117" s="58"/>
      <c r="AL117" s="58"/>
      <c r="AM117" s="58"/>
      <c r="AN117" s="58"/>
      <c r="AO117" s="82">
        <v>0.3</v>
      </c>
      <c r="AQ117" s="32"/>
      <c r="AS117" s="83" t="str">
        <f>IF($AQ117="","",IF($T117="Cumplimiento",INDEX(TABLA_SI_NO[Valor],MATCH($AQ117,TABLA_SI_NO[SI_NO],0),1),IF($AQ117&lt;$Y117,$AC117,IF($AQ117&lt;$Z117,$AD117,IF($AQ117&lt;$AA117,$AE117,IF($AQ117&gt;=$AA117,$AF117))))))</f>
        <v/>
      </c>
      <c r="AU117" s="74"/>
      <c r="AV117" s="84">
        <f t="shared" si="42"/>
        <v>0</v>
      </c>
      <c r="AX117" s="74"/>
      <c r="AY117" s="66"/>
      <c r="AZ117" s="58"/>
      <c r="BA117" s="74"/>
      <c r="BB117" s="66"/>
      <c r="BD117" s="58"/>
      <c r="BE117" s="82">
        <f t="shared" si="43"/>
        <v>0</v>
      </c>
      <c r="BF117" s="116"/>
    </row>
    <row r="118" spans="1:58" ht="5.0999999999999996" customHeight="1" x14ac:dyDescent="0.25">
      <c r="B118" s="55" t="str">
        <f t="shared" si="25"/>
        <v>SERVICIO DIRECCIONAL</v>
      </c>
      <c r="C118" s="55" t="str">
        <f t="shared" si="26"/>
        <v>Personal</v>
      </c>
      <c r="D118" s="55" t="str">
        <f t="shared" si="27"/>
        <v>Supervisor de Servicio en Plataforma Autoelevable</v>
      </c>
      <c r="E118" s="55" t="str">
        <f t="shared" si="28"/>
        <v/>
      </c>
      <c r="F118" s="55" t="str">
        <f t="shared" si="29"/>
        <v>SERVICIO DIRECCIONALPersonal</v>
      </c>
      <c r="G118" s="55" t="str">
        <f t="shared" si="24"/>
        <v>SERVICIO DIRECCIONALPersonalSupervisor de Servicio en Plataforma Autoelevable</v>
      </c>
      <c r="H118" s="55" t="str">
        <f t="shared" si="30"/>
        <v/>
      </c>
      <c r="I118" s="34" t="s">
        <v>45</v>
      </c>
      <c r="J118" s="33" t="str">
        <f t="shared" si="31"/>
        <v xml:space="preserve"> -SERVICIO DIRECCIONAL</v>
      </c>
      <c r="T118" s="53"/>
      <c r="U118" s="53"/>
      <c r="W118" s="53"/>
      <c r="Y118" s="53"/>
      <c r="Z118" s="53"/>
      <c r="AA118" s="53"/>
      <c r="AH118" s="58"/>
      <c r="AI118" s="66"/>
      <c r="AJ118" s="58"/>
      <c r="AK118" s="58"/>
      <c r="AL118" s="66"/>
      <c r="AM118" s="58"/>
      <c r="AN118" s="58"/>
      <c r="AO118" s="66"/>
      <c r="AQ118" s="53"/>
      <c r="AS118" s="87"/>
      <c r="AU118" s="58"/>
      <c r="AV118" s="54"/>
      <c r="AX118" s="58"/>
      <c r="AY118" s="66"/>
      <c r="AZ118" s="58"/>
      <c r="BA118" s="58"/>
      <c r="BB118" s="66"/>
      <c r="BD118" s="87"/>
      <c r="BE118" s="87"/>
    </row>
    <row r="119" spans="1:58" s="95" customFormat="1" ht="18.75" customHeight="1" x14ac:dyDescent="0.25">
      <c r="B119" s="96" t="str">
        <f t="shared" si="25"/>
        <v>SERVICIO DIRECCIONAL</v>
      </c>
      <c r="C119" s="55" t="str">
        <f t="shared" si="26"/>
        <v>Equipamiento &amp; Soporte Técnico</v>
      </c>
      <c r="D119" s="55" t="str">
        <f t="shared" si="27"/>
        <v>Supervisor de Servicio en Plataforma Autoelevable</v>
      </c>
      <c r="E119" s="55" t="str">
        <f t="shared" si="28"/>
        <v/>
      </c>
      <c r="F119" s="55" t="str">
        <f t="shared" si="29"/>
        <v>SERVICIO DIRECCIONALEquipamiento &amp; Soporte Técnico</v>
      </c>
      <c r="G119" s="55" t="str">
        <f t="shared" si="24"/>
        <v>SERVICIO DIRECCIONALEquipamiento &amp; Soporte TécnicoSupervisor de Servicio en Plataforma Autoelevable</v>
      </c>
      <c r="H119" s="55" t="str">
        <f t="shared" si="30"/>
        <v/>
      </c>
      <c r="I119" s="34" t="s">
        <v>57</v>
      </c>
      <c r="J119" s="33" t="str">
        <f t="shared" si="31"/>
        <v>1.2-SERVICIO DIRECCIONAL</v>
      </c>
      <c r="K119" s="33"/>
      <c r="L119" s="33"/>
      <c r="N119" s="97" t="s">
        <v>58</v>
      </c>
      <c r="O119" s="97"/>
      <c r="P119" s="98"/>
      <c r="Q119" s="97"/>
      <c r="R119" s="97"/>
      <c r="T119" s="97"/>
      <c r="U119" s="97"/>
      <c r="W119" s="97"/>
      <c r="Y119" s="97"/>
      <c r="Z119" s="97"/>
      <c r="AA119" s="97"/>
      <c r="AC119" s="97"/>
      <c r="AD119" s="97"/>
      <c r="AE119" s="97"/>
      <c r="AF119" s="97"/>
      <c r="AH119" s="99"/>
      <c r="AI119" s="100">
        <v>0.7</v>
      </c>
      <c r="AJ119" s="99"/>
      <c r="AK119" s="65">
        <f>SUMIFS($AL:$AL,$F:$F,$F119)</f>
        <v>1</v>
      </c>
      <c r="AL119" s="65"/>
      <c r="AM119" s="99"/>
      <c r="AU119" s="99"/>
      <c r="AV119" s="91"/>
      <c r="AX119" s="99"/>
      <c r="AY119" s="100">
        <f>AI119*BD119</f>
        <v>0</v>
      </c>
      <c r="AZ119" s="99"/>
      <c r="BD119" s="65">
        <f>SUMIFS($BB:$BB,$F:$F,$F119)</f>
        <v>0</v>
      </c>
      <c r="BE119" s="65"/>
    </row>
    <row r="120" spans="1:58" ht="6.75" customHeight="1" x14ac:dyDescent="0.25">
      <c r="B120" s="55" t="str">
        <f t="shared" si="25"/>
        <v>SERVICIO DIRECCIONAL</v>
      </c>
      <c r="C120" s="55" t="str">
        <f t="shared" si="26"/>
        <v>Equipamiento &amp; Soporte Técnico</v>
      </c>
      <c r="D120" s="55" t="str">
        <f t="shared" si="27"/>
        <v>Supervisor de Servicio en Plataforma Autoelevable</v>
      </c>
      <c r="E120" s="55" t="str">
        <f t="shared" si="28"/>
        <v/>
      </c>
      <c r="F120" s="55" t="str">
        <f t="shared" si="29"/>
        <v>SERVICIO DIRECCIONALEquipamiento &amp; Soporte Técnico</v>
      </c>
      <c r="G120" s="55" t="str">
        <f t="shared" si="24"/>
        <v>SERVICIO DIRECCIONALEquipamiento &amp; Soporte TécnicoSupervisor de Servicio en Plataforma Autoelevable</v>
      </c>
      <c r="H120" s="55" t="str">
        <f t="shared" si="30"/>
        <v/>
      </c>
      <c r="I120" s="34" t="s">
        <v>45</v>
      </c>
      <c r="J120" s="33" t="str">
        <f t="shared" si="31"/>
        <v xml:space="preserve"> -SERVICIO DIRECCIONAL</v>
      </c>
      <c r="T120" s="53"/>
      <c r="U120" s="53"/>
      <c r="W120" s="53"/>
      <c r="Y120" s="53"/>
      <c r="Z120" s="53"/>
      <c r="AA120" s="53"/>
      <c r="AC120" s="53"/>
      <c r="AD120" s="53"/>
      <c r="AE120" s="53"/>
      <c r="AF120" s="53"/>
      <c r="AH120" s="58"/>
      <c r="AI120" s="59"/>
      <c r="AJ120" s="58"/>
      <c r="AK120" s="58"/>
      <c r="AL120" s="59"/>
      <c r="AM120" s="58"/>
      <c r="AN120" s="58"/>
      <c r="AO120" s="59"/>
      <c r="AU120" s="58"/>
      <c r="AV120" s="91"/>
      <c r="AX120" s="58"/>
      <c r="AY120" s="59"/>
      <c r="AZ120" s="58"/>
      <c r="BA120" s="58"/>
      <c r="BB120" s="59"/>
      <c r="BD120" s="53"/>
      <c r="BE120" s="53"/>
    </row>
    <row r="121" spans="1:58" s="95" customFormat="1" ht="17.25" customHeight="1" x14ac:dyDescent="0.25">
      <c r="B121" s="96" t="str">
        <f t="shared" si="25"/>
        <v>SERVICIO DIRECCIONAL</v>
      </c>
      <c r="C121" s="55" t="str">
        <f t="shared" si="26"/>
        <v>Equipamiento &amp; Soporte Técnico</v>
      </c>
      <c r="D121" s="55" t="str">
        <f t="shared" si="27"/>
        <v>Equipamiento</v>
      </c>
      <c r="E121" s="55" t="str">
        <f t="shared" si="28"/>
        <v/>
      </c>
      <c r="F121" s="55" t="str">
        <f t="shared" si="29"/>
        <v>SERVICIO DIRECCIONALEquipamiento &amp; Soporte Técnico</v>
      </c>
      <c r="G121" s="55" t="str">
        <f t="shared" si="24"/>
        <v>SERVICIO DIRECCIONALEquipamiento &amp; Soporte TécnicoEquipamiento</v>
      </c>
      <c r="H121" s="55" t="str">
        <f t="shared" si="30"/>
        <v/>
      </c>
      <c r="I121" s="101" t="s">
        <v>45</v>
      </c>
      <c r="J121" s="33" t="str">
        <f t="shared" si="31"/>
        <v xml:space="preserve"> -SERVICIO DIRECCIONAL</v>
      </c>
      <c r="K121" s="33"/>
      <c r="L121" s="33"/>
      <c r="N121" s="102"/>
      <c r="O121" s="103" t="s">
        <v>103</v>
      </c>
      <c r="P121" s="104"/>
      <c r="Q121" s="103"/>
      <c r="R121" s="103"/>
      <c r="T121" s="103"/>
      <c r="U121" s="103"/>
      <c r="W121" s="103"/>
      <c r="Y121" s="103"/>
      <c r="Z121" s="103"/>
      <c r="AA121" s="103"/>
      <c r="AC121" s="103"/>
      <c r="AD121" s="103"/>
      <c r="AE121" s="103"/>
      <c r="AF121" s="103"/>
      <c r="AH121" s="99"/>
      <c r="AI121" s="59"/>
      <c r="AJ121" s="99"/>
      <c r="AK121" s="105"/>
      <c r="AL121" s="106">
        <v>0.9</v>
      </c>
      <c r="AM121" s="99"/>
      <c r="AN121" s="72">
        <f>SUMIFS($AO:$AO,$G:$G,$G121)</f>
        <v>1</v>
      </c>
      <c r="AO121" s="73"/>
      <c r="AU121" s="99"/>
      <c r="AV121" s="91"/>
      <c r="AX121" s="99"/>
      <c r="AY121" s="59"/>
      <c r="AZ121" s="99"/>
      <c r="BA121" s="105"/>
      <c r="BB121" s="106">
        <f>AL121*BD121</f>
        <v>0</v>
      </c>
      <c r="BD121" s="72">
        <f>SUMIFS($BE:$BE,$G:$G,$G121)</f>
        <v>0</v>
      </c>
      <c r="BE121" s="73"/>
    </row>
    <row r="122" spans="1:58" ht="3.95" customHeight="1" x14ac:dyDescent="0.25">
      <c r="B122" s="55" t="str">
        <f t="shared" si="25"/>
        <v>SERVICIO DIRECCIONAL</v>
      </c>
      <c r="C122" s="55" t="str">
        <f t="shared" si="26"/>
        <v>Equipamiento &amp; Soporte Técnico</v>
      </c>
      <c r="D122" s="55" t="str">
        <f t="shared" si="27"/>
        <v>Equipamiento</v>
      </c>
      <c r="E122" s="55" t="str">
        <f t="shared" si="28"/>
        <v/>
      </c>
      <c r="F122" s="55" t="str">
        <f t="shared" si="29"/>
        <v>SERVICIO DIRECCIONALEquipamiento &amp; Soporte Técnico</v>
      </c>
      <c r="G122" s="55" t="str">
        <f t="shared" si="24"/>
        <v>SERVICIO DIRECCIONALEquipamiento &amp; Soporte TécnicoEquipamiento</v>
      </c>
      <c r="H122" s="55" t="str">
        <f t="shared" si="30"/>
        <v/>
      </c>
      <c r="I122" s="34" t="s">
        <v>45</v>
      </c>
      <c r="J122" s="33" t="str">
        <f t="shared" si="31"/>
        <v xml:space="preserve"> -SERVICIO DIRECCIONAL</v>
      </c>
      <c r="T122" s="53"/>
      <c r="U122" s="53"/>
      <c r="W122" s="53"/>
      <c r="Y122" s="53"/>
      <c r="Z122" s="53"/>
      <c r="AA122" s="53"/>
      <c r="AH122" s="58"/>
      <c r="AI122" s="59"/>
      <c r="AJ122" s="58"/>
      <c r="AK122" s="74"/>
      <c r="AL122" s="75"/>
      <c r="AM122" s="58"/>
      <c r="AN122" s="58"/>
      <c r="AO122" s="76"/>
      <c r="AQ122" s="53"/>
      <c r="AS122" s="53"/>
      <c r="AU122" s="58"/>
      <c r="AV122" s="91"/>
      <c r="AX122" s="58"/>
      <c r="AY122" s="59"/>
      <c r="AZ122" s="58"/>
      <c r="BA122" s="74"/>
      <c r="BD122" s="58"/>
      <c r="BE122" s="76"/>
    </row>
    <row r="123" spans="1:58" ht="45" customHeight="1" x14ac:dyDescent="0.25">
      <c r="B123" s="55" t="str">
        <f t="shared" si="25"/>
        <v>SERVICIO DIRECCIONAL</v>
      </c>
      <c r="C123" s="55" t="str">
        <f t="shared" si="26"/>
        <v>Equipamiento &amp; Soporte Técnico</v>
      </c>
      <c r="D123" s="55" t="str">
        <f t="shared" si="27"/>
        <v>Equipamiento</v>
      </c>
      <c r="E123" s="55" t="str">
        <f t="shared" si="28"/>
        <v xml:space="preserve">Equpamentos Ofrecidos (MWD, RSS, LWD) son de tecnologias proprias de la empresa </v>
      </c>
      <c r="F123" s="55" t="str">
        <f t="shared" si="29"/>
        <v>SERVICIO DIRECCIONALEquipamiento &amp; Soporte Técnico</v>
      </c>
      <c r="G123" s="55" t="str">
        <f t="shared" si="24"/>
        <v>SERVICIO DIRECCIONALEquipamiento &amp; Soporte TécnicoEquipamiento</v>
      </c>
      <c r="H123" s="55" t="str">
        <f t="shared" si="30"/>
        <v xml:space="preserve">SERVICIO DIRECCIONALEquipamiento &amp; Soporte TécnicoEquipamientoEqupamentos Ofrecidos (MWD, RSS, LWD) son de tecnologias proprias de la empresa </v>
      </c>
      <c r="I123" s="34" t="s">
        <v>45</v>
      </c>
      <c r="J123" s="33" t="str">
        <f t="shared" si="31"/>
        <v xml:space="preserve"> -SERVICIO DIRECCIONAL</v>
      </c>
      <c r="P123" s="77" t="s">
        <v>123</v>
      </c>
      <c r="Q123" s="78"/>
      <c r="R123" s="78" t="s">
        <v>105</v>
      </c>
      <c r="T123" s="79" t="s">
        <v>15</v>
      </c>
      <c r="U123" s="79"/>
      <c r="W123" s="79" t="s">
        <v>13</v>
      </c>
      <c r="Y123" s="80" t="s">
        <v>9</v>
      </c>
      <c r="Z123" s="80" t="s">
        <v>9</v>
      </c>
      <c r="AA123" s="80" t="s">
        <v>9</v>
      </c>
      <c r="AC123" s="81" t="str">
        <f>IF($T123="Cumplimiento","",INDEX(TABLA_TIPO_MEDICION[1],MATCH(MATRIZ!$U123,TABLA_TIPO_MEDICION[TIPO_MEDICION],0),1))</f>
        <v/>
      </c>
      <c r="AD123" s="81" t="str">
        <f>IF($T123="Cumplimiento","",INDEX(TABLA_TIPO_MEDICION[2],MATCH(MATRIZ!$U123,TABLA_TIPO_MEDICION[TIPO_MEDICION],0),1))</f>
        <v/>
      </c>
      <c r="AE123" s="81" t="str">
        <f>IF($T123="Cumplimiento","",INDEX(TABLA_TIPO_MEDICION[3],MATCH(MATRIZ!$U123,TABLA_TIPO_MEDICION[TIPO_MEDICION],0),1))</f>
        <v/>
      </c>
      <c r="AF123" s="81" t="str">
        <f>IF($T123="Cumplimiento","",INDEX(TABLA_TIPO_MEDICION[4],MATCH(MATRIZ!$U123,TABLA_TIPO_MEDICION[TIPO_MEDICION],0),1))</f>
        <v/>
      </c>
      <c r="AH123" s="74"/>
      <c r="AI123" s="59"/>
      <c r="AJ123" s="58"/>
      <c r="AK123" s="74"/>
      <c r="AL123" s="74"/>
      <c r="AM123" s="58"/>
      <c r="AN123" s="58"/>
      <c r="AO123" s="82">
        <v>0.45</v>
      </c>
      <c r="AQ123" s="32"/>
      <c r="AS123" s="83" t="str">
        <f>IF($AQ123="","",IF($T123="Cumplimiento",INDEX(TABLA_SI_NO[Valor],MATCH($AQ123,TABLA_SI_NO[SI_NO],0),1),IF($AQ123&lt;$Y123,$AC123,IF($AQ123&lt;$Z123,$AD123,IF($AQ123&lt;$AA123,$AE123,IF($AQ123&gt;=$AA123,$AF123))))))</f>
        <v/>
      </c>
      <c r="AU123" s="74"/>
      <c r="AV123" s="84">
        <f t="shared" ref="AV123:AV125" si="44">IF(W123="SI",IF(AS123=0,1,0),0)</f>
        <v>0</v>
      </c>
      <c r="AX123" s="74"/>
      <c r="AY123" s="59"/>
      <c r="AZ123" s="58"/>
      <c r="BA123" s="74"/>
      <c r="BD123" s="58"/>
      <c r="BE123" s="82">
        <f t="shared" ref="BE123:BE125" si="45">IF($AS123="",0,$AS123*$AO123)</f>
        <v>0</v>
      </c>
      <c r="BF123" s="116"/>
    </row>
    <row r="124" spans="1:58" ht="45" customHeight="1" x14ac:dyDescent="0.25">
      <c r="B124" s="55" t="str">
        <f t="shared" si="25"/>
        <v>SERVICIO DIRECCIONAL</v>
      </c>
      <c r="C124" s="55" t="str">
        <f t="shared" si="26"/>
        <v>Equipamiento &amp; Soporte Técnico</v>
      </c>
      <c r="D124" s="55" t="str">
        <f t="shared" si="27"/>
        <v>Equipamiento</v>
      </c>
      <c r="E124" s="55" t="str">
        <f t="shared" si="28"/>
        <v xml:space="preserve">Disponibilidad de  RSS   de los diferente diametros  descripto en el Anexo III  </v>
      </c>
      <c r="F124" s="55" t="str">
        <f t="shared" si="29"/>
        <v>SERVICIO DIRECCIONALEquipamiento &amp; Soporte Técnico</v>
      </c>
      <c r="G124" s="55" t="str">
        <f t="shared" si="24"/>
        <v>SERVICIO DIRECCIONALEquipamiento &amp; Soporte TécnicoEquipamiento</v>
      </c>
      <c r="H124" s="55" t="str">
        <f t="shared" si="30"/>
        <v xml:space="preserve">SERVICIO DIRECCIONALEquipamiento &amp; Soporte TécnicoEquipamientoDisponibilidad de  RSS   de los diferente diametros  descripto en el Anexo III  </v>
      </c>
      <c r="J124" s="33" t="str">
        <f t="shared" si="31"/>
        <v>-SERVICIO DIRECCIONAL</v>
      </c>
      <c r="P124" s="77" t="s">
        <v>124</v>
      </c>
      <c r="Q124" s="78"/>
      <c r="R124" s="78" t="s">
        <v>125</v>
      </c>
      <c r="T124" s="79" t="s">
        <v>126</v>
      </c>
      <c r="U124" s="79" t="s">
        <v>10</v>
      </c>
      <c r="W124" s="79" t="s">
        <v>9</v>
      </c>
      <c r="Y124" s="80">
        <v>80</v>
      </c>
      <c r="Z124" s="80">
        <v>100</v>
      </c>
      <c r="AA124" s="80">
        <v>100</v>
      </c>
      <c r="AC124" s="81">
        <f>IF($T124="Cumplimiento","",INDEX(TABLA_TIPO_MEDICION[1],MATCH(MATRIZ!$U124,TABLA_TIPO_MEDICION[TIPO_MEDICION],0),1))</f>
        <v>0</v>
      </c>
      <c r="AD124" s="81">
        <f>IF($T124="Cumplimiento","",INDEX(TABLA_TIPO_MEDICION[2],MATCH(MATRIZ!$U124,TABLA_TIPO_MEDICION[TIPO_MEDICION],0),1))</f>
        <v>0.8</v>
      </c>
      <c r="AE124" s="81">
        <f>IF($T124="Cumplimiento","",INDEX(TABLA_TIPO_MEDICION[3],MATCH(MATRIZ!$U124,TABLA_TIPO_MEDICION[TIPO_MEDICION],0),1))</f>
        <v>1</v>
      </c>
      <c r="AF124" s="81">
        <f>IF($T124="Cumplimiento","",INDEX(TABLA_TIPO_MEDICION[4],MATCH(MATRIZ!$U124,TABLA_TIPO_MEDICION[TIPO_MEDICION],0),1))</f>
        <v>1</v>
      </c>
      <c r="AH124" s="74"/>
      <c r="AI124" s="59"/>
      <c r="AJ124" s="58"/>
      <c r="AK124" s="74"/>
      <c r="AL124" s="74"/>
      <c r="AM124" s="58"/>
      <c r="AN124" s="58"/>
      <c r="AO124" s="82">
        <v>0.45</v>
      </c>
      <c r="AQ124" s="32"/>
      <c r="AS124" s="83" t="str">
        <f>IF($AQ124="","",IF($T124="Cumplimiento",INDEX(TABLA_SI_NO[Valor],MATCH($AQ124,TABLA_SI_NO[SI_NO],0),1),IF($AQ124&lt;$Y124,$AC124,IF($AQ124&lt;$Z124,$AD124,IF($AQ124&lt;$AA124,$AE124,IF($AQ124&gt;=$AA124,$AF124))))))</f>
        <v/>
      </c>
      <c r="AU124" s="74"/>
      <c r="AV124" s="84">
        <f t="shared" si="44"/>
        <v>0</v>
      </c>
      <c r="AX124" s="74"/>
      <c r="AY124" s="59"/>
      <c r="AZ124" s="58"/>
      <c r="BA124" s="74"/>
      <c r="BD124" s="58"/>
      <c r="BE124" s="82">
        <f t="shared" si="45"/>
        <v>0</v>
      </c>
      <c r="BF124" s="116"/>
    </row>
    <row r="125" spans="1:58" ht="45" customHeight="1" x14ac:dyDescent="0.25">
      <c r="B125" s="55" t="str">
        <f t="shared" si="25"/>
        <v>SERVICIO DIRECCIONAL</v>
      </c>
      <c r="C125" s="55" t="str">
        <f t="shared" si="26"/>
        <v>Equipamiento &amp; Soporte Técnico</v>
      </c>
      <c r="D125" s="55" t="str">
        <f t="shared" si="27"/>
        <v>Equipamiento</v>
      </c>
      <c r="E125" s="55" t="str">
        <f t="shared" si="28"/>
        <v>Valor mínimo de MTBF entre  herramientas (MDF, RSS y MWD) considerando todos diametros de herramientas listadas en Tabla de Precios:</v>
      </c>
      <c r="F125" s="55" t="str">
        <f t="shared" si="29"/>
        <v>SERVICIO DIRECCIONALEquipamiento &amp; Soporte Técnico</v>
      </c>
      <c r="G125" s="55" t="str">
        <f t="shared" si="24"/>
        <v>SERVICIO DIRECCIONALEquipamiento &amp; Soporte TécnicoEquipamiento</v>
      </c>
      <c r="H125" s="55" t="str">
        <f t="shared" si="30"/>
        <v>SERVICIO DIRECCIONALEquipamiento &amp; Soporte TécnicoEquipamientoValor mínimo de MTBF entre  herramientas (MDF, RSS y MWD) considerando todos diametros de herramientas listadas en Tabla de Precios:</v>
      </c>
      <c r="I125" s="34" t="s">
        <v>45</v>
      </c>
      <c r="J125" s="33" t="str">
        <f t="shared" si="31"/>
        <v xml:space="preserve"> -SERVICIO DIRECCIONAL</v>
      </c>
      <c r="P125" s="77" t="s">
        <v>127</v>
      </c>
      <c r="Q125" s="78"/>
      <c r="R125" s="78" t="s">
        <v>128</v>
      </c>
      <c r="T125" s="79" t="s">
        <v>23</v>
      </c>
      <c r="U125" s="79" t="s">
        <v>10</v>
      </c>
      <c r="W125" s="79" t="s">
        <v>9</v>
      </c>
      <c r="Y125" s="80">
        <v>2000</v>
      </c>
      <c r="Z125" s="80">
        <v>3000</v>
      </c>
      <c r="AA125" s="80">
        <v>4000</v>
      </c>
      <c r="AC125" s="81">
        <f>IF($T125="Cumplimiento","",INDEX(TABLA_TIPO_MEDICION[1],MATCH(MATRIZ!$U125,TABLA_TIPO_MEDICION[TIPO_MEDICION],0),1))</f>
        <v>0</v>
      </c>
      <c r="AD125" s="81">
        <f>IF($T125="Cumplimiento","",INDEX(TABLA_TIPO_MEDICION[2],MATCH(MATRIZ!$U125,TABLA_TIPO_MEDICION[TIPO_MEDICION],0),1))</f>
        <v>0.8</v>
      </c>
      <c r="AE125" s="81">
        <f>IF($T125="Cumplimiento","",INDEX(TABLA_TIPO_MEDICION[3],MATCH(MATRIZ!$U125,TABLA_TIPO_MEDICION[TIPO_MEDICION],0),1))</f>
        <v>1</v>
      </c>
      <c r="AF125" s="81">
        <f>IF($T125="Cumplimiento","",INDEX(TABLA_TIPO_MEDICION[4],MATCH(MATRIZ!$U125,TABLA_TIPO_MEDICION[TIPO_MEDICION],0),1))</f>
        <v>1</v>
      </c>
      <c r="AH125" s="74"/>
      <c r="AI125" s="59"/>
      <c r="AJ125" s="58"/>
      <c r="AK125" s="74"/>
      <c r="AL125" s="74"/>
      <c r="AM125" s="58"/>
      <c r="AN125" s="58"/>
      <c r="AO125" s="82">
        <v>0.1</v>
      </c>
      <c r="AQ125" s="32"/>
      <c r="AS125" s="83" t="str">
        <f>IF($AQ125="","",IF($T125="Cumplimiento",INDEX(TABLA_SI_NO[Valor],MATCH($AQ125,TABLA_SI_NO[SI_NO],0),1),IF($AQ125&lt;$Y125,$AC125,IF($AQ125&lt;$Z125,$AD125,IF($AQ125&lt;$AA125,$AE125,IF($AQ125&gt;=$AA125,$AF125))))))</f>
        <v/>
      </c>
      <c r="AU125" s="74"/>
      <c r="AV125" s="84">
        <f t="shared" si="44"/>
        <v>0</v>
      </c>
      <c r="AX125" s="74"/>
      <c r="AY125" s="59"/>
      <c r="AZ125" s="58"/>
      <c r="BA125" s="74"/>
      <c r="BD125" s="58"/>
      <c r="BE125" s="82">
        <f t="shared" si="45"/>
        <v>0</v>
      </c>
      <c r="BF125" s="116"/>
    </row>
    <row r="126" spans="1:58" ht="3.75" customHeight="1" x14ac:dyDescent="0.25">
      <c r="B126" s="55" t="str">
        <f t="shared" si="25"/>
        <v>SERVICIO DIRECCIONAL</v>
      </c>
      <c r="C126" s="55" t="str">
        <f t="shared" si="26"/>
        <v>Equipamiento &amp; Soporte Técnico</v>
      </c>
      <c r="D126" s="55" t="str">
        <f t="shared" si="27"/>
        <v>Equipamiento</v>
      </c>
      <c r="E126" s="55" t="str">
        <f t="shared" si="28"/>
        <v/>
      </c>
      <c r="F126" s="55" t="str">
        <f t="shared" si="29"/>
        <v>SERVICIO DIRECCIONALEquipamiento &amp; Soporte Técnico</v>
      </c>
      <c r="G126" s="55" t="str">
        <f t="shared" si="24"/>
        <v>SERVICIO DIRECCIONALEquipamiento &amp; Soporte TécnicoEquipamiento</v>
      </c>
      <c r="H126" s="55" t="str">
        <f t="shared" si="30"/>
        <v/>
      </c>
      <c r="I126" s="34" t="s">
        <v>45</v>
      </c>
      <c r="J126" s="33" t="str">
        <f t="shared" si="31"/>
        <v xml:space="preserve"> -SERVICIO DIRECCIONAL</v>
      </c>
      <c r="AI126" s="59"/>
      <c r="AK126" s="74"/>
      <c r="AN126" s="58"/>
      <c r="AY126" s="59"/>
      <c r="BA126" s="74"/>
    </row>
    <row r="127" spans="1:58" ht="15" customHeight="1" x14ac:dyDescent="0.25">
      <c r="B127" s="55" t="str">
        <f t="shared" si="25"/>
        <v>SERVICIO DIRECCIONAL</v>
      </c>
      <c r="C127" s="55" t="str">
        <f t="shared" si="26"/>
        <v>Equipamiento &amp; Soporte Técnico</v>
      </c>
      <c r="D127" s="55" t="str">
        <f t="shared" si="27"/>
        <v>Materiales</v>
      </c>
      <c r="E127" s="55" t="str">
        <f t="shared" si="28"/>
        <v/>
      </c>
      <c r="F127" s="55" t="str">
        <f t="shared" si="29"/>
        <v>SERVICIO DIRECCIONALEquipamiento &amp; Soporte Técnico</v>
      </c>
      <c r="G127" s="55" t="str">
        <f t="shared" si="24"/>
        <v>SERVICIO DIRECCIONALEquipamiento &amp; Soporte TécnicoMateriales</v>
      </c>
      <c r="H127" s="55" t="str">
        <f t="shared" si="30"/>
        <v/>
      </c>
      <c r="I127" s="34" t="s">
        <v>45</v>
      </c>
      <c r="J127" s="33" t="str">
        <f t="shared" si="31"/>
        <v xml:space="preserve"> -SERVICIO DIRECCIONAL</v>
      </c>
      <c r="O127" s="68" t="s">
        <v>106</v>
      </c>
      <c r="P127" s="69"/>
      <c r="Q127" s="68"/>
      <c r="R127" s="68"/>
      <c r="T127" s="68"/>
      <c r="U127" s="68"/>
      <c r="W127" s="68"/>
      <c r="Y127" s="68"/>
      <c r="Z127" s="68"/>
      <c r="AA127" s="68"/>
      <c r="AC127" s="68"/>
      <c r="AD127" s="68"/>
      <c r="AE127" s="68"/>
      <c r="AF127" s="68"/>
      <c r="AH127" s="58"/>
      <c r="AI127" s="59"/>
      <c r="AJ127" s="58"/>
      <c r="AK127" s="70"/>
      <c r="AL127" s="71">
        <v>0.1</v>
      </c>
      <c r="AM127" s="58"/>
      <c r="AN127" s="72">
        <f>SUMIFS($AO:$AO,$G:$G,$G127)</f>
        <v>1</v>
      </c>
      <c r="AO127" s="73"/>
      <c r="AQ127" s="42"/>
      <c r="AR127" s="42"/>
      <c r="AS127" s="42"/>
      <c r="AT127" s="42"/>
      <c r="AU127" s="42"/>
      <c r="AX127" s="58"/>
      <c r="AY127" s="59"/>
      <c r="AZ127" s="58"/>
      <c r="BA127" s="70"/>
      <c r="BB127" s="71">
        <f>AL127*BD127</f>
        <v>0</v>
      </c>
      <c r="BD127" s="72">
        <f>SUMIFS($BE:$BE,$G:$G,$G127)</f>
        <v>0</v>
      </c>
      <c r="BE127" s="73"/>
    </row>
    <row r="128" spans="1:58" ht="3.95" customHeight="1" x14ac:dyDescent="0.25">
      <c r="B128" s="55" t="str">
        <f t="shared" si="25"/>
        <v>SERVICIO DIRECCIONAL</v>
      </c>
      <c r="C128" s="55" t="str">
        <f t="shared" si="26"/>
        <v>Equipamiento &amp; Soporte Técnico</v>
      </c>
      <c r="D128" s="55" t="str">
        <f t="shared" si="27"/>
        <v>Materiales</v>
      </c>
      <c r="E128" s="55" t="str">
        <f t="shared" si="28"/>
        <v/>
      </c>
      <c r="F128" s="55" t="str">
        <f t="shared" si="29"/>
        <v>SERVICIO DIRECCIONALEquipamiento &amp; Soporte Técnico</v>
      </c>
      <c r="G128" s="55" t="str">
        <f t="shared" si="24"/>
        <v>SERVICIO DIRECCIONALEquipamiento &amp; Soporte TécnicoMateriales</v>
      </c>
      <c r="H128" s="55" t="str">
        <f t="shared" si="30"/>
        <v/>
      </c>
      <c r="I128" s="34" t="s">
        <v>45</v>
      </c>
      <c r="J128" s="33" t="str">
        <f t="shared" si="31"/>
        <v xml:space="preserve"> -SERVICIO DIRECCIONAL</v>
      </c>
      <c r="T128" s="53"/>
      <c r="U128" s="53"/>
      <c r="W128" s="53"/>
      <c r="Y128" s="53"/>
      <c r="Z128" s="53"/>
      <c r="AA128" s="53"/>
      <c r="AH128" s="58"/>
      <c r="AI128" s="59"/>
      <c r="AJ128" s="58"/>
      <c r="AK128" s="74"/>
      <c r="AL128" s="75"/>
      <c r="AM128" s="58"/>
      <c r="AN128" s="58"/>
      <c r="AO128" s="76"/>
      <c r="AQ128" s="53"/>
      <c r="AS128" s="53"/>
      <c r="AU128" s="58"/>
      <c r="AX128" s="58"/>
      <c r="AY128" s="59"/>
      <c r="AZ128" s="58"/>
      <c r="BA128" s="74"/>
      <c r="BB128" s="75"/>
      <c r="BD128" s="58"/>
      <c r="BE128" s="76"/>
    </row>
    <row r="129" spans="2:58" ht="45" customHeight="1" x14ac:dyDescent="0.25">
      <c r="B129" s="55" t="str">
        <f t="shared" si="25"/>
        <v>SERVICIO DIRECCIONAL</v>
      </c>
      <c r="C129" s="55" t="str">
        <f t="shared" si="26"/>
        <v>Equipamiento &amp; Soporte Técnico</v>
      </c>
      <c r="D129" s="55" t="str">
        <f t="shared" si="27"/>
        <v>Materiales</v>
      </c>
      <c r="E129" s="55" t="str">
        <f t="shared" si="28"/>
        <v>Permisos Legales de Fluidos Ionizantes</v>
      </c>
      <c r="F129" s="55" t="str">
        <f t="shared" si="29"/>
        <v>SERVICIO DIRECCIONALEquipamiento &amp; Soporte Técnico</v>
      </c>
      <c r="G129" s="55" t="str">
        <f t="shared" si="24"/>
        <v>SERVICIO DIRECCIONALEquipamiento &amp; Soporte TécnicoMateriales</v>
      </c>
      <c r="H129" s="55" t="str">
        <f t="shared" si="30"/>
        <v>SERVICIO DIRECCIONALEquipamiento &amp; Soporte TécnicoMaterialesPermisos Legales de Fluidos Ionizantes</v>
      </c>
      <c r="I129" s="34" t="s">
        <v>45</v>
      </c>
      <c r="J129" s="33" t="str">
        <f t="shared" si="31"/>
        <v xml:space="preserve"> -SERVICIO DIRECCIONAL</v>
      </c>
      <c r="P129" s="77" t="s">
        <v>129</v>
      </c>
      <c r="Q129" s="78"/>
      <c r="R129" s="78" t="s">
        <v>130</v>
      </c>
      <c r="T129" s="79" t="s">
        <v>15</v>
      </c>
      <c r="U129" s="79"/>
      <c r="W129" s="79" t="s">
        <v>13</v>
      </c>
      <c r="Y129" s="92" t="s">
        <v>9</v>
      </c>
      <c r="Z129" s="92" t="s">
        <v>9</v>
      </c>
      <c r="AA129" s="92" t="s">
        <v>9</v>
      </c>
      <c r="AC129" s="81" t="str">
        <f>IF($T129="Cumplimiento","",INDEX(TABLA_TIPO_MEDICION[1],MATCH(MATRIZ!$U129,TABLA_TIPO_MEDICION[TIPO_MEDICION],0),1))</f>
        <v/>
      </c>
      <c r="AD129" s="81" t="str">
        <f>IF($T129="Cumplimiento","",INDEX(TABLA_TIPO_MEDICION[2],MATCH(MATRIZ!$U129,TABLA_TIPO_MEDICION[TIPO_MEDICION],0),1))</f>
        <v/>
      </c>
      <c r="AE129" s="81" t="str">
        <f>IF($T129="Cumplimiento","",INDEX(TABLA_TIPO_MEDICION[3],MATCH(MATRIZ!$U129,TABLA_TIPO_MEDICION[TIPO_MEDICION],0),1))</f>
        <v/>
      </c>
      <c r="AF129" s="81" t="str">
        <f>IF($T129="Cumplimiento","",INDEX(TABLA_TIPO_MEDICION[4],MATCH(MATRIZ!$U129,TABLA_TIPO_MEDICION[TIPO_MEDICION],0),1))</f>
        <v/>
      </c>
      <c r="AH129" s="74"/>
      <c r="AI129" s="59"/>
      <c r="AJ129" s="58"/>
      <c r="AK129" s="74"/>
      <c r="AL129" s="74"/>
      <c r="AM129" s="74"/>
      <c r="AN129" s="58"/>
      <c r="AO129" s="82">
        <v>0.5</v>
      </c>
      <c r="AQ129" s="32"/>
      <c r="AS129" s="83" t="str">
        <f>IF($AQ129="","",IF($T129="Cumplimiento",INDEX(TABLA_SI_NO[Valor],MATCH($AQ129,TABLA_SI_NO[SI_NO],0),1),IF($AQ129&lt;$Y129,$AC129,IF($AQ129&lt;$Z129,$AD129,IF($AQ129&lt;$AA129,$AE129,IF($AQ129&gt;=$AA129,$AF129))))))</f>
        <v/>
      </c>
      <c r="AU129" s="74"/>
      <c r="AV129" s="84">
        <f t="shared" ref="AV129:AV130" si="46">IF(W129="SI",IF(AS129=0,1,0),0)</f>
        <v>0</v>
      </c>
      <c r="AX129" s="74"/>
      <c r="AY129" s="59"/>
      <c r="AZ129" s="58"/>
      <c r="BA129" s="74"/>
      <c r="BB129" s="75"/>
      <c r="BD129" s="58"/>
      <c r="BE129" s="82">
        <f t="shared" ref="BE129:BE130" si="47">IF($AS129="",0,$AS129*$AO129)</f>
        <v>0</v>
      </c>
      <c r="BF129" s="116"/>
    </row>
    <row r="130" spans="2:58" ht="45" customHeight="1" x14ac:dyDescent="0.25">
      <c r="B130" s="55" t="str">
        <f t="shared" si="25"/>
        <v>SERVICIO DIRECCIONAL</v>
      </c>
      <c r="C130" s="55" t="str">
        <f t="shared" si="26"/>
        <v>Equipamiento &amp; Soporte Técnico</v>
      </c>
      <c r="D130" s="55" t="str">
        <f t="shared" si="27"/>
        <v>Materiales</v>
      </c>
      <c r="E130" s="55" t="str">
        <f t="shared" si="28"/>
        <v>Almacenamiento de Fluidos Ionizantes</v>
      </c>
      <c r="F130" s="55" t="str">
        <f t="shared" si="29"/>
        <v>SERVICIO DIRECCIONALEquipamiento &amp; Soporte Técnico</v>
      </c>
      <c r="G130" s="55" t="str">
        <f t="shared" si="24"/>
        <v>SERVICIO DIRECCIONALEquipamiento &amp; Soporte TécnicoMateriales</v>
      </c>
      <c r="H130" s="55" t="str">
        <f t="shared" si="30"/>
        <v>SERVICIO DIRECCIONALEquipamiento &amp; Soporte TécnicoMaterialesAlmacenamiento de Fluidos Ionizantes</v>
      </c>
      <c r="I130" s="34" t="s">
        <v>45</v>
      </c>
      <c r="J130" s="33" t="str">
        <f t="shared" si="31"/>
        <v xml:space="preserve"> -SERVICIO DIRECCIONAL</v>
      </c>
      <c r="P130" s="77" t="s">
        <v>131</v>
      </c>
      <c r="Q130" s="78"/>
      <c r="R130" s="78" t="s">
        <v>130</v>
      </c>
      <c r="T130" s="79" t="s">
        <v>15</v>
      </c>
      <c r="U130" s="79"/>
      <c r="W130" s="79" t="s">
        <v>13</v>
      </c>
      <c r="Y130" s="92" t="s">
        <v>9</v>
      </c>
      <c r="Z130" s="92" t="s">
        <v>9</v>
      </c>
      <c r="AA130" s="92" t="s">
        <v>9</v>
      </c>
      <c r="AC130" s="81" t="str">
        <f>IF($T130="Cumplimiento","",INDEX(TABLA_TIPO_MEDICION[1],MATCH(MATRIZ!$U130,TABLA_TIPO_MEDICION[TIPO_MEDICION],0),1))</f>
        <v/>
      </c>
      <c r="AD130" s="81" t="str">
        <f>IF($T130="Cumplimiento","",INDEX(TABLA_TIPO_MEDICION[2],MATCH(MATRIZ!$U130,TABLA_TIPO_MEDICION[TIPO_MEDICION],0),1))</f>
        <v/>
      </c>
      <c r="AE130" s="81" t="str">
        <f>IF($T130="Cumplimiento","",INDEX(TABLA_TIPO_MEDICION[3],MATCH(MATRIZ!$U130,TABLA_TIPO_MEDICION[TIPO_MEDICION],0),1))</f>
        <v/>
      </c>
      <c r="AF130" s="81" t="str">
        <f>IF($T130="Cumplimiento","",INDEX(TABLA_TIPO_MEDICION[4],MATCH(MATRIZ!$U130,TABLA_TIPO_MEDICION[TIPO_MEDICION],0),1))</f>
        <v/>
      </c>
      <c r="AH130" s="74"/>
      <c r="AI130" s="59"/>
      <c r="AJ130" s="58"/>
      <c r="AK130" s="74"/>
      <c r="AL130" s="74"/>
      <c r="AM130" s="74"/>
      <c r="AN130" s="58"/>
      <c r="AO130" s="82">
        <v>0.5</v>
      </c>
      <c r="AQ130" s="32"/>
      <c r="AS130" s="83" t="str">
        <f>IF($AQ130="","",IF($T130="Cumplimiento",INDEX(TABLA_SI_NO[Valor],MATCH($AQ130,TABLA_SI_NO[SI_NO],0),1),IF($AQ130&lt;$Y130,$AC130,IF($AQ130&lt;$Z130,$AD130,IF($AQ130&lt;$AA130,$AE130,IF($AQ130&gt;=$AA130,$AF130))))))</f>
        <v/>
      </c>
      <c r="AU130" s="74"/>
      <c r="AV130" s="84">
        <f t="shared" si="46"/>
        <v>0</v>
      </c>
      <c r="AX130" s="74"/>
      <c r="AY130" s="59"/>
      <c r="AZ130" s="58"/>
      <c r="BA130" s="74"/>
      <c r="BB130" s="75"/>
      <c r="BD130" s="58"/>
      <c r="BE130" s="82">
        <f t="shared" si="47"/>
        <v>0</v>
      </c>
      <c r="BF130" s="116"/>
    </row>
    <row r="131" spans="2:58" ht="3.95" customHeight="1" x14ac:dyDescent="0.25">
      <c r="B131" s="55" t="str">
        <f t="shared" si="25"/>
        <v>SERVICIO DIRECCIONAL</v>
      </c>
      <c r="C131" s="55" t="str">
        <f t="shared" si="26"/>
        <v>Equipamiento &amp; Soporte Técnico</v>
      </c>
      <c r="D131" s="55" t="str">
        <f t="shared" si="27"/>
        <v>Materiales</v>
      </c>
      <c r="E131" s="55" t="str">
        <f t="shared" si="28"/>
        <v/>
      </c>
      <c r="F131" s="55" t="str">
        <f t="shared" si="29"/>
        <v>SERVICIO DIRECCIONALEquipamiento &amp; Soporte Técnico</v>
      </c>
      <c r="G131" s="55" t="str">
        <f t="shared" si="24"/>
        <v>SERVICIO DIRECCIONALEquipamiento &amp; Soporte TécnicoMateriales</v>
      </c>
      <c r="H131" s="55" t="str">
        <f t="shared" si="30"/>
        <v/>
      </c>
      <c r="I131" s="34" t="s">
        <v>45</v>
      </c>
      <c r="J131" s="33" t="str">
        <f t="shared" si="31"/>
        <v xml:space="preserve"> -SERVICIO DIRECCIONAL</v>
      </c>
      <c r="AY131" s="59"/>
      <c r="BB131" s="75"/>
    </row>
    <row r="132" spans="2:58" ht="15" customHeight="1" x14ac:dyDescent="0.25">
      <c r="B132" s="55" t="str">
        <f t="shared" si="25"/>
        <v>SERVICIO DIRECCIONAL</v>
      </c>
      <c r="C132" s="55" t="str">
        <f t="shared" si="26"/>
        <v>Facilidades / Instalaciones</v>
      </c>
      <c r="D132" s="55" t="str">
        <f t="shared" si="27"/>
        <v>Materiales</v>
      </c>
      <c r="E132" s="55" t="str">
        <f t="shared" si="28"/>
        <v/>
      </c>
      <c r="F132" s="55" t="str">
        <f t="shared" si="29"/>
        <v>SERVICIO DIRECCIONALFacilidades / Instalaciones</v>
      </c>
      <c r="G132" s="55" t="str">
        <f t="shared" si="24"/>
        <v>SERVICIO DIRECCIONALFacilidades / InstalacionesMateriales</v>
      </c>
      <c r="H132" s="55" t="str">
        <f t="shared" si="30"/>
        <v/>
      </c>
      <c r="I132" s="34" t="s">
        <v>81</v>
      </c>
      <c r="J132" s="33" t="str">
        <f t="shared" si="31"/>
        <v>1.3-SERVICIO DIRECCIONAL</v>
      </c>
      <c r="N132" s="62" t="s">
        <v>82</v>
      </c>
      <c r="O132" s="62"/>
      <c r="P132" s="63"/>
      <c r="Q132" s="62"/>
      <c r="R132" s="62"/>
      <c r="T132" s="62"/>
      <c r="U132" s="62"/>
      <c r="W132" s="62"/>
      <c r="Y132" s="62"/>
      <c r="Z132" s="62"/>
      <c r="AA132" s="62"/>
      <c r="AC132" s="62"/>
      <c r="AD132" s="62"/>
      <c r="AE132" s="62"/>
      <c r="AF132" s="62"/>
      <c r="AH132" s="58"/>
      <c r="AI132" s="64">
        <v>0.15</v>
      </c>
      <c r="AJ132" s="58"/>
      <c r="AK132" s="65">
        <f>SUMIFS($AL:$AL,$F:$F,$F132)</f>
        <v>1</v>
      </c>
      <c r="AL132" s="65"/>
      <c r="AM132" s="58"/>
      <c r="AN132" s="42"/>
      <c r="AO132" s="42"/>
      <c r="AP132" s="42"/>
      <c r="AQ132" s="42"/>
      <c r="AR132" s="42"/>
      <c r="AS132" s="42"/>
      <c r="AT132" s="42"/>
      <c r="AU132" s="42"/>
      <c r="AX132" s="58"/>
      <c r="AY132" s="64">
        <f>AI132*BD132</f>
        <v>0</v>
      </c>
      <c r="AZ132" s="58"/>
      <c r="BD132" s="65">
        <f>SUMIFS($BB:$BB,$F:$F,$F132)</f>
        <v>0</v>
      </c>
      <c r="BE132" s="65"/>
    </row>
    <row r="133" spans="2:58" ht="3.95" customHeight="1" x14ac:dyDescent="0.25">
      <c r="B133" s="55" t="str">
        <f t="shared" si="25"/>
        <v>SERVICIO DIRECCIONAL</v>
      </c>
      <c r="C133" s="55" t="str">
        <f t="shared" si="26"/>
        <v>Facilidades / Instalaciones</v>
      </c>
      <c r="D133" s="55" t="str">
        <f t="shared" si="27"/>
        <v>Materiales</v>
      </c>
      <c r="E133" s="55" t="str">
        <f t="shared" si="28"/>
        <v/>
      </c>
      <c r="F133" s="55" t="str">
        <f t="shared" si="29"/>
        <v>SERVICIO DIRECCIONALFacilidades / Instalaciones</v>
      </c>
      <c r="G133" s="55" t="str">
        <f t="shared" si="24"/>
        <v>SERVICIO DIRECCIONALFacilidades / InstalacionesMateriales</v>
      </c>
      <c r="H133" s="55" t="str">
        <f t="shared" si="30"/>
        <v/>
      </c>
      <c r="I133" s="34" t="s">
        <v>45</v>
      </c>
      <c r="J133" s="33" t="str">
        <f t="shared" si="31"/>
        <v xml:space="preserve"> -SERVICIO DIRECCIONAL</v>
      </c>
      <c r="T133" s="53"/>
      <c r="U133" s="53"/>
      <c r="W133" s="53"/>
      <c r="Y133" s="53"/>
      <c r="Z133" s="53"/>
      <c r="AA133" s="53"/>
      <c r="AC133" s="53"/>
      <c r="AD133" s="53"/>
      <c r="AE133" s="53"/>
      <c r="AF133" s="53"/>
      <c r="AH133" s="58"/>
      <c r="AI133" s="59"/>
      <c r="AJ133" s="58"/>
      <c r="AK133" s="58"/>
      <c r="AL133" s="59"/>
      <c r="AM133" s="58"/>
      <c r="AN133" s="58"/>
      <c r="AO133" s="59"/>
      <c r="AQ133" s="42"/>
      <c r="AR133" s="42"/>
      <c r="AS133" s="42"/>
      <c r="AT133" s="42"/>
      <c r="AU133" s="42"/>
      <c r="AX133" s="58"/>
      <c r="AY133" s="59"/>
      <c r="AZ133" s="58"/>
      <c r="BA133" s="58"/>
      <c r="BB133" s="59"/>
      <c r="BD133" s="53"/>
      <c r="BE133" s="53"/>
    </row>
    <row r="134" spans="2:58" ht="15" customHeight="1" x14ac:dyDescent="0.25">
      <c r="B134" s="55" t="str">
        <f t="shared" si="25"/>
        <v>SERVICIO DIRECCIONAL</v>
      </c>
      <c r="C134" s="55" t="str">
        <f t="shared" si="26"/>
        <v>Facilidades / Instalaciones</v>
      </c>
      <c r="D134" s="55" t="str">
        <f t="shared" si="27"/>
        <v>Planta de fluidos de perforacion en Puerto Dos Bocas</v>
      </c>
      <c r="E134" s="55" t="str">
        <f t="shared" si="28"/>
        <v/>
      </c>
      <c r="F134" s="55" t="str">
        <f t="shared" si="29"/>
        <v>SERVICIO DIRECCIONALFacilidades / Instalaciones</v>
      </c>
      <c r="G134" s="55" t="str">
        <f t="shared" si="24"/>
        <v>SERVICIO DIRECCIONALFacilidades / InstalacionesPlanta de fluidos de perforacion en Puerto Dos Bocas</v>
      </c>
      <c r="H134" s="55" t="str">
        <f t="shared" si="30"/>
        <v/>
      </c>
      <c r="I134" s="34" t="s">
        <v>45</v>
      </c>
      <c r="J134" s="33" t="str">
        <f t="shared" si="31"/>
        <v xml:space="preserve"> -SERVICIO DIRECCIONAL</v>
      </c>
      <c r="N134" s="67"/>
      <c r="O134" s="68" t="s">
        <v>132</v>
      </c>
      <c r="P134" s="69"/>
      <c r="Q134" s="68"/>
      <c r="R134" s="68"/>
      <c r="T134" s="68"/>
      <c r="U134" s="68"/>
      <c r="W134" s="68"/>
      <c r="Y134" s="68"/>
      <c r="Z134" s="68"/>
      <c r="AA134" s="68"/>
      <c r="AC134" s="68"/>
      <c r="AD134" s="68"/>
      <c r="AE134" s="68"/>
      <c r="AF134" s="68"/>
      <c r="AH134" s="58"/>
      <c r="AJ134" s="58"/>
      <c r="AK134" s="70"/>
      <c r="AL134" s="71">
        <v>1</v>
      </c>
      <c r="AM134" s="58"/>
      <c r="AN134" s="72">
        <f>SUMIFS($AO:$AO,$G:$G,$G134)</f>
        <v>1</v>
      </c>
      <c r="AO134" s="73"/>
      <c r="AQ134" s="42"/>
      <c r="AR134" s="42"/>
      <c r="AS134" s="42"/>
      <c r="AT134" s="42"/>
      <c r="AU134" s="42"/>
      <c r="AX134" s="58"/>
      <c r="AY134" s="59"/>
      <c r="AZ134" s="58"/>
      <c r="BA134" s="70"/>
      <c r="BB134" s="71">
        <f>AL134*BD134</f>
        <v>0</v>
      </c>
      <c r="BD134" s="72">
        <f>SUMIFS($BE:$BE,$G:$G,$G134)</f>
        <v>0</v>
      </c>
      <c r="BE134" s="73"/>
    </row>
    <row r="135" spans="2:58" ht="3.95" customHeight="1" x14ac:dyDescent="0.25">
      <c r="B135" s="55" t="str">
        <f t="shared" si="25"/>
        <v>SERVICIO DIRECCIONAL</v>
      </c>
      <c r="C135" s="55" t="str">
        <f t="shared" si="26"/>
        <v>Facilidades / Instalaciones</v>
      </c>
      <c r="D135" s="55" t="str">
        <f t="shared" si="27"/>
        <v>Planta de fluidos de perforacion en Puerto Dos Bocas</v>
      </c>
      <c r="E135" s="55" t="str">
        <f t="shared" si="28"/>
        <v/>
      </c>
      <c r="F135" s="55" t="str">
        <f t="shared" si="29"/>
        <v>SERVICIO DIRECCIONALFacilidades / Instalaciones</v>
      </c>
      <c r="G135" s="55" t="str">
        <f t="shared" si="24"/>
        <v>SERVICIO DIRECCIONALFacilidades / InstalacionesPlanta de fluidos de perforacion en Puerto Dos Bocas</v>
      </c>
      <c r="H135" s="55" t="str">
        <f t="shared" si="30"/>
        <v/>
      </c>
      <c r="I135" s="34" t="s">
        <v>45</v>
      </c>
      <c r="J135" s="33" t="str">
        <f t="shared" si="31"/>
        <v xml:space="preserve"> -SERVICIO DIRECCIONAL</v>
      </c>
      <c r="T135" s="53"/>
      <c r="U135" s="53"/>
      <c r="W135" s="53"/>
      <c r="Y135" s="53"/>
      <c r="Z135" s="53"/>
      <c r="AA135" s="53"/>
      <c r="AJ135" s="58"/>
      <c r="AK135" s="74"/>
      <c r="AL135" s="75"/>
      <c r="AM135" s="58"/>
      <c r="AN135" s="58"/>
      <c r="AO135" s="76"/>
      <c r="AQ135" s="53"/>
      <c r="AS135" s="53"/>
      <c r="AU135" s="58"/>
      <c r="AV135" s="93"/>
      <c r="AX135" s="58"/>
      <c r="AY135" s="59"/>
      <c r="AZ135" s="58"/>
      <c r="BA135" s="74"/>
      <c r="BB135" s="75"/>
      <c r="BD135" s="58"/>
      <c r="BE135" s="76"/>
    </row>
    <row r="136" spans="2:58" ht="45" customHeight="1" x14ac:dyDescent="0.25">
      <c r="B136" s="55" t="str">
        <f t="shared" si="25"/>
        <v>SERVICIO DIRECCIONAL</v>
      </c>
      <c r="C136" s="55" t="str">
        <f t="shared" si="26"/>
        <v>Facilidades / Instalaciones</v>
      </c>
      <c r="D136" s="55" t="str">
        <f t="shared" si="27"/>
        <v>Planta de fluidos de perforacion en Puerto Dos Bocas</v>
      </c>
      <c r="E136" s="55" t="str">
        <f t="shared" si="28"/>
        <v>Base con Control de Humedad en Mantenimento</v>
      </c>
      <c r="F136" s="55" t="str">
        <f t="shared" si="29"/>
        <v>SERVICIO DIRECCIONALFacilidades / Instalaciones</v>
      </c>
      <c r="G136" s="55" t="str">
        <f t="shared" si="24"/>
        <v>SERVICIO DIRECCIONALFacilidades / InstalacionesPlanta de fluidos de perforacion en Puerto Dos Bocas</v>
      </c>
      <c r="H136" s="55" t="str">
        <f t="shared" si="30"/>
        <v>SERVICIO DIRECCIONALFacilidades / InstalacionesPlanta de fluidos de perforacion en Puerto Dos BocasBase con Control de Humedad en Mantenimento</v>
      </c>
      <c r="I136" s="34" t="s">
        <v>45</v>
      </c>
      <c r="J136" s="33" t="str">
        <f t="shared" si="31"/>
        <v xml:space="preserve"> -SERVICIO DIRECCIONAL</v>
      </c>
      <c r="P136" s="77" t="s">
        <v>133</v>
      </c>
      <c r="Q136" s="78"/>
      <c r="R136" s="78" t="s">
        <v>134</v>
      </c>
      <c r="T136" s="79" t="s">
        <v>15</v>
      </c>
      <c r="U136" s="79"/>
      <c r="W136" s="79" t="s">
        <v>13</v>
      </c>
      <c r="Y136" s="92" t="s">
        <v>9</v>
      </c>
      <c r="Z136" s="92" t="s">
        <v>9</v>
      </c>
      <c r="AA136" s="92" t="s">
        <v>9</v>
      </c>
      <c r="AC136" s="81" t="str">
        <f>IF($T136="Cumplimiento","",INDEX(TABLA_TIPO_MEDICION[1],MATCH(MATRIZ!$U136,TABLA_TIPO_MEDICION[TIPO_MEDICION],0),1))</f>
        <v/>
      </c>
      <c r="AD136" s="81" t="str">
        <f>IF($T136="Cumplimiento","",INDEX(TABLA_TIPO_MEDICION[2],MATCH(MATRIZ!$U136,TABLA_TIPO_MEDICION[TIPO_MEDICION],0),1))</f>
        <v/>
      </c>
      <c r="AE136" s="81" t="str">
        <f>IF($T136="Cumplimiento","",INDEX(TABLA_TIPO_MEDICION[3],MATCH(MATRIZ!$U136,TABLA_TIPO_MEDICION[TIPO_MEDICION],0),1))</f>
        <v/>
      </c>
      <c r="AF136" s="81" t="str">
        <f>IF($T136="Cumplimiento","",INDEX(TABLA_TIPO_MEDICION[4],MATCH(MATRIZ!$U136,TABLA_TIPO_MEDICION[TIPO_MEDICION],0),1))</f>
        <v/>
      </c>
      <c r="AJ136" s="58"/>
      <c r="AK136" s="74"/>
      <c r="AL136" s="74"/>
      <c r="AM136" s="58"/>
      <c r="AN136" s="58"/>
      <c r="AO136" s="82">
        <v>0.2</v>
      </c>
      <c r="AQ136" s="32"/>
      <c r="AS136" s="83" t="str">
        <f>IF($AQ136="","",IF($T136="Cumplimiento",INDEX(TABLA_SI_NO[Valor],MATCH($AQ136,TABLA_SI_NO[SI_NO],0),1),IF($AQ136&lt;$Y136,$AC136,IF($AQ136&lt;$Z136,$AD136,IF($AQ136&lt;$AA136,$AE136,IF($AQ136&gt;=$AA136,$AF136))))))</f>
        <v/>
      </c>
      <c r="AU136" s="74"/>
      <c r="AV136" s="84">
        <f t="shared" ref="AV136:AV139" si="48">IF(W136="SI",IF(AS136=0,1,0),0)</f>
        <v>0</v>
      </c>
      <c r="AX136" s="74"/>
      <c r="AY136" s="59"/>
      <c r="AZ136" s="58"/>
      <c r="BA136" s="74"/>
      <c r="BB136" s="75"/>
      <c r="BD136" s="58"/>
      <c r="BE136" s="82">
        <f t="shared" ref="BE136:BE139" si="49">IF($AS136="",0,$AS136*$AO136)</f>
        <v>0</v>
      </c>
      <c r="BF136" s="116"/>
    </row>
    <row r="137" spans="2:58" ht="45" customHeight="1" x14ac:dyDescent="0.25">
      <c r="B137" s="55" t="str">
        <f t="shared" si="25"/>
        <v>SERVICIO DIRECCIONAL</v>
      </c>
      <c r="C137" s="55" t="str">
        <f t="shared" si="26"/>
        <v>Facilidades / Instalaciones</v>
      </c>
      <c r="D137" s="55" t="str">
        <f t="shared" si="27"/>
        <v>Planta de fluidos de perforacion en Puerto Dos Bocas</v>
      </c>
      <c r="E137" s="55" t="str">
        <f t="shared" si="28"/>
        <v xml:space="preserve">Proceso de mantenimento (nivel de servicio) </v>
      </c>
      <c r="F137" s="55" t="str">
        <f t="shared" si="29"/>
        <v>SERVICIO DIRECCIONALFacilidades / Instalaciones</v>
      </c>
      <c r="G137" s="55" t="str">
        <f t="shared" ref="G137:G200" si="50">IF(D137="","",CONCATENATE($B137,$C137,$D137))</f>
        <v>SERVICIO DIRECCIONALFacilidades / InstalacionesPlanta de fluidos de perforacion en Puerto Dos Bocas</v>
      </c>
      <c r="H137" s="55" t="str">
        <f t="shared" si="30"/>
        <v xml:space="preserve">SERVICIO DIRECCIONALFacilidades / InstalacionesPlanta de fluidos de perforacion en Puerto Dos BocasProceso de mantenimento (nivel de servicio) </v>
      </c>
      <c r="I137" s="34" t="s">
        <v>45</v>
      </c>
      <c r="J137" s="33" t="str">
        <f t="shared" si="31"/>
        <v xml:space="preserve"> -SERVICIO DIRECCIONAL</v>
      </c>
      <c r="P137" s="77" t="s">
        <v>135</v>
      </c>
      <c r="Q137" s="78"/>
      <c r="R137" s="78" t="s">
        <v>136</v>
      </c>
      <c r="T137" s="79" t="s">
        <v>15</v>
      </c>
      <c r="U137" s="79"/>
      <c r="W137" s="79" t="s">
        <v>13</v>
      </c>
      <c r="Y137" s="92" t="s">
        <v>9</v>
      </c>
      <c r="Z137" s="92" t="s">
        <v>9</v>
      </c>
      <c r="AA137" s="92" t="s">
        <v>9</v>
      </c>
      <c r="AC137" s="81" t="str">
        <f>IF($T137="Cumplimiento","",INDEX(TABLA_TIPO_MEDICION[1],MATCH(MATRIZ!$U137,TABLA_TIPO_MEDICION[TIPO_MEDICION],0),1))</f>
        <v/>
      </c>
      <c r="AD137" s="81" t="str">
        <f>IF($T137="Cumplimiento","",INDEX(TABLA_TIPO_MEDICION[2],MATCH(MATRIZ!$U137,TABLA_TIPO_MEDICION[TIPO_MEDICION],0),1))</f>
        <v/>
      </c>
      <c r="AE137" s="81" t="str">
        <f>IF($T137="Cumplimiento","",INDEX(TABLA_TIPO_MEDICION[3],MATCH(MATRIZ!$U137,TABLA_TIPO_MEDICION[TIPO_MEDICION],0),1))</f>
        <v/>
      </c>
      <c r="AF137" s="81" t="str">
        <f>IF($T137="Cumplimiento","",INDEX(TABLA_TIPO_MEDICION[4],MATCH(MATRIZ!$U137,TABLA_TIPO_MEDICION[TIPO_MEDICION],0),1))</f>
        <v/>
      </c>
      <c r="AJ137" s="58"/>
      <c r="AK137" s="74"/>
      <c r="AL137" s="74"/>
      <c r="AM137" s="58"/>
      <c r="AN137" s="58"/>
      <c r="AO137" s="82">
        <v>0.4</v>
      </c>
      <c r="AQ137" s="32"/>
      <c r="AS137" s="83" t="str">
        <f>IF($AQ137="","",IF($T137="Cumplimiento",INDEX(TABLA_SI_NO[Valor],MATCH($AQ137,TABLA_SI_NO[SI_NO],0),1),IF($AQ137&lt;$Y137,$AC137,IF($AQ137&lt;$Z137,$AD137,IF($AQ137&lt;$AA137,$AE137,IF($AQ137&gt;=$AA137,$AF137))))))</f>
        <v/>
      </c>
      <c r="AU137" s="74"/>
      <c r="AV137" s="84">
        <f t="shared" si="48"/>
        <v>0</v>
      </c>
      <c r="AX137" s="74"/>
      <c r="AY137" s="59"/>
      <c r="AZ137" s="58"/>
      <c r="BA137" s="74"/>
      <c r="BB137" s="75"/>
      <c r="BD137" s="58"/>
      <c r="BE137" s="82">
        <f t="shared" si="49"/>
        <v>0</v>
      </c>
      <c r="BF137" s="116"/>
    </row>
    <row r="138" spans="2:58" ht="45" customHeight="1" x14ac:dyDescent="0.25">
      <c r="B138" s="55" t="str">
        <f t="shared" ref="B138:B201" si="51">IF(M138="",IF(B137="","",B137),M138)</f>
        <v>SERVICIO DIRECCIONAL</v>
      </c>
      <c r="C138" s="55" t="str">
        <f t="shared" ref="C138:C201" si="52">IF(N138="",IF(C137="","",C137),N138)</f>
        <v>Facilidades / Instalaciones</v>
      </c>
      <c r="D138" s="55" t="str">
        <f t="shared" ref="D138:D201" si="53">IF(O138="",IF(D137="","",D137),O138)</f>
        <v>Planta de fluidos de perforacion en Puerto Dos Bocas</v>
      </c>
      <c r="E138" s="55" t="str">
        <f t="shared" ref="E138:E201" si="54">IF(P138="","",P138)</f>
        <v>Equipo de prueba de DHM (Motor de Fondo)</v>
      </c>
      <c r="F138" s="55" t="str">
        <f t="shared" ref="F138:F201" si="55">CONCATENATE($B138,$C138)</f>
        <v>SERVICIO DIRECCIONALFacilidades / Instalaciones</v>
      </c>
      <c r="G138" s="55" t="str">
        <f t="shared" si="50"/>
        <v>SERVICIO DIRECCIONALFacilidades / InstalacionesPlanta de fluidos de perforacion en Puerto Dos Bocas</v>
      </c>
      <c r="H138" s="55" t="str">
        <f t="shared" ref="H138:H201" si="56">IF(E138="","",CONCATENATE($B138,$C138,$D138,$E138))</f>
        <v>SERVICIO DIRECCIONALFacilidades / InstalacionesPlanta de fluidos de perforacion en Puerto Dos BocasEquipo de prueba de DHM (Motor de Fondo)</v>
      </c>
      <c r="I138" s="34" t="s">
        <v>45</v>
      </c>
      <c r="J138" s="33" t="str">
        <f t="shared" ref="J138:J201" si="57">CONCATENATE(I138,"-",B138)</f>
        <v xml:space="preserve"> -SERVICIO DIRECCIONAL</v>
      </c>
      <c r="P138" s="77" t="s">
        <v>137</v>
      </c>
      <c r="Q138" s="78"/>
      <c r="R138" s="78" t="s">
        <v>138</v>
      </c>
      <c r="T138" s="79" t="s">
        <v>15</v>
      </c>
      <c r="U138" s="79"/>
      <c r="W138" s="79" t="s">
        <v>13</v>
      </c>
      <c r="Y138" s="92" t="s">
        <v>9</v>
      </c>
      <c r="Z138" s="92" t="s">
        <v>9</v>
      </c>
      <c r="AA138" s="92" t="s">
        <v>9</v>
      </c>
      <c r="AC138" s="81" t="str">
        <f>IF($T138="Cumplimiento","",INDEX(TABLA_TIPO_MEDICION[1],MATCH(MATRIZ!$U138,TABLA_TIPO_MEDICION[TIPO_MEDICION],0),1))</f>
        <v/>
      </c>
      <c r="AD138" s="81" t="str">
        <f>IF($T138="Cumplimiento","",INDEX(TABLA_TIPO_MEDICION[2],MATCH(MATRIZ!$U138,TABLA_TIPO_MEDICION[TIPO_MEDICION],0),1))</f>
        <v/>
      </c>
      <c r="AE138" s="81" t="str">
        <f>IF($T138="Cumplimiento","",INDEX(TABLA_TIPO_MEDICION[3],MATCH(MATRIZ!$U138,TABLA_TIPO_MEDICION[TIPO_MEDICION],0),1))</f>
        <v/>
      </c>
      <c r="AF138" s="81" t="str">
        <f>IF($T138="Cumplimiento","",INDEX(TABLA_TIPO_MEDICION[4],MATCH(MATRIZ!$U138,TABLA_TIPO_MEDICION[TIPO_MEDICION],0),1))</f>
        <v/>
      </c>
      <c r="AJ138" s="58"/>
      <c r="AK138" s="74"/>
      <c r="AL138" s="74"/>
      <c r="AM138" s="58"/>
      <c r="AN138" s="58"/>
      <c r="AO138" s="82">
        <v>0.1</v>
      </c>
      <c r="AQ138" s="32"/>
      <c r="AS138" s="83" t="str">
        <f>IF($AQ138="","",IF($T138="Cumplimiento",INDEX(TABLA_SI_NO[Valor],MATCH($AQ138,TABLA_SI_NO[SI_NO],0),1),IF($AQ138&lt;$Y138,$AC138,IF($AQ138&lt;$Z138,$AD138,IF($AQ138&lt;$AA138,$AE138,IF($AQ138&gt;=$AA138,$AF138))))))</f>
        <v/>
      </c>
      <c r="AU138" s="74"/>
      <c r="AV138" s="84">
        <f t="shared" si="48"/>
        <v>0</v>
      </c>
      <c r="AX138" s="74"/>
      <c r="AY138" s="59"/>
      <c r="AZ138" s="58"/>
      <c r="BA138" s="74"/>
      <c r="BB138" s="75"/>
      <c r="BD138" s="58"/>
      <c r="BE138" s="82">
        <f t="shared" si="49"/>
        <v>0</v>
      </c>
      <c r="BF138" s="116"/>
    </row>
    <row r="139" spans="2:58" ht="45" customHeight="1" x14ac:dyDescent="0.25">
      <c r="B139" s="55" t="str">
        <f t="shared" si="51"/>
        <v>SERVICIO DIRECCIONAL</v>
      </c>
      <c r="C139" s="55" t="str">
        <f t="shared" si="52"/>
        <v>Facilidades / Instalaciones</v>
      </c>
      <c r="D139" s="55" t="str">
        <f t="shared" si="53"/>
        <v>Planta de fluidos de perforacion en Puerto Dos Bocas</v>
      </c>
      <c r="E139" s="55" t="str">
        <f t="shared" si="54"/>
        <v>Prueba Electronica Componente y Herramienta</v>
      </c>
      <c r="F139" s="55" t="str">
        <f t="shared" si="55"/>
        <v>SERVICIO DIRECCIONALFacilidades / Instalaciones</v>
      </c>
      <c r="G139" s="55" t="str">
        <f t="shared" si="50"/>
        <v>SERVICIO DIRECCIONALFacilidades / InstalacionesPlanta de fluidos de perforacion en Puerto Dos Bocas</v>
      </c>
      <c r="H139" s="55" t="str">
        <f t="shared" si="56"/>
        <v>SERVICIO DIRECCIONALFacilidades / InstalacionesPlanta de fluidos de perforacion en Puerto Dos BocasPrueba Electronica Componente y Herramienta</v>
      </c>
      <c r="I139" s="34" t="s">
        <v>45</v>
      </c>
      <c r="J139" s="33" t="str">
        <f t="shared" si="57"/>
        <v xml:space="preserve"> -SERVICIO DIRECCIONAL</v>
      </c>
      <c r="P139" s="77" t="s">
        <v>139</v>
      </c>
      <c r="Q139" s="78"/>
      <c r="R139" s="78" t="s">
        <v>140</v>
      </c>
      <c r="T139" s="79" t="s">
        <v>15</v>
      </c>
      <c r="U139" s="79"/>
      <c r="W139" s="79" t="s">
        <v>13</v>
      </c>
      <c r="Y139" s="92" t="s">
        <v>9</v>
      </c>
      <c r="Z139" s="92" t="s">
        <v>9</v>
      </c>
      <c r="AA139" s="92" t="s">
        <v>9</v>
      </c>
      <c r="AC139" s="81" t="str">
        <f>IF($T139="Cumplimiento","",INDEX(TABLA_TIPO_MEDICION[1],MATCH(MATRIZ!$U139,TABLA_TIPO_MEDICION[TIPO_MEDICION],0),1))</f>
        <v/>
      </c>
      <c r="AD139" s="81" t="str">
        <f>IF($T139="Cumplimiento","",INDEX(TABLA_TIPO_MEDICION[2],MATCH(MATRIZ!$U139,TABLA_TIPO_MEDICION[TIPO_MEDICION],0),1))</f>
        <v/>
      </c>
      <c r="AE139" s="81" t="str">
        <f>IF($T139="Cumplimiento","",INDEX(TABLA_TIPO_MEDICION[3],MATCH(MATRIZ!$U139,TABLA_TIPO_MEDICION[TIPO_MEDICION],0),1))</f>
        <v/>
      </c>
      <c r="AF139" s="81" t="str">
        <f>IF($T139="Cumplimiento","",INDEX(TABLA_TIPO_MEDICION[4],MATCH(MATRIZ!$U139,TABLA_TIPO_MEDICION[TIPO_MEDICION],0),1))</f>
        <v/>
      </c>
      <c r="AJ139" s="58"/>
      <c r="AK139" s="74"/>
      <c r="AL139" s="74"/>
      <c r="AM139" s="58"/>
      <c r="AN139" s="58"/>
      <c r="AO139" s="82">
        <v>0.3</v>
      </c>
      <c r="AQ139" s="32"/>
      <c r="AS139" s="83" t="str">
        <f>IF($AQ139="","",IF($T139="Cumplimiento",INDEX(TABLA_SI_NO[Valor],MATCH($AQ139,TABLA_SI_NO[SI_NO],0),1),IF($AQ139&lt;$Y139,$AC139,IF($AQ139&lt;$Z139,$AD139,IF($AQ139&lt;$AA139,$AE139,IF($AQ139&gt;=$AA139,$AF139))))))</f>
        <v/>
      </c>
      <c r="AU139" s="74"/>
      <c r="AV139" s="84">
        <f t="shared" si="48"/>
        <v>0</v>
      </c>
      <c r="AX139" s="74"/>
      <c r="AY139" s="59"/>
      <c r="AZ139" s="58"/>
      <c r="BA139" s="74"/>
      <c r="BB139" s="75"/>
      <c r="BD139" s="58"/>
      <c r="BE139" s="82">
        <f t="shared" si="49"/>
        <v>0</v>
      </c>
      <c r="BF139" s="116"/>
    </row>
    <row r="140" spans="2:58" ht="6" customHeight="1" x14ac:dyDescent="0.25">
      <c r="B140" s="55" t="str">
        <f t="shared" si="51"/>
        <v>SERVICIO DIRECCIONAL</v>
      </c>
      <c r="C140" s="55" t="str">
        <f t="shared" si="52"/>
        <v>Facilidades / Instalaciones</v>
      </c>
      <c r="D140" s="55" t="str">
        <f t="shared" si="53"/>
        <v>Planta de fluidos de perforacion en Puerto Dos Bocas</v>
      </c>
      <c r="E140" s="55" t="str">
        <f t="shared" si="54"/>
        <v/>
      </c>
      <c r="F140" s="55" t="str">
        <f t="shared" si="55"/>
        <v>SERVICIO DIRECCIONALFacilidades / Instalaciones</v>
      </c>
      <c r="G140" s="55" t="str">
        <f t="shared" si="50"/>
        <v>SERVICIO DIRECCIONALFacilidades / InstalacionesPlanta de fluidos de perforacion en Puerto Dos Bocas</v>
      </c>
      <c r="H140" s="55" t="str">
        <f t="shared" si="56"/>
        <v/>
      </c>
      <c r="I140" s="34" t="s">
        <v>45</v>
      </c>
      <c r="J140" s="33" t="str">
        <f t="shared" si="57"/>
        <v xml:space="preserve"> -SERVICIO DIRECCIONAL</v>
      </c>
      <c r="P140" s="107"/>
      <c r="Q140" s="108"/>
      <c r="R140" s="108"/>
      <c r="T140" s="109"/>
      <c r="U140" s="109"/>
      <c r="W140" s="109"/>
      <c r="Y140" s="110"/>
      <c r="Z140" s="110"/>
      <c r="AA140" s="110"/>
      <c r="AC140" s="111"/>
      <c r="AD140" s="111"/>
      <c r="AE140" s="111"/>
      <c r="AF140" s="111"/>
      <c r="AJ140" s="58"/>
      <c r="AK140" s="74"/>
      <c r="AL140" s="74"/>
      <c r="AM140" s="58"/>
      <c r="AN140" s="58"/>
      <c r="AO140" s="94"/>
      <c r="AQ140" s="114"/>
      <c r="AS140" s="112"/>
      <c r="AU140" s="74"/>
      <c r="AV140" s="115"/>
      <c r="AX140" s="74"/>
      <c r="AY140" s="59"/>
      <c r="AZ140" s="58"/>
      <c r="BA140" s="74"/>
      <c r="BB140" s="75"/>
      <c r="BD140" s="58"/>
      <c r="BE140" s="94"/>
    </row>
    <row r="141" spans="2:58" ht="15" customHeight="1" x14ac:dyDescent="0.25">
      <c r="B141" s="55" t="str">
        <f t="shared" si="51"/>
        <v>PERFILAJE</v>
      </c>
      <c r="C141" s="55" t="str">
        <f t="shared" si="52"/>
        <v>Facilidades / Instalaciones</v>
      </c>
      <c r="D141" s="55" t="str">
        <f t="shared" si="53"/>
        <v>Planta de fluidos de perforacion en Puerto Dos Bocas</v>
      </c>
      <c r="E141" s="55" t="str">
        <f t="shared" si="54"/>
        <v/>
      </c>
      <c r="F141" s="55" t="str">
        <f t="shared" si="55"/>
        <v>PERFILAJEFacilidades / Instalaciones</v>
      </c>
      <c r="G141" s="55" t="str">
        <f t="shared" si="50"/>
        <v>PERFILAJEFacilidades / InstalacionesPlanta de fluidos de perforacion en Puerto Dos Bocas</v>
      </c>
      <c r="H141" s="55" t="str">
        <f t="shared" si="56"/>
        <v/>
      </c>
      <c r="I141" s="34">
        <v>1</v>
      </c>
      <c r="J141" s="33" t="str">
        <f t="shared" si="57"/>
        <v>1-PERFILAJE</v>
      </c>
      <c r="M141" s="39" t="s">
        <v>141</v>
      </c>
      <c r="N141" s="39"/>
      <c r="O141" s="39"/>
      <c r="P141" s="40"/>
      <c r="Q141" s="39"/>
      <c r="R141" s="39"/>
      <c r="T141" s="56" t="s">
        <v>7</v>
      </c>
      <c r="U141" s="56"/>
      <c r="W141" s="56"/>
      <c r="Y141" s="56"/>
      <c r="Z141" s="56"/>
      <c r="AA141" s="56"/>
      <c r="AC141" s="56"/>
      <c r="AD141" s="56"/>
      <c r="AE141" s="56"/>
      <c r="AF141" s="56"/>
      <c r="AH141" s="57">
        <f>SUMIFS($AI:$AI,$B:$B,$B141)</f>
        <v>0.99999999999999989</v>
      </c>
      <c r="AI141" s="57"/>
      <c r="AJ141" s="58"/>
      <c r="AK141" s="58"/>
      <c r="AL141" s="58"/>
      <c r="AM141" s="58"/>
      <c r="AN141" s="59"/>
      <c r="AO141" s="59"/>
      <c r="AQ141" s="53"/>
      <c r="AR141" s="53"/>
      <c r="AS141" s="53"/>
      <c r="AU141" s="60" t="str">
        <f>IF(SUMIFS($AV:$AV,$B:$B,$B141)&gt;0,"NC","")</f>
        <v/>
      </c>
      <c r="AV141" s="61"/>
      <c r="AZ141" s="58"/>
      <c r="BA141" s="59"/>
      <c r="BB141" s="59"/>
      <c r="BD141" s="57">
        <f>IF(AU141="NC",0,SUMIFS($AY:$AY,$B:$B,$B141))</f>
        <v>0</v>
      </c>
      <c r="BE141" s="57"/>
    </row>
    <row r="142" spans="2:58" ht="3" customHeight="1" x14ac:dyDescent="0.25">
      <c r="B142" s="55" t="str">
        <f t="shared" si="51"/>
        <v>PERFILAJE</v>
      </c>
      <c r="C142" s="55" t="str">
        <f t="shared" si="52"/>
        <v>Facilidades / Instalaciones</v>
      </c>
      <c r="D142" s="55" t="str">
        <f t="shared" si="53"/>
        <v>Planta de fluidos de perforacion en Puerto Dos Bocas</v>
      </c>
      <c r="E142" s="55" t="str">
        <f t="shared" si="54"/>
        <v/>
      </c>
      <c r="F142" s="55" t="str">
        <f t="shared" si="55"/>
        <v>PERFILAJEFacilidades / Instalaciones</v>
      </c>
      <c r="G142" s="55" t="str">
        <f t="shared" si="50"/>
        <v>PERFILAJEFacilidades / InstalacionesPlanta de fluidos de perforacion en Puerto Dos Bocas</v>
      </c>
      <c r="H142" s="55" t="str">
        <f t="shared" si="56"/>
        <v/>
      </c>
      <c r="I142" s="34" t="s">
        <v>45</v>
      </c>
      <c r="J142" s="33" t="str">
        <f t="shared" si="57"/>
        <v xml:space="preserve"> -PERFILAJE</v>
      </c>
      <c r="T142" s="53"/>
      <c r="U142" s="53"/>
      <c r="W142" s="53"/>
      <c r="Y142" s="53"/>
      <c r="Z142" s="53"/>
      <c r="AA142" s="53"/>
      <c r="AH142" s="58"/>
      <c r="AI142" s="59"/>
      <c r="AJ142" s="58"/>
      <c r="AK142" s="58"/>
      <c r="AL142" s="59"/>
      <c r="AM142" s="58"/>
      <c r="AN142" s="59"/>
      <c r="AO142" s="59"/>
      <c r="AQ142" s="53"/>
      <c r="AR142" s="53"/>
      <c r="AS142" s="53"/>
      <c r="AU142" s="58"/>
      <c r="AV142" s="54"/>
      <c r="AX142" s="58"/>
      <c r="AY142" s="59"/>
      <c r="AZ142" s="58"/>
      <c r="BA142" s="59"/>
      <c r="BB142" s="59"/>
      <c r="BD142" s="53"/>
      <c r="BE142" s="53"/>
    </row>
    <row r="143" spans="2:58" ht="15" customHeight="1" x14ac:dyDescent="0.25">
      <c r="B143" s="55" t="str">
        <f t="shared" si="51"/>
        <v>PERFILAJE</v>
      </c>
      <c r="C143" s="55" t="str">
        <f t="shared" si="52"/>
        <v>Personal</v>
      </c>
      <c r="D143" s="55" t="str">
        <f t="shared" si="53"/>
        <v>Planta de fluidos de perforacion en Puerto Dos Bocas</v>
      </c>
      <c r="E143" s="55" t="str">
        <f t="shared" si="54"/>
        <v/>
      </c>
      <c r="F143" s="55" t="str">
        <f t="shared" si="55"/>
        <v>PERFILAJEPersonal</v>
      </c>
      <c r="G143" s="55" t="str">
        <f t="shared" si="50"/>
        <v>PERFILAJEPersonalPlanta de fluidos de perforacion en Puerto Dos Bocas</v>
      </c>
      <c r="H143" s="55" t="str">
        <f t="shared" si="56"/>
        <v/>
      </c>
      <c r="I143" s="34" t="s">
        <v>46</v>
      </c>
      <c r="J143" s="33" t="str">
        <f t="shared" si="57"/>
        <v>1.1-PERFILAJE</v>
      </c>
      <c r="N143" s="62" t="s">
        <v>47</v>
      </c>
      <c r="O143" s="62"/>
      <c r="P143" s="63"/>
      <c r="Q143" s="62"/>
      <c r="R143" s="62"/>
      <c r="T143" s="62"/>
      <c r="U143" s="62"/>
      <c r="W143" s="62"/>
      <c r="Y143" s="62"/>
      <c r="Z143" s="62"/>
      <c r="AA143" s="62"/>
      <c r="AC143" s="62"/>
      <c r="AD143" s="62"/>
      <c r="AE143" s="62"/>
      <c r="AF143" s="62"/>
      <c r="AH143" s="58"/>
      <c r="AI143" s="64">
        <v>0.2</v>
      </c>
      <c r="AJ143" s="58"/>
      <c r="AK143" s="65">
        <f>SUMIFS($AL:$AL,$F:$F,$F143)</f>
        <v>0.99999999999999989</v>
      </c>
      <c r="AL143" s="65"/>
      <c r="AM143" s="53"/>
      <c r="AN143" s="53"/>
      <c r="AO143" s="53"/>
      <c r="AP143" s="53"/>
      <c r="AQ143" s="53"/>
      <c r="AR143" s="53"/>
      <c r="AS143" s="53"/>
      <c r="AU143" s="58"/>
      <c r="AV143" s="54"/>
      <c r="AX143" s="58"/>
      <c r="AY143" s="64">
        <f>AI143*BD143</f>
        <v>0</v>
      </c>
      <c r="AZ143" s="58"/>
      <c r="BD143" s="65">
        <f>SUMIFS($BB:$BB,$F:$F,$F143)</f>
        <v>0</v>
      </c>
      <c r="BE143" s="65"/>
    </row>
    <row r="144" spans="2:58" ht="3" customHeight="1" x14ac:dyDescent="0.25">
      <c r="B144" s="55" t="str">
        <f t="shared" si="51"/>
        <v>PERFILAJE</v>
      </c>
      <c r="C144" s="55" t="str">
        <f t="shared" si="52"/>
        <v>Personal</v>
      </c>
      <c r="D144" s="55" t="str">
        <f t="shared" si="53"/>
        <v>Planta de fluidos de perforacion en Puerto Dos Bocas</v>
      </c>
      <c r="E144" s="55" t="str">
        <f t="shared" si="54"/>
        <v/>
      </c>
      <c r="F144" s="55" t="str">
        <f t="shared" si="55"/>
        <v>PERFILAJEPersonal</v>
      </c>
      <c r="G144" s="55" t="str">
        <f t="shared" si="50"/>
        <v>PERFILAJEPersonalPlanta de fluidos de perforacion en Puerto Dos Bocas</v>
      </c>
      <c r="H144" s="55" t="str">
        <f t="shared" si="56"/>
        <v/>
      </c>
      <c r="I144" s="34" t="s">
        <v>45</v>
      </c>
      <c r="J144" s="33" t="str">
        <f t="shared" si="57"/>
        <v xml:space="preserve"> -PERFILAJE</v>
      </c>
      <c r="T144" s="53"/>
      <c r="U144" s="53"/>
      <c r="W144" s="53"/>
      <c r="Y144" s="53"/>
      <c r="Z144" s="53"/>
      <c r="AA144" s="53"/>
      <c r="AC144" s="53"/>
      <c r="AD144" s="53"/>
      <c r="AE144" s="53"/>
      <c r="AF144" s="53"/>
      <c r="AH144" s="58"/>
      <c r="AI144" s="59"/>
      <c r="AJ144" s="58"/>
      <c r="AK144" s="58"/>
      <c r="AL144" s="59"/>
      <c r="AM144" s="58"/>
      <c r="AN144" s="58"/>
      <c r="AO144" s="59"/>
      <c r="AP144" s="53"/>
      <c r="AQ144" s="53"/>
      <c r="AR144" s="53"/>
      <c r="AS144" s="53"/>
      <c r="AU144" s="58"/>
      <c r="AV144" s="54"/>
      <c r="AX144" s="58"/>
      <c r="AY144" s="66"/>
      <c r="AZ144" s="58"/>
      <c r="BA144" s="58"/>
      <c r="BB144" s="59"/>
      <c r="BD144" s="53"/>
      <c r="BE144" s="53"/>
    </row>
    <row r="145" spans="1:58" ht="15" customHeight="1" x14ac:dyDescent="0.25">
      <c r="A145" s="67"/>
      <c r="B145" s="55" t="str">
        <f t="shared" si="51"/>
        <v>PERFILAJE</v>
      </c>
      <c r="C145" s="55" t="str">
        <f t="shared" si="52"/>
        <v>Personal</v>
      </c>
      <c r="D145" s="55" t="str">
        <f t="shared" si="53"/>
        <v>Referente Técnico de la Línea</v>
      </c>
      <c r="E145" s="55" t="str">
        <f t="shared" si="54"/>
        <v/>
      </c>
      <c r="F145" s="55" t="str">
        <f t="shared" si="55"/>
        <v>PERFILAJEPersonal</v>
      </c>
      <c r="G145" s="55" t="str">
        <f t="shared" si="50"/>
        <v>PERFILAJEPersonalReferente Técnico de la Línea</v>
      </c>
      <c r="H145" s="55" t="str">
        <f t="shared" si="56"/>
        <v/>
      </c>
      <c r="I145" s="34" t="s">
        <v>45</v>
      </c>
      <c r="J145" s="33" t="str">
        <f t="shared" si="57"/>
        <v xml:space="preserve"> -PERFILAJE</v>
      </c>
      <c r="M145" s="67"/>
      <c r="N145" s="67"/>
      <c r="O145" s="68" t="s">
        <v>48</v>
      </c>
      <c r="P145" s="69"/>
      <c r="Q145" s="68"/>
      <c r="R145" s="68"/>
      <c r="T145" s="68"/>
      <c r="U145" s="68"/>
      <c r="W145" s="68"/>
      <c r="Y145" s="68"/>
      <c r="Z145" s="68"/>
      <c r="AA145" s="68"/>
      <c r="AC145" s="68"/>
      <c r="AD145" s="68"/>
      <c r="AE145" s="68"/>
      <c r="AF145" s="68"/>
      <c r="AH145" s="58"/>
      <c r="AI145" s="58"/>
      <c r="AJ145" s="58"/>
      <c r="AK145" s="70"/>
      <c r="AL145" s="71">
        <v>0.22222222222222224</v>
      </c>
      <c r="AM145" s="58"/>
      <c r="AN145" s="72">
        <f>SUMIFS($AO:$AO,$G:$G,$G145)</f>
        <v>1</v>
      </c>
      <c r="AO145" s="73"/>
      <c r="AQ145" s="53"/>
      <c r="AR145" s="53"/>
      <c r="AS145" s="53"/>
      <c r="AU145" s="58"/>
      <c r="AV145" s="54"/>
      <c r="AX145" s="58"/>
      <c r="AY145" s="66"/>
      <c r="AZ145" s="58"/>
      <c r="BA145" s="70"/>
      <c r="BB145" s="71">
        <f>AL145*BD145</f>
        <v>0</v>
      </c>
      <c r="BD145" s="72">
        <f>SUMIFS($BE:$BE,$G:$G,$G145)</f>
        <v>0</v>
      </c>
      <c r="BE145" s="73"/>
    </row>
    <row r="146" spans="1:58" ht="5.0999999999999996" customHeight="1" x14ac:dyDescent="0.25">
      <c r="B146" s="55" t="str">
        <f t="shared" si="51"/>
        <v>PERFILAJE</v>
      </c>
      <c r="C146" s="55" t="str">
        <f t="shared" si="52"/>
        <v>Personal</v>
      </c>
      <c r="D146" s="55" t="str">
        <f t="shared" si="53"/>
        <v>Referente Técnico de la Línea</v>
      </c>
      <c r="E146" s="55" t="str">
        <f t="shared" si="54"/>
        <v/>
      </c>
      <c r="F146" s="55" t="str">
        <f t="shared" si="55"/>
        <v>PERFILAJEPersonal</v>
      </c>
      <c r="G146" s="55" t="str">
        <f t="shared" si="50"/>
        <v>PERFILAJEPersonalReferente Técnico de la Línea</v>
      </c>
      <c r="H146" s="55" t="str">
        <f t="shared" si="56"/>
        <v/>
      </c>
      <c r="I146" s="34" t="s">
        <v>45</v>
      </c>
      <c r="J146" s="33" t="str">
        <f t="shared" si="57"/>
        <v xml:space="preserve"> -PERFILAJE</v>
      </c>
      <c r="T146" s="53"/>
      <c r="U146" s="53"/>
      <c r="W146" s="53"/>
      <c r="Y146" s="53"/>
      <c r="Z146" s="53"/>
      <c r="AA146" s="53"/>
      <c r="AH146" s="58"/>
      <c r="AI146" s="58"/>
      <c r="AJ146" s="58"/>
      <c r="AK146" s="74"/>
      <c r="AL146" s="75"/>
      <c r="AM146" s="58"/>
      <c r="AN146" s="58"/>
      <c r="AO146" s="76"/>
      <c r="AQ146" s="53"/>
      <c r="AS146" s="53"/>
      <c r="AU146" s="58"/>
      <c r="AV146" s="54"/>
      <c r="AX146" s="58"/>
      <c r="AY146" s="66"/>
      <c r="AZ146" s="58"/>
      <c r="BA146" s="74"/>
      <c r="BB146" s="75"/>
      <c r="BD146" s="58"/>
      <c r="BE146" s="76"/>
    </row>
    <row r="147" spans="1:58" ht="45" customHeight="1" x14ac:dyDescent="0.25">
      <c r="B147" s="55" t="str">
        <f t="shared" si="51"/>
        <v>PERFILAJE</v>
      </c>
      <c r="C147" s="55" t="str">
        <f t="shared" si="52"/>
        <v>Personal</v>
      </c>
      <c r="D147" s="55" t="str">
        <f t="shared" si="53"/>
        <v>Referente Técnico de la Línea</v>
      </c>
      <c r="E147" s="55" t="str">
        <f t="shared" si="54"/>
        <v>Experiencia General</v>
      </c>
      <c r="F147" s="55" t="str">
        <f t="shared" si="55"/>
        <v>PERFILAJEPersonal</v>
      </c>
      <c r="G147" s="55" t="str">
        <f t="shared" si="50"/>
        <v>PERFILAJEPersonalReferente Técnico de la Línea</v>
      </c>
      <c r="H147" s="55" t="str">
        <f t="shared" si="56"/>
        <v>PERFILAJEPersonalReferente Técnico de la LíneaExperiencia General</v>
      </c>
      <c r="I147" s="34" t="s">
        <v>45</v>
      </c>
      <c r="J147" s="33" t="str">
        <f t="shared" si="57"/>
        <v xml:space="preserve"> -PERFILAJE</v>
      </c>
      <c r="P147" s="77" t="s">
        <v>49</v>
      </c>
      <c r="Q147" s="78"/>
      <c r="R147" s="78" t="s">
        <v>50</v>
      </c>
      <c r="T147" s="79" t="s">
        <v>11</v>
      </c>
      <c r="U147" s="79" t="s">
        <v>10</v>
      </c>
      <c r="W147" s="79" t="s">
        <v>13</v>
      </c>
      <c r="Y147" s="80">
        <v>7</v>
      </c>
      <c r="Z147" s="80">
        <v>10</v>
      </c>
      <c r="AA147" s="80">
        <v>12</v>
      </c>
      <c r="AC147" s="81">
        <f>IF($T147="Cumplimiento","",INDEX(TABLA_TIPO_MEDICION[1],MATCH(MATRIZ!$U147,TABLA_TIPO_MEDICION[TIPO_MEDICION],0),1))</f>
        <v>0</v>
      </c>
      <c r="AD147" s="81">
        <f>IF($T147="Cumplimiento","",INDEX(TABLA_TIPO_MEDICION[2],MATCH(MATRIZ!$U147,TABLA_TIPO_MEDICION[TIPO_MEDICION],0),1))</f>
        <v>0.8</v>
      </c>
      <c r="AE147" s="81">
        <f>IF($T147="Cumplimiento","",INDEX(TABLA_TIPO_MEDICION[3],MATCH(MATRIZ!$U147,TABLA_TIPO_MEDICION[TIPO_MEDICION],0),1))</f>
        <v>1</v>
      </c>
      <c r="AF147" s="81">
        <f>IF($T147="Cumplimiento","",INDEX(TABLA_TIPO_MEDICION[4],MATCH(MATRIZ!$U147,TABLA_TIPO_MEDICION[TIPO_MEDICION],0),1))</f>
        <v>1</v>
      </c>
      <c r="AH147" s="74"/>
      <c r="AI147" s="58"/>
      <c r="AJ147" s="58"/>
      <c r="AK147" s="74"/>
      <c r="AL147" s="58"/>
      <c r="AM147" s="58"/>
      <c r="AN147" s="58"/>
      <c r="AO147" s="82">
        <v>0.45</v>
      </c>
      <c r="AQ147" s="32"/>
      <c r="AS147" s="83" t="str">
        <f>IF($AQ147="","",IF($T147="Cumplimiento",INDEX(TABLA_SI_NO[Valor],MATCH($AQ147,TABLA_SI_NO[SI_NO],0),1),IF($AQ147&lt;$Y147,$AC147,IF($AQ147&lt;$Z147,$AD147,IF($AQ147&lt;$AA147,$AE147,IF($AQ147&gt;=$AA147,$AF147))))))</f>
        <v/>
      </c>
      <c r="AU147" s="74"/>
      <c r="AV147" s="84">
        <f t="shared" ref="AV147:AV149" si="58">IF(W147="SI",IF(AS147=0,1,0),0)</f>
        <v>0</v>
      </c>
      <c r="AX147" s="74"/>
      <c r="AY147" s="66"/>
      <c r="AZ147" s="58"/>
      <c r="BA147" s="74"/>
      <c r="BB147" s="66"/>
      <c r="BD147" s="58"/>
      <c r="BE147" s="82">
        <f t="shared" ref="BE147:BE149" si="59">IF($AS147="",0,$AS147*$AO147)</f>
        <v>0</v>
      </c>
      <c r="BF147" s="116"/>
    </row>
    <row r="148" spans="1:58" ht="45" customHeight="1" x14ac:dyDescent="0.25">
      <c r="B148" s="55" t="str">
        <f t="shared" si="51"/>
        <v>PERFILAJE</v>
      </c>
      <c r="C148" s="55" t="str">
        <f t="shared" si="52"/>
        <v>Personal</v>
      </c>
      <c r="D148" s="55" t="str">
        <f t="shared" si="53"/>
        <v>Referente Técnico de la Línea</v>
      </c>
      <c r="E148" s="55" t="str">
        <f t="shared" si="54"/>
        <v>Experiencia Offshore</v>
      </c>
      <c r="F148" s="55" t="str">
        <f t="shared" si="55"/>
        <v>PERFILAJEPersonal</v>
      </c>
      <c r="G148" s="55" t="str">
        <f t="shared" si="50"/>
        <v>PERFILAJEPersonalReferente Técnico de la Línea</v>
      </c>
      <c r="H148" s="55" t="str">
        <f t="shared" si="56"/>
        <v>PERFILAJEPersonalReferente Técnico de la LíneaExperiencia Offshore</v>
      </c>
      <c r="I148" s="34" t="s">
        <v>45</v>
      </c>
      <c r="J148" s="33" t="str">
        <f t="shared" si="57"/>
        <v xml:space="preserve"> -PERFILAJE</v>
      </c>
      <c r="P148" s="77" t="s">
        <v>51</v>
      </c>
      <c r="Q148" s="78"/>
      <c r="R148" s="78" t="s">
        <v>50</v>
      </c>
      <c r="T148" s="79" t="s">
        <v>11</v>
      </c>
      <c r="U148" s="79" t="s">
        <v>10</v>
      </c>
      <c r="W148" s="79" t="s">
        <v>13</v>
      </c>
      <c r="Y148" s="80">
        <v>4</v>
      </c>
      <c r="Z148" s="80">
        <v>5</v>
      </c>
      <c r="AA148" s="80">
        <v>7</v>
      </c>
      <c r="AC148" s="81">
        <f>IF($T148="Cumplimiento","",INDEX(TABLA_TIPO_MEDICION[1],MATCH(MATRIZ!$U148,TABLA_TIPO_MEDICION[TIPO_MEDICION],0),1))</f>
        <v>0</v>
      </c>
      <c r="AD148" s="81">
        <f>IF($T148="Cumplimiento","",INDEX(TABLA_TIPO_MEDICION[2],MATCH(MATRIZ!$U148,TABLA_TIPO_MEDICION[TIPO_MEDICION],0),1))</f>
        <v>0.8</v>
      </c>
      <c r="AE148" s="81">
        <f>IF($T148="Cumplimiento","",INDEX(TABLA_TIPO_MEDICION[3],MATCH(MATRIZ!$U148,TABLA_TIPO_MEDICION[TIPO_MEDICION],0),1))</f>
        <v>1</v>
      </c>
      <c r="AF148" s="81">
        <f>IF($T148="Cumplimiento","",INDEX(TABLA_TIPO_MEDICION[4],MATCH(MATRIZ!$U148,TABLA_TIPO_MEDICION[TIPO_MEDICION],0),1))</f>
        <v>1</v>
      </c>
      <c r="AH148" s="74"/>
      <c r="AI148" s="58"/>
      <c r="AJ148" s="58"/>
      <c r="AK148" s="74"/>
      <c r="AL148" s="58"/>
      <c r="AM148" s="58"/>
      <c r="AN148" s="58"/>
      <c r="AO148" s="82">
        <v>0.4</v>
      </c>
      <c r="AQ148" s="32"/>
      <c r="AS148" s="83" t="str">
        <f>IF($AQ148="","",IF($T148="Cumplimiento",INDEX(TABLA_SI_NO[Valor],MATCH($AQ148,TABLA_SI_NO[SI_NO],0),1),IF($AQ148&lt;$Y148,$AC148,IF($AQ148&lt;$Z148,$AD148,IF($AQ148&lt;$AA148,$AE148,IF($AQ148&gt;=$AA148,$AF148))))))</f>
        <v/>
      </c>
      <c r="AU148" s="74"/>
      <c r="AV148" s="84">
        <f t="shared" si="58"/>
        <v>0</v>
      </c>
      <c r="AX148" s="74"/>
      <c r="AY148" s="66"/>
      <c r="AZ148" s="58"/>
      <c r="BA148" s="74"/>
      <c r="BB148" s="66"/>
      <c r="BD148" s="58"/>
      <c r="BE148" s="82">
        <f t="shared" si="59"/>
        <v>0</v>
      </c>
      <c r="BF148" s="116"/>
    </row>
    <row r="149" spans="1:58" ht="45" customHeight="1" x14ac:dyDescent="0.25">
      <c r="B149" s="55" t="str">
        <f t="shared" si="51"/>
        <v>PERFILAJE</v>
      </c>
      <c r="C149" s="55" t="str">
        <f t="shared" si="52"/>
        <v>Personal</v>
      </c>
      <c r="D149" s="55" t="str">
        <f t="shared" si="53"/>
        <v>Referente Técnico de la Línea</v>
      </c>
      <c r="E149" s="55" t="str">
        <f t="shared" si="54"/>
        <v>Formación Profesional</v>
      </c>
      <c r="F149" s="55" t="str">
        <f t="shared" si="55"/>
        <v>PERFILAJEPersonal</v>
      </c>
      <c r="G149" s="55" t="str">
        <f t="shared" si="50"/>
        <v>PERFILAJEPersonalReferente Técnico de la Línea</v>
      </c>
      <c r="H149" s="55" t="str">
        <f t="shared" si="56"/>
        <v>PERFILAJEPersonalReferente Técnico de la LíneaFormación Profesional</v>
      </c>
      <c r="I149" s="34" t="s">
        <v>45</v>
      </c>
      <c r="J149" s="33" t="str">
        <f t="shared" si="57"/>
        <v xml:space="preserve"> -PERFILAJE</v>
      </c>
      <c r="P149" s="77" t="s">
        <v>52</v>
      </c>
      <c r="Q149" s="78" t="s">
        <v>53</v>
      </c>
      <c r="R149" s="78" t="s">
        <v>54</v>
      </c>
      <c r="T149" s="79" t="s">
        <v>15</v>
      </c>
      <c r="U149" s="79"/>
      <c r="W149" s="79" t="s">
        <v>13</v>
      </c>
      <c r="Y149" s="80" t="s">
        <v>9</v>
      </c>
      <c r="Z149" s="80" t="s">
        <v>9</v>
      </c>
      <c r="AA149" s="80" t="s">
        <v>9</v>
      </c>
      <c r="AC149" s="81" t="str">
        <f>IF($T149="Cumplimiento","",INDEX(TABLA_TIPO_MEDICION[1],MATCH(MATRIZ!$U149,TABLA_TIPO_MEDICION[TIPO_MEDICION],0),1))</f>
        <v/>
      </c>
      <c r="AD149" s="81" t="str">
        <f>IF($T149="Cumplimiento","",INDEX(TABLA_TIPO_MEDICION[2],MATCH(MATRIZ!$U149,TABLA_TIPO_MEDICION[TIPO_MEDICION],0),1))</f>
        <v/>
      </c>
      <c r="AE149" s="81" t="str">
        <f>IF($T149="Cumplimiento","",INDEX(TABLA_TIPO_MEDICION[3],MATCH(MATRIZ!$U149,TABLA_TIPO_MEDICION[TIPO_MEDICION],0),1))</f>
        <v/>
      </c>
      <c r="AF149" s="81" t="str">
        <f>IF($T149="Cumplimiento","",INDEX(TABLA_TIPO_MEDICION[4],MATCH(MATRIZ!$U149,TABLA_TIPO_MEDICION[TIPO_MEDICION],0),1))</f>
        <v/>
      </c>
      <c r="AH149" s="74"/>
      <c r="AI149" s="58"/>
      <c r="AJ149" s="58"/>
      <c r="AK149" s="74"/>
      <c r="AL149" s="58"/>
      <c r="AM149" s="58"/>
      <c r="AN149" s="58"/>
      <c r="AO149" s="82">
        <v>0.15</v>
      </c>
      <c r="AQ149" s="32"/>
      <c r="AS149" s="83" t="str">
        <f>IF($AQ149="","",IF($T149="Cumplimiento",INDEX(TABLA_SI_NO[Valor],MATCH($AQ149,TABLA_SI_NO[SI_NO],0),1),IF($AQ149&lt;$Y149,$AC149,IF($AQ149&lt;$Z149,$AD149,IF($AQ149&lt;$AA149,$AE149,IF($AQ149&gt;=$AA149,$AF149))))))</f>
        <v/>
      </c>
      <c r="AT149" s="33" t="str">
        <f>IF($AQ149&lt;$Y149,$AC149,IF($AQ149&lt;$Z149,$AD149,IF($AQ149&lt;$AA149,$AE149,IF($AQ149&gt;=$AA149,$AF149))))</f>
        <v/>
      </c>
      <c r="AU149" s="74"/>
      <c r="AV149" s="84">
        <f t="shared" si="58"/>
        <v>0</v>
      </c>
      <c r="AX149" s="74"/>
      <c r="AY149" s="66"/>
      <c r="AZ149" s="58"/>
      <c r="BA149" s="74"/>
      <c r="BB149" s="66"/>
      <c r="BD149" s="58"/>
      <c r="BE149" s="82">
        <f t="shared" si="59"/>
        <v>0</v>
      </c>
      <c r="BF149" s="116"/>
    </row>
    <row r="150" spans="1:58" ht="5.0999999999999996" customHeight="1" x14ac:dyDescent="0.25">
      <c r="B150" s="55" t="str">
        <f t="shared" si="51"/>
        <v>PERFILAJE</v>
      </c>
      <c r="C150" s="55" t="str">
        <f t="shared" si="52"/>
        <v>Personal</v>
      </c>
      <c r="D150" s="55" t="str">
        <f t="shared" si="53"/>
        <v>Referente Técnico de la Línea</v>
      </c>
      <c r="E150" s="55" t="str">
        <f t="shared" si="54"/>
        <v/>
      </c>
      <c r="F150" s="55" t="str">
        <f t="shared" si="55"/>
        <v>PERFILAJEPersonal</v>
      </c>
      <c r="G150" s="55" t="str">
        <f t="shared" si="50"/>
        <v>PERFILAJEPersonalReferente Técnico de la Línea</v>
      </c>
      <c r="H150" s="55" t="str">
        <f t="shared" si="56"/>
        <v/>
      </c>
      <c r="I150" s="34" t="s">
        <v>45</v>
      </c>
      <c r="J150" s="33" t="str">
        <f t="shared" si="57"/>
        <v xml:space="preserve"> -PERFILAJE</v>
      </c>
      <c r="P150" s="85"/>
      <c r="Q150" s="86"/>
      <c r="R150" s="86"/>
      <c r="T150" s="53"/>
      <c r="U150" s="53"/>
      <c r="W150" s="53"/>
      <c r="Y150" s="53"/>
      <c r="Z150" s="53"/>
      <c r="AA150" s="53"/>
      <c r="AH150" s="58"/>
      <c r="AI150" s="58"/>
      <c r="AJ150" s="58"/>
      <c r="AK150" s="58"/>
      <c r="AL150" s="66"/>
      <c r="AM150" s="58"/>
      <c r="AN150" s="58"/>
      <c r="AO150" s="66"/>
      <c r="AQ150" s="53"/>
      <c r="AS150" s="87"/>
      <c r="AU150" s="58"/>
      <c r="AV150" s="54"/>
      <c r="AX150" s="58"/>
      <c r="AY150" s="66"/>
      <c r="AZ150" s="58"/>
      <c r="BA150" s="58"/>
      <c r="BB150" s="66"/>
      <c r="BD150" s="87"/>
      <c r="BE150" s="87"/>
    </row>
    <row r="151" spans="1:58" ht="15" customHeight="1" x14ac:dyDescent="0.25">
      <c r="A151" s="67"/>
      <c r="B151" s="55" t="str">
        <f t="shared" si="51"/>
        <v>PERFILAJE</v>
      </c>
      <c r="C151" s="55" t="str">
        <f t="shared" si="52"/>
        <v>Personal</v>
      </c>
      <c r="D151" s="55" t="str">
        <f t="shared" si="53"/>
        <v>Supervisor de Servicio en Plataforma Autoelevable</v>
      </c>
      <c r="E151" s="55" t="str">
        <f t="shared" si="54"/>
        <v/>
      </c>
      <c r="F151" s="55" t="str">
        <f t="shared" si="55"/>
        <v>PERFILAJEPersonal</v>
      </c>
      <c r="G151" s="55" t="str">
        <f t="shared" si="50"/>
        <v>PERFILAJEPersonalSupervisor de Servicio en Plataforma Autoelevable</v>
      </c>
      <c r="H151" s="55" t="str">
        <f t="shared" si="56"/>
        <v/>
      </c>
      <c r="I151" s="34" t="s">
        <v>45</v>
      </c>
      <c r="J151" s="33" t="str">
        <f t="shared" si="57"/>
        <v xml:space="preserve"> -PERFILAJE</v>
      </c>
      <c r="M151" s="67"/>
      <c r="N151" s="67"/>
      <c r="O151" s="88" t="s">
        <v>55</v>
      </c>
      <c r="P151" s="89"/>
      <c r="Q151" s="88"/>
      <c r="R151" s="88"/>
      <c r="T151" s="88"/>
      <c r="U151" s="88"/>
      <c r="W151" s="88"/>
      <c r="Y151" s="88"/>
      <c r="Z151" s="88"/>
      <c r="AA151" s="88"/>
      <c r="AC151" s="88"/>
      <c r="AD151" s="88"/>
      <c r="AE151" s="88"/>
      <c r="AF151" s="88"/>
      <c r="AH151" s="58"/>
      <c r="AI151" s="58"/>
      <c r="AJ151" s="58"/>
      <c r="AK151" s="70"/>
      <c r="AL151" s="71">
        <v>0.38888888888888884</v>
      </c>
      <c r="AM151" s="58"/>
      <c r="AN151" s="72">
        <f>SUMIFS($AO:$AO,$G:$G,$G151)</f>
        <v>1</v>
      </c>
      <c r="AO151" s="73"/>
      <c r="AU151" s="58"/>
      <c r="AV151" s="54"/>
      <c r="AX151" s="58"/>
      <c r="AY151" s="66"/>
      <c r="AZ151" s="58"/>
      <c r="BA151" s="70"/>
      <c r="BB151" s="71">
        <f>AL151*BD151</f>
        <v>0</v>
      </c>
      <c r="BD151" s="72">
        <f>SUMIFS($BE:$BE,$G:$G,$G151)</f>
        <v>0</v>
      </c>
      <c r="BE151" s="73"/>
    </row>
    <row r="152" spans="1:58" ht="5.0999999999999996" customHeight="1" x14ac:dyDescent="0.25">
      <c r="B152" s="55" t="str">
        <f t="shared" si="51"/>
        <v>PERFILAJE</v>
      </c>
      <c r="C152" s="55" t="str">
        <f t="shared" si="52"/>
        <v>Personal</v>
      </c>
      <c r="D152" s="55" t="str">
        <f t="shared" si="53"/>
        <v>Supervisor de Servicio en Plataforma Autoelevable</v>
      </c>
      <c r="E152" s="55" t="str">
        <f t="shared" si="54"/>
        <v/>
      </c>
      <c r="F152" s="55" t="str">
        <f t="shared" si="55"/>
        <v>PERFILAJEPersonal</v>
      </c>
      <c r="G152" s="55" t="str">
        <f t="shared" si="50"/>
        <v>PERFILAJEPersonalSupervisor de Servicio en Plataforma Autoelevable</v>
      </c>
      <c r="H152" s="55" t="str">
        <f t="shared" si="56"/>
        <v/>
      </c>
      <c r="I152" s="34" t="s">
        <v>45</v>
      </c>
      <c r="J152" s="33" t="str">
        <f t="shared" si="57"/>
        <v xml:space="preserve"> -PERFILAJE</v>
      </c>
      <c r="T152" s="53"/>
      <c r="U152" s="53"/>
      <c r="W152" s="53"/>
      <c r="Y152" s="53"/>
      <c r="Z152" s="53"/>
      <c r="AA152" s="53"/>
      <c r="AH152" s="58"/>
      <c r="AI152" s="58"/>
      <c r="AJ152" s="58"/>
      <c r="AK152" s="74"/>
      <c r="AL152" s="75"/>
      <c r="AM152" s="58"/>
      <c r="AN152" s="58"/>
      <c r="AO152" s="76"/>
      <c r="AQ152" s="53"/>
      <c r="AS152" s="87"/>
      <c r="AU152" s="58"/>
      <c r="AV152" s="54"/>
      <c r="AX152" s="58"/>
      <c r="AY152" s="66"/>
      <c r="AZ152" s="58"/>
      <c r="BA152" s="74"/>
      <c r="BB152" s="75"/>
      <c r="BD152" s="58"/>
      <c r="BE152" s="76"/>
    </row>
    <row r="153" spans="1:58" ht="45" customHeight="1" x14ac:dyDescent="0.25">
      <c r="B153" s="55" t="str">
        <f t="shared" si="51"/>
        <v>PERFILAJE</v>
      </c>
      <c r="C153" s="55" t="str">
        <f t="shared" si="52"/>
        <v>Personal</v>
      </c>
      <c r="D153" s="55" t="str">
        <f t="shared" si="53"/>
        <v>Supervisor de Servicio en Plataforma Autoelevable</v>
      </c>
      <c r="E153" s="55" t="str">
        <f t="shared" si="54"/>
        <v>Experiencia General</v>
      </c>
      <c r="F153" s="55" t="str">
        <f t="shared" si="55"/>
        <v>PERFILAJEPersonal</v>
      </c>
      <c r="G153" s="55" t="str">
        <f t="shared" si="50"/>
        <v>PERFILAJEPersonalSupervisor de Servicio en Plataforma Autoelevable</v>
      </c>
      <c r="H153" s="55" t="str">
        <f t="shared" si="56"/>
        <v>PERFILAJEPersonalSupervisor de Servicio en Plataforma AutoelevableExperiencia General</v>
      </c>
      <c r="I153" s="34" t="s">
        <v>45</v>
      </c>
      <c r="J153" s="33" t="str">
        <f t="shared" si="57"/>
        <v xml:space="preserve"> -PERFILAJE</v>
      </c>
      <c r="P153" s="77" t="s">
        <v>49</v>
      </c>
      <c r="Q153" s="78"/>
      <c r="R153" s="78" t="s">
        <v>50</v>
      </c>
      <c r="T153" s="79" t="s">
        <v>11</v>
      </c>
      <c r="U153" s="79" t="s">
        <v>10</v>
      </c>
      <c r="W153" s="79" t="s">
        <v>13</v>
      </c>
      <c r="Y153" s="80">
        <v>3</v>
      </c>
      <c r="Z153" s="80">
        <v>5</v>
      </c>
      <c r="AA153" s="80">
        <v>10</v>
      </c>
      <c r="AC153" s="81">
        <f>IF($T153="Cumplimiento","",INDEX(TABLA_TIPO_MEDICION[1],MATCH(MATRIZ!$U153,TABLA_TIPO_MEDICION[TIPO_MEDICION],0),1))</f>
        <v>0</v>
      </c>
      <c r="AD153" s="81">
        <f>IF($T153="Cumplimiento","",INDEX(TABLA_TIPO_MEDICION[2],MATCH(MATRIZ!$U153,TABLA_TIPO_MEDICION[TIPO_MEDICION],0),1))</f>
        <v>0.8</v>
      </c>
      <c r="AE153" s="81">
        <f>IF($T153="Cumplimiento","",INDEX(TABLA_TIPO_MEDICION[3],MATCH(MATRIZ!$U153,TABLA_TIPO_MEDICION[TIPO_MEDICION],0),1))</f>
        <v>1</v>
      </c>
      <c r="AF153" s="81">
        <f>IF($T153="Cumplimiento","",INDEX(TABLA_TIPO_MEDICION[4],MATCH(MATRIZ!$U153,TABLA_TIPO_MEDICION[TIPO_MEDICION],0),1))</f>
        <v>1</v>
      </c>
      <c r="AH153" s="74"/>
      <c r="AI153" s="58"/>
      <c r="AJ153" s="58"/>
      <c r="AK153" s="58"/>
      <c r="AL153" s="58"/>
      <c r="AM153" s="58"/>
      <c r="AN153" s="58"/>
      <c r="AO153" s="82">
        <v>0.35</v>
      </c>
      <c r="AQ153" s="32"/>
      <c r="AS153" s="83" t="str">
        <f>IF($AQ153="","",IF($T153="Cumplimiento",INDEX(TABLA_SI_NO[Valor],MATCH($AQ153,TABLA_SI_NO[SI_NO],0),1),IF($AQ153&lt;$Y153,$AC153,IF($AQ153&lt;$Z153,$AD153,IF($AQ153&lt;$AA153,$AE153,IF($AQ153&gt;=$AA153,$AF153))))))</f>
        <v/>
      </c>
      <c r="AU153" s="74"/>
      <c r="AV153" s="84">
        <f t="shared" ref="AV153:AV155" si="60">IF(W153="SI",IF(AS153=0,1,0),0)</f>
        <v>0</v>
      </c>
      <c r="AX153" s="74"/>
      <c r="AY153" s="66"/>
      <c r="AZ153" s="58"/>
      <c r="BA153" s="74"/>
      <c r="BB153" s="66"/>
      <c r="BD153" s="58"/>
      <c r="BE153" s="82">
        <f t="shared" ref="BE153:BE155" si="61">IF($AS153="",0,$AS153*$AO153)</f>
        <v>0</v>
      </c>
      <c r="BF153" s="116"/>
    </row>
    <row r="154" spans="1:58" ht="45" customHeight="1" x14ac:dyDescent="0.25">
      <c r="B154" s="55" t="str">
        <f t="shared" si="51"/>
        <v>PERFILAJE</v>
      </c>
      <c r="C154" s="55" t="str">
        <f t="shared" si="52"/>
        <v>Personal</v>
      </c>
      <c r="D154" s="55" t="str">
        <f t="shared" si="53"/>
        <v>Supervisor de Servicio en Plataforma Autoelevable</v>
      </c>
      <c r="E154" s="55" t="str">
        <f t="shared" si="54"/>
        <v>Experiencia Offshore</v>
      </c>
      <c r="F154" s="55" t="str">
        <f t="shared" si="55"/>
        <v>PERFILAJEPersonal</v>
      </c>
      <c r="G154" s="55" t="str">
        <f t="shared" si="50"/>
        <v>PERFILAJEPersonalSupervisor de Servicio en Plataforma Autoelevable</v>
      </c>
      <c r="H154" s="55" t="str">
        <f t="shared" si="56"/>
        <v>PERFILAJEPersonalSupervisor de Servicio en Plataforma AutoelevableExperiencia Offshore</v>
      </c>
      <c r="I154" s="34" t="s">
        <v>45</v>
      </c>
      <c r="J154" s="33" t="str">
        <f t="shared" si="57"/>
        <v xml:space="preserve"> -PERFILAJE</v>
      </c>
      <c r="P154" s="77" t="s">
        <v>51</v>
      </c>
      <c r="Q154" s="78"/>
      <c r="R154" s="78" t="s">
        <v>102</v>
      </c>
      <c r="T154" s="79" t="s">
        <v>11</v>
      </c>
      <c r="U154" s="79" t="s">
        <v>10</v>
      </c>
      <c r="W154" s="79" t="s">
        <v>13</v>
      </c>
      <c r="Y154" s="80">
        <v>2</v>
      </c>
      <c r="Z154" s="80">
        <v>3</v>
      </c>
      <c r="AA154" s="80">
        <v>5</v>
      </c>
      <c r="AC154" s="81">
        <f>IF($T154="Cumplimiento","",INDEX(TABLA_TIPO_MEDICION[1],MATCH(MATRIZ!$U154,TABLA_TIPO_MEDICION[TIPO_MEDICION],0),1))</f>
        <v>0</v>
      </c>
      <c r="AD154" s="81">
        <f>IF($T154="Cumplimiento","",INDEX(TABLA_TIPO_MEDICION[2],MATCH(MATRIZ!$U154,TABLA_TIPO_MEDICION[TIPO_MEDICION],0),1))</f>
        <v>0.8</v>
      </c>
      <c r="AE154" s="81">
        <f>IF($T154="Cumplimiento","",INDEX(TABLA_TIPO_MEDICION[3],MATCH(MATRIZ!$U154,TABLA_TIPO_MEDICION[TIPO_MEDICION],0),1))</f>
        <v>1</v>
      </c>
      <c r="AF154" s="81">
        <f>IF($T154="Cumplimiento","",INDEX(TABLA_TIPO_MEDICION[4],MATCH(MATRIZ!$U154,TABLA_TIPO_MEDICION[TIPO_MEDICION],0),1))</f>
        <v>1</v>
      </c>
      <c r="AH154" s="74"/>
      <c r="AI154" s="58"/>
      <c r="AJ154" s="58"/>
      <c r="AK154" s="58"/>
      <c r="AL154" s="58"/>
      <c r="AM154" s="58"/>
      <c r="AN154" s="58"/>
      <c r="AO154" s="82">
        <v>0.35</v>
      </c>
      <c r="AQ154" s="32"/>
      <c r="AS154" s="83" t="str">
        <f>IF($AQ154="","",IF($T154="Cumplimiento",INDEX(TABLA_SI_NO[Valor],MATCH($AQ154,TABLA_SI_NO[SI_NO],0),1),IF($AQ154&lt;$Y154,$AC154,IF($AQ154&lt;$Z154,$AD154,IF($AQ154&lt;$AA154,$AE154,IF($AQ154&gt;=$AA154,$AF154))))))</f>
        <v/>
      </c>
      <c r="AU154" s="74"/>
      <c r="AV154" s="84">
        <f t="shared" si="60"/>
        <v>0</v>
      </c>
      <c r="AX154" s="74"/>
      <c r="AY154" s="66"/>
      <c r="AZ154" s="58"/>
      <c r="BA154" s="74"/>
      <c r="BB154" s="66"/>
      <c r="BD154" s="58"/>
      <c r="BE154" s="82">
        <f t="shared" si="61"/>
        <v>0</v>
      </c>
      <c r="BF154" s="116"/>
    </row>
    <row r="155" spans="1:58" ht="45" customHeight="1" x14ac:dyDescent="0.25">
      <c r="B155" s="55" t="str">
        <f t="shared" si="51"/>
        <v>PERFILAJE</v>
      </c>
      <c r="C155" s="55" t="str">
        <f t="shared" si="52"/>
        <v>Personal</v>
      </c>
      <c r="D155" s="55" t="str">
        <f t="shared" si="53"/>
        <v>Supervisor de Servicio en Plataforma Autoelevable</v>
      </c>
      <c r="E155" s="55" t="str">
        <f t="shared" si="54"/>
        <v xml:space="preserve">Formación Profesional  (Ingeniero = 100%; Tecnico = 50%). </v>
      </c>
      <c r="F155" s="55" t="str">
        <f t="shared" si="55"/>
        <v>PERFILAJEPersonal</v>
      </c>
      <c r="G155" s="55" t="str">
        <f t="shared" si="50"/>
        <v>PERFILAJEPersonalSupervisor de Servicio en Plataforma Autoelevable</v>
      </c>
      <c r="H155" s="55" t="str">
        <f t="shared" si="56"/>
        <v xml:space="preserve">PERFILAJEPersonalSupervisor de Servicio en Plataforma AutoelevableFormación Profesional  (Ingeniero = 100%; Tecnico = 50%). </v>
      </c>
      <c r="I155" s="34" t="s">
        <v>45</v>
      </c>
      <c r="J155" s="33" t="str">
        <f t="shared" si="57"/>
        <v xml:space="preserve"> -PERFILAJE</v>
      </c>
      <c r="P155" s="77" t="s">
        <v>122</v>
      </c>
      <c r="Q155" s="78"/>
      <c r="R155" s="78" t="s">
        <v>54</v>
      </c>
      <c r="T155" s="79" t="s">
        <v>15</v>
      </c>
      <c r="U155" s="79"/>
      <c r="W155" s="79" t="s">
        <v>13</v>
      </c>
      <c r="Y155" s="80" t="s">
        <v>9</v>
      </c>
      <c r="Z155" s="80" t="s">
        <v>9</v>
      </c>
      <c r="AA155" s="80" t="s">
        <v>9</v>
      </c>
      <c r="AC155" s="81" t="str">
        <f>IF($T155="Cumplimiento","",INDEX(TABLA_TIPO_MEDICION[1],MATCH(MATRIZ!$U155,TABLA_TIPO_MEDICION[TIPO_MEDICION],0),1))</f>
        <v/>
      </c>
      <c r="AD155" s="81" t="str">
        <f>IF($T155="Cumplimiento","",INDEX(TABLA_TIPO_MEDICION[2],MATCH(MATRIZ!$U155,TABLA_TIPO_MEDICION[TIPO_MEDICION],0),1))</f>
        <v/>
      </c>
      <c r="AE155" s="81" t="str">
        <f>IF($T155="Cumplimiento","",INDEX(TABLA_TIPO_MEDICION[3],MATCH(MATRIZ!$U155,TABLA_TIPO_MEDICION[TIPO_MEDICION],0),1))</f>
        <v/>
      </c>
      <c r="AF155" s="81" t="str">
        <f>IF($T155="Cumplimiento","",INDEX(TABLA_TIPO_MEDICION[4],MATCH(MATRIZ!$U155,TABLA_TIPO_MEDICION[TIPO_MEDICION],0),1))</f>
        <v/>
      </c>
      <c r="AH155" s="74"/>
      <c r="AI155" s="58"/>
      <c r="AJ155" s="58"/>
      <c r="AK155" s="58"/>
      <c r="AL155" s="58"/>
      <c r="AM155" s="58"/>
      <c r="AN155" s="58"/>
      <c r="AO155" s="82">
        <v>0.3</v>
      </c>
      <c r="AQ155" s="32"/>
      <c r="AS155" s="83" t="str">
        <f>IF($AQ155="","",IF($T155="Cumplimiento",INDEX(TABLA_SI_NO[Valor],MATCH($AQ155,TABLA_SI_NO[SI_NO],0),1),IF($AQ155&lt;$Y155,$AC155,IF($AQ155&lt;$Z155,$AD155,IF($AQ155&lt;$AA155,$AE155,IF($AQ155&gt;=$AA155,$AF155))))))</f>
        <v/>
      </c>
      <c r="AU155" s="74"/>
      <c r="AV155" s="84">
        <f t="shared" si="60"/>
        <v>0</v>
      </c>
      <c r="AX155" s="74"/>
      <c r="AY155" s="66"/>
      <c r="AZ155" s="58"/>
      <c r="BA155" s="74"/>
      <c r="BB155" s="66"/>
      <c r="BD155" s="58"/>
      <c r="BE155" s="82">
        <f t="shared" si="61"/>
        <v>0</v>
      </c>
      <c r="BF155" s="116"/>
    </row>
    <row r="156" spans="1:58" ht="5.0999999999999996" customHeight="1" x14ac:dyDescent="0.25">
      <c r="B156" s="55" t="str">
        <f t="shared" si="51"/>
        <v>PERFILAJE</v>
      </c>
      <c r="C156" s="55" t="str">
        <f t="shared" si="52"/>
        <v>Personal</v>
      </c>
      <c r="D156" s="55" t="str">
        <f t="shared" si="53"/>
        <v>Supervisor de Servicio en Plataforma Autoelevable</v>
      </c>
      <c r="E156" s="55" t="str">
        <f t="shared" si="54"/>
        <v/>
      </c>
      <c r="F156" s="55" t="str">
        <f t="shared" si="55"/>
        <v>PERFILAJEPersonal</v>
      </c>
      <c r="G156" s="55" t="str">
        <f t="shared" si="50"/>
        <v>PERFILAJEPersonalSupervisor de Servicio en Plataforma Autoelevable</v>
      </c>
      <c r="H156" s="55" t="str">
        <f t="shared" si="56"/>
        <v/>
      </c>
      <c r="I156" s="34" t="s">
        <v>45</v>
      </c>
      <c r="J156" s="33" t="str">
        <f t="shared" si="57"/>
        <v xml:space="preserve"> -PERFILAJE</v>
      </c>
      <c r="P156" s="85"/>
      <c r="Q156" s="86"/>
      <c r="R156" s="86"/>
      <c r="T156" s="53"/>
      <c r="U156" s="53"/>
      <c r="W156" s="53"/>
      <c r="Y156" s="53"/>
      <c r="Z156" s="53"/>
      <c r="AA156" s="53"/>
      <c r="AH156" s="58"/>
      <c r="AI156" s="58"/>
      <c r="AJ156" s="58"/>
      <c r="AK156" s="58"/>
      <c r="AL156" s="66"/>
      <c r="AM156" s="58"/>
      <c r="AN156" s="58"/>
      <c r="AO156" s="66"/>
      <c r="AQ156" s="53"/>
      <c r="AS156" s="87"/>
      <c r="AU156" s="58"/>
      <c r="AV156" s="54"/>
      <c r="AX156" s="58"/>
      <c r="AY156" s="66"/>
      <c r="AZ156" s="58"/>
      <c r="BA156" s="58"/>
      <c r="BB156" s="66"/>
      <c r="BD156" s="87"/>
      <c r="BE156" s="87"/>
    </row>
    <row r="157" spans="1:58" ht="15" customHeight="1" x14ac:dyDescent="0.25">
      <c r="A157" s="67"/>
      <c r="B157" s="55" t="str">
        <f t="shared" si="51"/>
        <v>PERFILAJE</v>
      </c>
      <c r="C157" s="55" t="str">
        <f t="shared" si="52"/>
        <v>Personal</v>
      </c>
      <c r="D157" s="55" t="str">
        <f t="shared" si="53"/>
        <v>Supervisor de Servicio en Plataforma Autoelevable - Toma de muestras, testigos rotados, VSP, pesca</v>
      </c>
      <c r="E157" s="55" t="str">
        <f t="shared" si="54"/>
        <v/>
      </c>
      <c r="F157" s="55" t="str">
        <f t="shared" si="55"/>
        <v>PERFILAJEPersonal</v>
      </c>
      <c r="G157" s="55" t="str">
        <f t="shared" si="50"/>
        <v>PERFILAJEPersonalSupervisor de Servicio en Plataforma Autoelevable - Toma de muestras, testigos rotados, VSP, pesca</v>
      </c>
      <c r="H157" s="55" t="str">
        <f t="shared" si="56"/>
        <v/>
      </c>
      <c r="I157" s="34" t="s">
        <v>45</v>
      </c>
      <c r="J157" s="33" t="str">
        <f t="shared" si="57"/>
        <v xml:space="preserve"> -PERFILAJE</v>
      </c>
      <c r="M157" s="67"/>
      <c r="N157" s="67"/>
      <c r="O157" s="88" t="s">
        <v>142</v>
      </c>
      <c r="P157" s="89"/>
      <c r="Q157" s="88"/>
      <c r="R157" s="88"/>
      <c r="T157" s="88"/>
      <c r="U157" s="88"/>
      <c r="W157" s="88"/>
      <c r="Y157" s="88"/>
      <c r="Z157" s="88"/>
      <c r="AA157" s="88"/>
      <c r="AC157" s="88"/>
      <c r="AD157" s="88"/>
      <c r="AE157" s="88"/>
      <c r="AF157" s="88"/>
      <c r="AH157" s="58"/>
      <c r="AI157" s="58"/>
      <c r="AJ157" s="58"/>
      <c r="AK157" s="70"/>
      <c r="AL157" s="71">
        <v>0.38888888888888884</v>
      </c>
      <c r="AM157" s="58"/>
      <c r="AN157" s="72">
        <f>SUMIFS($AO:$AO,$G:$G,$G157)</f>
        <v>1</v>
      </c>
      <c r="AO157" s="73"/>
      <c r="AU157" s="58"/>
      <c r="AV157" s="54"/>
      <c r="AX157" s="58"/>
      <c r="AY157" s="66"/>
      <c r="AZ157" s="58"/>
      <c r="BA157" s="70"/>
      <c r="BB157" s="71">
        <f>AL157*BD157</f>
        <v>0</v>
      </c>
      <c r="BD157" s="72">
        <f>SUMIFS($BE:$BE,$G:$G,$G157)</f>
        <v>0</v>
      </c>
      <c r="BE157" s="73"/>
    </row>
    <row r="158" spans="1:58" ht="5.0999999999999996" customHeight="1" x14ac:dyDescent="0.25">
      <c r="B158" s="55" t="str">
        <f t="shared" si="51"/>
        <v>PERFILAJE</v>
      </c>
      <c r="C158" s="55" t="str">
        <f t="shared" si="52"/>
        <v>Personal</v>
      </c>
      <c r="D158" s="55" t="str">
        <f t="shared" si="53"/>
        <v>Supervisor de Servicio en Plataforma Autoelevable - Toma de muestras, testigos rotados, VSP, pesca</v>
      </c>
      <c r="E158" s="55" t="str">
        <f t="shared" si="54"/>
        <v/>
      </c>
      <c r="F158" s="55" t="str">
        <f t="shared" si="55"/>
        <v>PERFILAJEPersonal</v>
      </c>
      <c r="G158" s="55" t="str">
        <f t="shared" si="50"/>
        <v>PERFILAJEPersonalSupervisor de Servicio en Plataforma Autoelevable - Toma de muestras, testigos rotados, VSP, pesca</v>
      </c>
      <c r="H158" s="55" t="str">
        <f t="shared" si="56"/>
        <v/>
      </c>
      <c r="I158" s="34" t="s">
        <v>45</v>
      </c>
      <c r="J158" s="33" t="str">
        <f t="shared" si="57"/>
        <v xml:space="preserve"> -PERFILAJE</v>
      </c>
      <c r="T158" s="53"/>
      <c r="U158" s="53"/>
      <c r="W158" s="53"/>
      <c r="Y158" s="53"/>
      <c r="Z158" s="53"/>
      <c r="AA158" s="53"/>
      <c r="AH158" s="58"/>
      <c r="AI158" s="58"/>
      <c r="AJ158" s="58"/>
      <c r="AK158" s="74"/>
      <c r="AL158" s="75"/>
      <c r="AM158" s="58"/>
      <c r="AN158" s="58"/>
      <c r="AO158" s="76"/>
      <c r="AQ158" s="53"/>
      <c r="AS158" s="87"/>
      <c r="AU158" s="58"/>
      <c r="AV158" s="54"/>
      <c r="AX158" s="58"/>
      <c r="AY158" s="66"/>
      <c r="AZ158" s="58"/>
      <c r="BA158" s="74"/>
      <c r="BB158" s="75"/>
      <c r="BD158" s="58"/>
      <c r="BE158" s="76"/>
    </row>
    <row r="159" spans="1:58" ht="45" customHeight="1" x14ac:dyDescent="0.25">
      <c r="B159" s="55" t="str">
        <f t="shared" si="51"/>
        <v>PERFILAJE</v>
      </c>
      <c r="C159" s="55" t="str">
        <f t="shared" si="52"/>
        <v>Personal</v>
      </c>
      <c r="D159" s="55" t="str">
        <f t="shared" si="53"/>
        <v>Supervisor de Servicio en Plataforma Autoelevable - Toma de muestras, testigos rotados, VSP, pesca</v>
      </c>
      <c r="E159" s="55" t="str">
        <f t="shared" si="54"/>
        <v>Experiencia General</v>
      </c>
      <c r="F159" s="55" t="str">
        <f t="shared" si="55"/>
        <v>PERFILAJEPersonal</v>
      </c>
      <c r="G159" s="55" t="str">
        <f t="shared" si="50"/>
        <v>PERFILAJEPersonalSupervisor de Servicio en Plataforma Autoelevable - Toma de muestras, testigos rotados, VSP, pesca</v>
      </c>
      <c r="H159" s="55" t="str">
        <f t="shared" si="56"/>
        <v>PERFILAJEPersonalSupervisor de Servicio en Plataforma Autoelevable - Toma de muestras, testigos rotados, VSP, pescaExperiencia General</v>
      </c>
      <c r="I159" s="34" t="s">
        <v>45</v>
      </c>
      <c r="J159" s="33" t="str">
        <f t="shared" si="57"/>
        <v xml:space="preserve"> -PERFILAJE</v>
      </c>
      <c r="P159" s="77" t="s">
        <v>49</v>
      </c>
      <c r="Q159" s="78"/>
      <c r="R159" s="78" t="s">
        <v>50</v>
      </c>
      <c r="T159" s="79" t="s">
        <v>11</v>
      </c>
      <c r="U159" s="79" t="s">
        <v>10</v>
      </c>
      <c r="W159" s="79" t="s">
        <v>13</v>
      </c>
      <c r="Y159" s="80">
        <v>5</v>
      </c>
      <c r="Z159" s="80">
        <v>10</v>
      </c>
      <c r="AA159" s="80">
        <v>15</v>
      </c>
      <c r="AC159" s="81">
        <f>IF($T159="Cumplimiento","",INDEX(TABLA_TIPO_MEDICION[1],MATCH(MATRIZ!$U159,TABLA_TIPO_MEDICION[TIPO_MEDICION],0),1))</f>
        <v>0</v>
      </c>
      <c r="AD159" s="81">
        <f>IF($T159="Cumplimiento","",INDEX(TABLA_TIPO_MEDICION[2],MATCH(MATRIZ!$U159,TABLA_TIPO_MEDICION[TIPO_MEDICION],0),1))</f>
        <v>0.8</v>
      </c>
      <c r="AE159" s="81">
        <f>IF($T159="Cumplimiento","",INDEX(TABLA_TIPO_MEDICION[3],MATCH(MATRIZ!$U159,TABLA_TIPO_MEDICION[TIPO_MEDICION],0),1))</f>
        <v>1</v>
      </c>
      <c r="AF159" s="81">
        <f>IF($T159="Cumplimiento","",INDEX(TABLA_TIPO_MEDICION[4],MATCH(MATRIZ!$U159,TABLA_TIPO_MEDICION[TIPO_MEDICION],0),1))</f>
        <v>1</v>
      </c>
      <c r="AH159" s="74"/>
      <c r="AI159" s="58"/>
      <c r="AJ159" s="58"/>
      <c r="AK159" s="58"/>
      <c r="AL159" s="58"/>
      <c r="AM159" s="58"/>
      <c r="AN159" s="58"/>
      <c r="AO159" s="82">
        <v>0.35</v>
      </c>
      <c r="AQ159" s="32"/>
      <c r="AS159" s="83" t="str">
        <f>IF($AQ159="","",IF($T159="Cumplimiento",INDEX(TABLA_SI_NO[Valor],MATCH($AQ159,TABLA_SI_NO[SI_NO],0),1),IF($AQ159&lt;$Y159,$AC159,IF($AQ159&lt;$Z159,$AD159,IF($AQ159&lt;$AA159,$AE159,IF($AQ159&gt;=$AA159,$AF159))))))</f>
        <v/>
      </c>
      <c r="AU159" s="74"/>
      <c r="AV159" s="84">
        <f t="shared" ref="AV159:AV161" si="62">IF(W159="SI",IF(AS159=0,1,0),0)</f>
        <v>0</v>
      </c>
      <c r="AX159" s="74"/>
      <c r="AY159" s="66"/>
      <c r="AZ159" s="58"/>
      <c r="BA159" s="74"/>
      <c r="BB159" s="66"/>
      <c r="BD159" s="58"/>
      <c r="BE159" s="82">
        <f t="shared" ref="BE159:BE161" si="63">IF($AS159="",0,$AS159*$AO159)</f>
        <v>0</v>
      </c>
      <c r="BF159" s="116"/>
    </row>
    <row r="160" spans="1:58" ht="45" customHeight="1" x14ac:dyDescent="0.25">
      <c r="B160" s="55" t="str">
        <f t="shared" si="51"/>
        <v>PERFILAJE</v>
      </c>
      <c r="C160" s="55" t="str">
        <f t="shared" si="52"/>
        <v>Personal</v>
      </c>
      <c r="D160" s="55" t="str">
        <f t="shared" si="53"/>
        <v>Supervisor de Servicio en Plataforma Autoelevable - Toma de muestras, testigos rotados, VSP, pesca</v>
      </c>
      <c r="E160" s="55" t="str">
        <f t="shared" si="54"/>
        <v>Experiencia Offshore</v>
      </c>
      <c r="F160" s="55" t="str">
        <f t="shared" si="55"/>
        <v>PERFILAJEPersonal</v>
      </c>
      <c r="G160" s="55" t="str">
        <f t="shared" si="50"/>
        <v>PERFILAJEPersonalSupervisor de Servicio en Plataforma Autoelevable - Toma de muestras, testigos rotados, VSP, pesca</v>
      </c>
      <c r="H160" s="55" t="str">
        <f t="shared" si="56"/>
        <v>PERFILAJEPersonalSupervisor de Servicio en Plataforma Autoelevable - Toma de muestras, testigos rotados, VSP, pescaExperiencia Offshore</v>
      </c>
      <c r="I160" s="34" t="s">
        <v>45</v>
      </c>
      <c r="J160" s="33" t="str">
        <f t="shared" si="57"/>
        <v xml:space="preserve"> -PERFILAJE</v>
      </c>
      <c r="P160" s="77" t="s">
        <v>51</v>
      </c>
      <c r="Q160" s="78"/>
      <c r="R160" s="78" t="s">
        <v>102</v>
      </c>
      <c r="T160" s="79" t="s">
        <v>11</v>
      </c>
      <c r="U160" s="79" t="s">
        <v>10</v>
      </c>
      <c r="W160" s="79" t="s">
        <v>13</v>
      </c>
      <c r="Y160" s="80">
        <v>4</v>
      </c>
      <c r="Z160" s="80">
        <v>5</v>
      </c>
      <c r="AA160" s="80">
        <v>10</v>
      </c>
      <c r="AC160" s="81">
        <f>IF($T160="Cumplimiento","",INDEX(TABLA_TIPO_MEDICION[1],MATCH(MATRIZ!$U160,TABLA_TIPO_MEDICION[TIPO_MEDICION],0),1))</f>
        <v>0</v>
      </c>
      <c r="AD160" s="81">
        <f>IF($T160="Cumplimiento","",INDEX(TABLA_TIPO_MEDICION[2],MATCH(MATRIZ!$U160,TABLA_TIPO_MEDICION[TIPO_MEDICION],0),1))</f>
        <v>0.8</v>
      </c>
      <c r="AE160" s="81">
        <f>IF($T160="Cumplimiento","",INDEX(TABLA_TIPO_MEDICION[3],MATCH(MATRIZ!$U160,TABLA_TIPO_MEDICION[TIPO_MEDICION],0),1))</f>
        <v>1</v>
      </c>
      <c r="AF160" s="81">
        <f>IF($T160="Cumplimiento","",INDEX(TABLA_TIPO_MEDICION[4],MATCH(MATRIZ!$U160,TABLA_TIPO_MEDICION[TIPO_MEDICION],0),1))</f>
        <v>1</v>
      </c>
      <c r="AH160" s="74"/>
      <c r="AI160" s="58"/>
      <c r="AJ160" s="58"/>
      <c r="AK160" s="58"/>
      <c r="AL160" s="58"/>
      <c r="AM160" s="58"/>
      <c r="AN160" s="58"/>
      <c r="AO160" s="82">
        <v>0.35</v>
      </c>
      <c r="AQ160" s="32"/>
      <c r="AS160" s="83" t="str">
        <f>IF($AQ160="","",IF($T160="Cumplimiento",INDEX(TABLA_SI_NO[Valor],MATCH($AQ160,TABLA_SI_NO[SI_NO],0),1),IF($AQ160&lt;$Y160,$AC160,IF($AQ160&lt;$Z160,$AD160,IF($AQ160&lt;$AA160,$AE160,IF($AQ160&gt;=$AA160,$AF160))))))</f>
        <v/>
      </c>
      <c r="AU160" s="74"/>
      <c r="AV160" s="84">
        <f t="shared" si="62"/>
        <v>0</v>
      </c>
      <c r="AX160" s="74"/>
      <c r="AY160" s="66"/>
      <c r="AZ160" s="58"/>
      <c r="BA160" s="74"/>
      <c r="BB160" s="66"/>
      <c r="BD160" s="58"/>
      <c r="BE160" s="82">
        <f t="shared" si="63"/>
        <v>0</v>
      </c>
      <c r="BF160" s="116"/>
    </row>
    <row r="161" spans="2:58" ht="45" customHeight="1" x14ac:dyDescent="0.25">
      <c r="B161" s="55" t="str">
        <f t="shared" si="51"/>
        <v>PERFILAJE</v>
      </c>
      <c r="C161" s="55" t="str">
        <f t="shared" si="52"/>
        <v>Personal</v>
      </c>
      <c r="D161" s="55" t="str">
        <f t="shared" si="53"/>
        <v>Supervisor de Servicio en Plataforma Autoelevable - Toma de muestras, testigos rotados, VSP, pesca</v>
      </c>
      <c r="E161" s="55" t="str">
        <f t="shared" si="54"/>
        <v xml:space="preserve">Formación Profesional  (Ingeniero = 100%; Tecnico = 50%). </v>
      </c>
      <c r="F161" s="55" t="str">
        <f t="shared" si="55"/>
        <v>PERFILAJEPersonal</v>
      </c>
      <c r="G161" s="55" t="str">
        <f t="shared" si="50"/>
        <v>PERFILAJEPersonalSupervisor de Servicio en Plataforma Autoelevable - Toma de muestras, testigos rotados, VSP, pesca</v>
      </c>
      <c r="H161" s="55" t="str">
        <f t="shared" si="56"/>
        <v xml:space="preserve">PERFILAJEPersonalSupervisor de Servicio en Plataforma Autoelevable - Toma de muestras, testigos rotados, VSP, pescaFormación Profesional  (Ingeniero = 100%; Tecnico = 50%). </v>
      </c>
      <c r="I161" s="34" t="s">
        <v>45</v>
      </c>
      <c r="J161" s="33" t="str">
        <f t="shared" si="57"/>
        <v xml:space="preserve"> -PERFILAJE</v>
      </c>
      <c r="P161" s="77" t="s">
        <v>122</v>
      </c>
      <c r="Q161" s="78"/>
      <c r="R161" s="78" t="s">
        <v>54</v>
      </c>
      <c r="T161" s="79" t="s">
        <v>15</v>
      </c>
      <c r="U161" s="79"/>
      <c r="W161" s="79" t="s">
        <v>13</v>
      </c>
      <c r="Y161" s="80" t="s">
        <v>9</v>
      </c>
      <c r="Z161" s="80" t="s">
        <v>9</v>
      </c>
      <c r="AA161" s="80" t="s">
        <v>9</v>
      </c>
      <c r="AC161" s="81" t="str">
        <f>IF($T161="Cumplimiento","",INDEX(TABLA_TIPO_MEDICION[1],MATCH(MATRIZ!$U161,TABLA_TIPO_MEDICION[TIPO_MEDICION],0),1))</f>
        <v/>
      </c>
      <c r="AD161" s="81" t="str">
        <f>IF($T161="Cumplimiento","",INDEX(TABLA_TIPO_MEDICION[2],MATCH(MATRIZ!$U161,TABLA_TIPO_MEDICION[TIPO_MEDICION],0),1))</f>
        <v/>
      </c>
      <c r="AE161" s="81" t="str">
        <f>IF($T161="Cumplimiento","",INDEX(TABLA_TIPO_MEDICION[3],MATCH(MATRIZ!$U161,TABLA_TIPO_MEDICION[TIPO_MEDICION],0),1))</f>
        <v/>
      </c>
      <c r="AF161" s="81" t="str">
        <f>IF($T161="Cumplimiento","",INDEX(TABLA_TIPO_MEDICION[4],MATCH(MATRIZ!$U161,TABLA_TIPO_MEDICION[TIPO_MEDICION],0),1))</f>
        <v/>
      </c>
      <c r="AH161" s="74"/>
      <c r="AI161" s="58"/>
      <c r="AJ161" s="58"/>
      <c r="AK161" s="58"/>
      <c r="AL161" s="58"/>
      <c r="AM161" s="58"/>
      <c r="AN161" s="58"/>
      <c r="AO161" s="82">
        <v>0.3</v>
      </c>
      <c r="AQ161" s="32"/>
      <c r="AS161" s="83" t="str">
        <f>IF($AQ161="","",IF($T161="Cumplimiento",INDEX(TABLA_SI_NO[Valor],MATCH($AQ161,TABLA_SI_NO[SI_NO],0),1),IF($AQ161&lt;$Y161,$AC161,IF($AQ161&lt;$Z161,$AD161,IF($AQ161&lt;$AA161,$AE161,IF($AQ161&gt;=$AA161,$AF161))))))</f>
        <v/>
      </c>
      <c r="AU161" s="74"/>
      <c r="AV161" s="84">
        <f t="shared" si="62"/>
        <v>0</v>
      </c>
      <c r="AX161" s="74"/>
      <c r="AY161" s="66"/>
      <c r="AZ161" s="58"/>
      <c r="BA161" s="74"/>
      <c r="BB161" s="66"/>
      <c r="BD161" s="58"/>
      <c r="BE161" s="82">
        <f t="shared" si="63"/>
        <v>0</v>
      </c>
      <c r="BF161" s="116"/>
    </row>
    <row r="162" spans="2:58" ht="6.75" customHeight="1" x14ac:dyDescent="0.25">
      <c r="B162" s="55" t="str">
        <f t="shared" si="51"/>
        <v>PERFILAJE</v>
      </c>
      <c r="C162" s="55" t="str">
        <f t="shared" si="52"/>
        <v>Personal</v>
      </c>
      <c r="D162" s="55" t="str">
        <f t="shared" si="53"/>
        <v>Supervisor de Servicio en Plataforma Autoelevable - Toma de muestras, testigos rotados, VSP, pesca</v>
      </c>
      <c r="E162" s="55" t="str">
        <f t="shared" si="54"/>
        <v/>
      </c>
      <c r="F162" s="55" t="str">
        <f t="shared" si="55"/>
        <v>PERFILAJEPersonal</v>
      </c>
      <c r="G162" s="55" t="str">
        <f t="shared" si="50"/>
        <v>PERFILAJEPersonalSupervisor de Servicio en Plataforma Autoelevable - Toma de muestras, testigos rotados, VSP, pesca</v>
      </c>
      <c r="H162" s="55" t="str">
        <f t="shared" si="56"/>
        <v/>
      </c>
      <c r="I162" s="34" t="s">
        <v>45</v>
      </c>
      <c r="J162" s="33" t="str">
        <f t="shared" si="57"/>
        <v xml:space="preserve"> -PERFILAJE</v>
      </c>
      <c r="T162" s="53"/>
      <c r="U162" s="53"/>
      <c r="W162" s="53"/>
      <c r="Y162" s="53"/>
      <c r="Z162" s="53"/>
      <c r="AA162" s="53"/>
      <c r="AH162" s="58"/>
      <c r="AI162" s="66"/>
      <c r="AJ162" s="58"/>
      <c r="AK162" s="58"/>
      <c r="AL162" s="66"/>
      <c r="AM162" s="58"/>
      <c r="AN162" s="58"/>
      <c r="AO162" s="66"/>
      <c r="AQ162" s="53"/>
      <c r="AS162" s="87"/>
      <c r="AU162" s="58"/>
      <c r="AV162" s="54"/>
      <c r="AX162" s="58"/>
      <c r="AY162" s="66"/>
      <c r="AZ162" s="58"/>
      <c r="BA162" s="58"/>
      <c r="BB162" s="66"/>
      <c r="BD162" s="87"/>
      <c r="BE162" s="87"/>
    </row>
    <row r="163" spans="2:58" s="95" customFormat="1" ht="18.75" customHeight="1" x14ac:dyDescent="0.25">
      <c r="B163" s="55" t="str">
        <f t="shared" si="51"/>
        <v>PERFILAJE</v>
      </c>
      <c r="C163" s="55" t="str">
        <f t="shared" si="52"/>
        <v>Equipamiento &amp; Soporte Técnico</v>
      </c>
      <c r="D163" s="55" t="str">
        <f t="shared" si="53"/>
        <v>Supervisor de Servicio en Plataforma Autoelevable - Toma de muestras, testigos rotados, VSP, pesca</v>
      </c>
      <c r="E163" s="55" t="str">
        <f t="shared" si="54"/>
        <v/>
      </c>
      <c r="F163" s="55" t="str">
        <f t="shared" si="55"/>
        <v>PERFILAJEEquipamiento &amp; Soporte Técnico</v>
      </c>
      <c r="G163" s="55" t="str">
        <f t="shared" si="50"/>
        <v>PERFILAJEEquipamiento &amp; Soporte TécnicoSupervisor de Servicio en Plataforma Autoelevable - Toma de muestras, testigos rotados, VSP, pesca</v>
      </c>
      <c r="H163" s="55" t="str">
        <f t="shared" si="56"/>
        <v/>
      </c>
      <c r="I163" s="34" t="s">
        <v>57</v>
      </c>
      <c r="J163" s="33" t="str">
        <f t="shared" si="57"/>
        <v>1.2-PERFILAJE</v>
      </c>
      <c r="K163" s="33"/>
      <c r="L163" s="33"/>
      <c r="N163" s="97" t="s">
        <v>58</v>
      </c>
      <c r="O163" s="97"/>
      <c r="P163" s="98"/>
      <c r="Q163" s="97"/>
      <c r="R163" s="97"/>
      <c r="T163" s="97"/>
      <c r="U163" s="97"/>
      <c r="W163" s="97"/>
      <c r="Y163" s="97"/>
      <c r="Z163" s="97"/>
      <c r="AA163" s="97"/>
      <c r="AC163" s="97"/>
      <c r="AD163" s="97"/>
      <c r="AE163" s="97"/>
      <c r="AF163" s="97"/>
      <c r="AH163" s="99"/>
      <c r="AI163" s="100">
        <v>0.7</v>
      </c>
      <c r="AJ163" s="99"/>
      <c r="AK163" s="65">
        <f>SUMIFS($AL:$AL,$F:$F,$F163)</f>
        <v>1</v>
      </c>
      <c r="AL163" s="65"/>
      <c r="AM163" s="99"/>
      <c r="AU163" s="99"/>
      <c r="AV163" s="91"/>
      <c r="AX163" s="99"/>
      <c r="AY163" s="100">
        <f>AI163*BD163</f>
        <v>0</v>
      </c>
      <c r="AZ163" s="99"/>
      <c r="BD163" s="65">
        <f>SUMIFS($BB:$BB,$F:$F,$F163)</f>
        <v>0</v>
      </c>
      <c r="BE163" s="65"/>
    </row>
    <row r="164" spans="2:58" ht="6.75" customHeight="1" x14ac:dyDescent="0.25">
      <c r="B164" s="55" t="str">
        <f t="shared" si="51"/>
        <v>PERFILAJE</v>
      </c>
      <c r="C164" s="55" t="str">
        <f t="shared" si="52"/>
        <v>Equipamiento &amp; Soporte Técnico</v>
      </c>
      <c r="D164" s="55" t="str">
        <f t="shared" si="53"/>
        <v>Supervisor de Servicio en Plataforma Autoelevable - Toma de muestras, testigos rotados, VSP, pesca</v>
      </c>
      <c r="E164" s="55" t="str">
        <f t="shared" si="54"/>
        <v/>
      </c>
      <c r="F164" s="55" t="str">
        <f t="shared" si="55"/>
        <v>PERFILAJEEquipamiento &amp; Soporte Técnico</v>
      </c>
      <c r="G164" s="55" t="str">
        <f t="shared" si="50"/>
        <v>PERFILAJEEquipamiento &amp; Soporte TécnicoSupervisor de Servicio en Plataforma Autoelevable - Toma de muestras, testigos rotados, VSP, pesca</v>
      </c>
      <c r="H164" s="55" t="str">
        <f t="shared" si="56"/>
        <v/>
      </c>
      <c r="J164" s="33" t="str">
        <f t="shared" si="57"/>
        <v>-PERFILAJE</v>
      </c>
      <c r="T164" s="53"/>
      <c r="U164" s="53"/>
      <c r="W164" s="53"/>
      <c r="Y164" s="53"/>
      <c r="Z164" s="53"/>
      <c r="AA164" s="53"/>
      <c r="AC164" s="53"/>
      <c r="AD164" s="53"/>
      <c r="AE164" s="53"/>
      <c r="AF164" s="53"/>
      <c r="AH164" s="58"/>
      <c r="AI164" s="59"/>
      <c r="AJ164" s="58"/>
      <c r="AK164" s="58"/>
      <c r="AL164" s="59"/>
      <c r="AM164" s="58"/>
      <c r="AN164" s="58"/>
      <c r="AO164" s="59"/>
      <c r="AU164" s="58"/>
      <c r="AV164" s="91"/>
      <c r="AX164" s="58"/>
      <c r="AY164" s="59"/>
      <c r="AZ164" s="58"/>
      <c r="BA164" s="58"/>
      <c r="BB164" s="59"/>
      <c r="BD164" s="53"/>
      <c r="BE164" s="53"/>
    </row>
    <row r="165" spans="2:58" s="95" customFormat="1" ht="17.25" customHeight="1" x14ac:dyDescent="0.25">
      <c r="B165" s="55" t="str">
        <f t="shared" si="51"/>
        <v>PERFILAJE</v>
      </c>
      <c r="C165" s="55" t="str">
        <f t="shared" si="52"/>
        <v>Equipamiento &amp; Soporte Técnico</v>
      </c>
      <c r="D165" s="55" t="str">
        <f t="shared" si="53"/>
        <v>Equipamiento</v>
      </c>
      <c r="E165" s="55" t="str">
        <f t="shared" si="54"/>
        <v/>
      </c>
      <c r="F165" s="55" t="str">
        <f t="shared" si="55"/>
        <v>PERFILAJEEquipamiento &amp; Soporte Técnico</v>
      </c>
      <c r="G165" s="55" t="str">
        <f t="shared" si="50"/>
        <v>PERFILAJEEquipamiento &amp; Soporte TécnicoEquipamiento</v>
      </c>
      <c r="H165" s="55" t="str">
        <f t="shared" si="56"/>
        <v/>
      </c>
      <c r="I165" s="34"/>
      <c r="J165" s="33" t="str">
        <f t="shared" si="57"/>
        <v>-PERFILAJE</v>
      </c>
      <c r="K165" s="33"/>
      <c r="L165" s="33"/>
      <c r="N165" s="102"/>
      <c r="O165" s="103" t="s">
        <v>103</v>
      </c>
      <c r="P165" s="104"/>
      <c r="Q165" s="103"/>
      <c r="R165" s="103"/>
      <c r="T165" s="103"/>
      <c r="U165" s="103"/>
      <c r="W165" s="103"/>
      <c r="Y165" s="103"/>
      <c r="Z165" s="103"/>
      <c r="AA165" s="103"/>
      <c r="AC165" s="103"/>
      <c r="AD165" s="103"/>
      <c r="AE165" s="103"/>
      <c r="AF165" s="103"/>
      <c r="AH165" s="99"/>
      <c r="AI165" s="59"/>
      <c r="AJ165" s="99"/>
      <c r="AK165" s="105"/>
      <c r="AL165" s="106">
        <v>0.9</v>
      </c>
      <c r="AM165" s="99"/>
      <c r="AN165" s="72">
        <f>SUMIFS($AO:$AO,$G:$G,$G165)</f>
        <v>1</v>
      </c>
      <c r="AO165" s="73"/>
      <c r="AU165" s="99"/>
      <c r="AV165" s="91"/>
      <c r="AX165" s="99"/>
      <c r="AY165" s="59"/>
      <c r="AZ165" s="99"/>
      <c r="BA165" s="105"/>
      <c r="BB165" s="106">
        <f>AL165*BD165</f>
        <v>0</v>
      </c>
      <c r="BD165" s="72">
        <f>SUMIFS($BE:$BE,$G:$G,$G165)</f>
        <v>0</v>
      </c>
      <c r="BE165" s="73"/>
    </row>
    <row r="166" spans="2:58" ht="3.75" customHeight="1" x14ac:dyDescent="0.25">
      <c r="B166" s="55" t="str">
        <f t="shared" si="51"/>
        <v>PERFILAJE</v>
      </c>
      <c r="C166" s="55" t="str">
        <f t="shared" si="52"/>
        <v>Equipamiento &amp; Soporte Técnico</v>
      </c>
      <c r="D166" s="55" t="str">
        <f t="shared" si="53"/>
        <v>Equipamiento</v>
      </c>
      <c r="E166" s="55" t="str">
        <f t="shared" si="54"/>
        <v/>
      </c>
      <c r="F166" s="55" t="str">
        <f t="shared" si="55"/>
        <v>PERFILAJEEquipamiento &amp; Soporte Técnico</v>
      </c>
      <c r="G166" s="55" t="str">
        <f t="shared" si="50"/>
        <v>PERFILAJEEquipamiento &amp; Soporte TécnicoEquipamiento</v>
      </c>
      <c r="H166" s="55" t="str">
        <f t="shared" si="56"/>
        <v/>
      </c>
      <c r="J166" s="33" t="str">
        <f t="shared" si="57"/>
        <v>-PERFILAJE</v>
      </c>
      <c r="T166" s="53"/>
      <c r="U166" s="53"/>
      <c r="W166" s="53"/>
      <c r="Y166" s="53"/>
      <c r="Z166" s="53"/>
      <c r="AA166" s="53"/>
      <c r="AH166" s="58"/>
      <c r="AI166" s="59"/>
      <c r="AJ166" s="58"/>
      <c r="AK166" s="74"/>
      <c r="AL166" s="75"/>
      <c r="AM166" s="58"/>
      <c r="AN166" s="58"/>
      <c r="AO166" s="76"/>
      <c r="AQ166" s="53"/>
      <c r="AS166" s="53"/>
      <c r="AU166" s="58"/>
      <c r="AV166" s="91"/>
      <c r="AX166" s="58"/>
      <c r="AY166" s="59"/>
      <c r="AZ166" s="58"/>
      <c r="BA166" s="74"/>
      <c r="BD166" s="58"/>
      <c r="BE166" s="76"/>
    </row>
    <row r="167" spans="2:58" ht="45" customHeight="1" x14ac:dyDescent="0.25">
      <c r="B167" s="55" t="str">
        <f t="shared" si="51"/>
        <v>PERFILAJE</v>
      </c>
      <c r="C167" s="55" t="str">
        <f t="shared" si="52"/>
        <v>Equipamiento &amp; Soporte Técnico</v>
      </c>
      <c r="D167" s="55" t="str">
        <f t="shared" si="53"/>
        <v>Equipamiento</v>
      </c>
      <c r="E167" s="55" t="str">
        <f t="shared" si="54"/>
        <v>Herramientas de Registro Básicas</v>
      </c>
      <c r="F167" s="55" t="str">
        <f t="shared" si="55"/>
        <v>PERFILAJEEquipamiento &amp; Soporte Técnico</v>
      </c>
      <c r="G167" s="55" t="str">
        <f t="shared" si="50"/>
        <v>PERFILAJEEquipamiento &amp; Soporte TécnicoEquipamiento</v>
      </c>
      <c r="H167" s="55" t="str">
        <f t="shared" si="56"/>
        <v>PERFILAJEEquipamiento &amp; Soporte TécnicoEquipamientoHerramientas de Registro Básicas</v>
      </c>
      <c r="J167" s="33" t="str">
        <f t="shared" si="57"/>
        <v>-PERFILAJE</v>
      </c>
      <c r="P167" s="77" t="s">
        <v>143</v>
      </c>
      <c r="Q167" s="78" t="s">
        <v>144</v>
      </c>
      <c r="R167" s="78" t="s">
        <v>145</v>
      </c>
      <c r="T167" s="79" t="s">
        <v>15</v>
      </c>
      <c r="U167" s="79"/>
      <c r="W167" s="79" t="s">
        <v>13</v>
      </c>
      <c r="Y167" s="80" t="s">
        <v>9</v>
      </c>
      <c r="Z167" s="80" t="s">
        <v>9</v>
      </c>
      <c r="AA167" s="80" t="s">
        <v>9</v>
      </c>
      <c r="AC167" s="81" t="str">
        <f>IF($T167="Cumplimiento","",INDEX(TABLA_TIPO_MEDICION[1],MATCH(MATRIZ!$U167,TABLA_TIPO_MEDICION[TIPO_MEDICION],0),1))</f>
        <v/>
      </c>
      <c r="AD167" s="81" t="str">
        <f>IF($T167="Cumplimiento","",INDEX(TABLA_TIPO_MEDICION[2],MATCH(MATRIZ!$U167,TABLA_TIPO_MEDICION[TIPO_MEDICION],0),1))</f>
        <v/>
      </c>
      <c r="AE167" s="81" t="str">
        <f>IF($T167="Cumplimiento","",INDEX(TABLA_TIPO_MEDICION[3],MATCH(MATRIZ!$U167,TABLA_TIPO_MEDICION[TIPO_MEDICION],0),1))</f>
        <v/>
      </c>
      <c r="AF167" s="81" t="str">
        <f>IF($T167="Cumplimiento","",INDEX(TABLA_TIPO_MEDICION[4],MATCH(MATRIZ!$U167,TABLA_TIPO_MEDICION[TIPO_MEDICION],0),1))</f>
        <v/>
      </c>
      <c r="AH167" s="74"/>
      <c r="AI167" s="59"/>
      <c r="AJ167" s="58"/>
      <c r="AK167" s="74"/>
      <c r="AL167" s="74"/>
      <c r="AM167" s="58"/>
      <c r="AN167" s="58"/>
      <c r="AO167" s="82">
        <v>0.2</v>
      </c>
      <c r="AQ167" s="32"/>
      <c r="AS167" s="83" t="str">
        <f>IF($AQ167="","",IF($T167="Cumplimiento",INDEX(TABLA_SI_NO[Valor],MATCH($AQ167,TABLA_SI_NO[SI_NO],0),1),IF($AQ167&lt;$Y167,$AC167,IF($AQ167&lt;$Z167,$AD167,IF($AQ167&lt;$AA167,$AE167,IF($AQ167&gt;=$AA167,$AF167))))))</f>
        <v/>
      </c>
      <c r="AU167" s="74"/>
      <c r="AV167" s="84">
        <f t="shared" ref="AV167:AV172" si="64">IF(W167="SI",IF(AS167=0,1,0),0)</f>
        <v>0</v>
      </c>
      <c r="AX167" s="74"/>
      <c r="AY167" s="59"/>
      <c r="AZ167" s="58"/>
      <c r="BA167" s="74"/>
      <c r="BD167" s="58"/>
      <c r="BE167" s="82">
        <f t="shared" ref="BE167:BE172" si="65">IF($AS167="",0,$AS167*$AO167)</f>
        <v>0</v>
      </c>
      <c r="BF167" s="116"/>
    </row>
    <row r="168" spans="2:58" ht="45" customHeight="1" x14ac:dyDescent="0.25">
      <c r="B168" s="55" t="str">
        <f t="shared" si="51"/>
        <v>PERFILAJE</v>
      </c>
      <c r="C168" s="55" t="str">
        <f t="shared" si="52"/>
        <v>Equipamiento &amp; Soporte Técnico</v>
      </c>
      <c r="D168" s="55" t="str">
        <f t="shared" si="53"/>
        <v>Equipamiento</v>
      </c>
      <c r="E168" s="55" t="str">
        <f t="shared" si="54"/>
        <v>Herramientas de Toma de Testigos Rotados</v>
      </c>
      <c r="F168" s="55" t="str">
        <f t="shared" si="55"/>
        <v>PERFILAJEEquipamiento &amp; Soporte Técnico</v>
      </c>
      <c r="G168" s="55" t="str">
        <f t="shared" si="50"/>
        <v>PERFILAJEEquipamiento &amp; Soporte TécnicoEquipamiento</v>
      </c>
      <c r="H168" s="55" t="str">
        <f t="shared" si="56"/>
        <v>PERFILAJEEquipamiento &amp; Soporte TécnicoEquipamientoHerramientas de Toma de Testigos Rotados</v>
      </c>
      <c r="J168" s="33" t="str">
        <f t="shared" si="57"/>
        <v>-PERFILAJE</v>
      </c>
      <c r="P168" s="77" t="s">
        <v>146</v>
      </c>
      <c r="Q168" s="78" t="s">
        <v>144</v>
      </c>
      <c r="R168" s="78" t="s">
        <v>145</v>
      </c>
      <c r="T168" s="79" t="s">
        <v>15</v>
      </c>
      <c r="U168" s="79"/>
      <c r="W168" s="79" t="s">
        <v>13</v>
      </c>
      <c r="Y168" s="80" t="s">
        <v>9</v>
      </c>
      <c r="Z168" s="80" t="s">
        <v>9</v>
      </c>
      <c r="AA168" s="80" t="s">
        <v>9</v>
      </c>
      <c r="AC168" s="81" t="str">
        <f>IF($T168="Cumplimiento","",INDEX(TABLA_TIPO_MEDICION[1],MATCH(MATRIZ!$U168,TABLA_TIPO_MEDICION[TIPO_MEDICION],0),1))</f>
        <v/>
      </c>
      <c r="AD168" s="81" t="str">
        <f>IF($T168="Cumplimiento","",INDEX(TABLA_TIPO_MEDICION[2],MATCH(MATRIZ!$U168,TABLA_TIPO_MEDICION[TIPO_MEDICION],0),1))</f>
        <v/>
      </c>
      <c r="AE168" s="81" t="str">
        <f>IF($T168="Cumplimiento","",INDEX(TABLA_TIPO_MEDICION[3],MATCH(MATRIZ!$U168,TABLA_TIPO_MEDICION[TIPO_MEDICION],0),1))</f>
        <v/>
      </c>
      <c r="AF168" s="81" t="str">
        <f>IF($T168="Cumplimiento","",INDEX(TABLA_TIPO_MEDICION[4],MATCH(MATRIZ!$U168,TABLA_TIPO_MEDICION[TIPO_MEDICION],0),1))</f>
        <v/>
      </c>
      <c r="AH168" s="74"/>
      <c r="AI168" s="59"/>
      <c r="AJ168" s="58"/>
      <c r="AK168" s="74"/>
      <c r="AL168" s="74"/>
      <c r="AM168" s="58"/>
      <c r="AN168" s="58"/>
      <c r="AO168" s="82">
        <v>0.1</v>
      </c>
      <c r="AQ168" s="32"/>
      <c r="AS168" s="83" t="str">
        <f>IF($AQ168="","",IF($T168="Cumplimiento",INDEX(TABLA_SI_NO[Valor],MATCH($AQ168,TABLA_SI_NO[SI_NO],0),1),IF($AQ168&lt;$Y168,$AC168,IF($AQ168&lt;$Z168,$AD168,IF($AQ168&lt;$AA168,$AE168,IF($AQ168&gt;=$AA168,$AF168))))))</f>
        <v/>
      </c>
      <c r="AU168" s="74"/>
      <c r="AV168" s="84">
        <f t="shared" si="64"/>
        <v>0</v>
      </c>
      <c r="AX168" s="74"/>
      <c r="AY168" s="59"/>
      <c r="AZ168" s="58"/>
      <c r="BA168" s="74"/>
      <c r="BD168" s="58"/>
      <c r="BE168" s="82">
        <f t="shared" si="65"/>
        <v>0</v>
      </c>
      <c r="BF168" s="116"/>
    </row>
    <row r="169" spans="2:58" ht="45" customHeight="1" x14ac:dyDescent="0.25">
      <c r="B169" s="55" t="str">
        <f t="shared" si="51"/>
        <v>PERFILAJE</v>
      </c>
      <c r="C169" s="55" t="str">
        <f t="shared" si="52"/>
        <v>Equipamiento &amp; Soporte Técnico</v>
      </c>
      <c r="D169" s="55" t="str">
        <f t="shared" si="53"/>
        <v>Equipamiento</v>
      </c>
      <c r="E169" s="55" t="str">
        <f t="shared" si="54"/>
        <v>Herramientas de toma de Muestras e id. De fluidos</v>
      </c>
      <c r="F169" s="55" t="str">
        <f t="shared" si="55"/>
        <v>PERFILAJEEquipamiento &amp; Soporte Técnico</v>
      </c>
      <c r="G169" s="55" t="str">
        <f t="shared" si="50"/>
        <v>PERFILAJEEquipamiento &amp; Soporte TécnicoEquipamiento</v>
      </c>
      <c r="H169" s="55" t="str">
        <f t="shared" si="56"/>
        <v>PERFILAJEEquipamiento &amp; Soporte TécnicoEquipamientoHerramientas de toma de Muestras e id. De fluidos</v>
      </c>
      <c r="J169" s="33" t="str">
        <f t="shared" si="57"/>
        <v>-PERFILAJE</v>
      </c>
      <c r="P169" s="77" t="s">
        <v>147</v>
      </c>
      <c r="Q169" s="78" t="s">
        <v>144</v>
      </c>
      <c r="R169" s="78" t="s">
        <v>145</v>
      </c>
      <c r="T169" s="79" t="s">
        <v>15</v>
      </c>
      <c r="U169" s="79"/>
      <c r="W169" s="79" t="s">
        <v>13</v>
      </c>
      <c r="Y169" s="80" t="s">
        <v>9</v>
      </c>
      <c r="Z169" s="80" t="s">
        <v>9</v>
      </c>
      <c r="AA169" s="80" t="s">
        <v>9</v>
      </c>
      <c r="AC169" s="81" t="str">
        <f>IF($T169="Cumplimiento","",INDEX(TABLA_TIPO_MEDICION[1],MATCH(MATRIZ!$U169,TABLA_TIPO_MEDICION[TIPO_MEDICION],0),1))</f>
        <v/>
      </c>
      <c r="AD169" s="81" t="str">
        <f>IF($T169="Cumplimiento","",INDEX(TABLA_TIPO_MEDICION[2],MATCH(MATRIZ!$U169,TABLA_TIPO_MEDICION[TIPO_MEDICION],0),1))</f>
        <v/>
      </c>
      <c r="AE169" s="81" t="str">
        <f>IF($T169="Cumplimiento","",INDEX(TABLA_TIPO_MEDICION[3],MATCH(MATRIZ!$U169,TABLA_TIPO_MEDICION[TIPO_MEDICION],0),1))</f>
        <v/>
      </c>
      <c r="AF169" s="81" t="str">
        <f>IF($T169="Cumplimiento","",INDEX(TABLA_TIPO_MEDICION[4],MATCH(MATRIZ!$U169,TABLA_TIPO_MEDICION[TIPO_MEDICION],0),1))</f>
        <v/>
      </c>
      <c r="AH169" s="74"/>
      <c r="AI169" s="59"/>
      <c r="AJ169" s="58"/>
      <c r="AK169" s="74"/>
      <c r="AL169" s="74"/>
      <c r="AM169" s="58"/>
      <c r="AN169" s="58"/>
      <c r="AO169" s="82">
        <v>0.3</v>
      </c>
      <c r="AQ169" s="32"/>
      <c r="AS169" s="83" t="str">
        <f>IF($AQ169="","",IF($T169="Cumplimiento",INDEX(TABLA_SI_NO[Valor],MATCH($AQ169,TABLA_SI_NO[SI_NO],0),1),IF($AQ169&lt;$Y169,$AC169,IF($AQ169&lt;$Z169,$AD169,IF($AQ169&lt;$AA169,$AE169,IF($AQ169&gt;=$AA169,$AF169))))))</f>
        <v/>
      </c>
      <c r="AU169" s="74"/>
      <c r="AV169" s="84">
        <f t="shared" si="64"/>
        <v>0</v>
      </c>
      <c r="AX169" s="74"/>
      <c r="AY169" s="59"/>
      <c r="AZ169" s="58"/>
      <c r="BA169" s="74"/>
      <c r="BD169" s="58"/>
      <c r="BE169" s="82">
        <f t="shared" si="65"/>
        <v>0</v>
      </c>
      <c r="BF169" s="116"/>
    </row>
    <row r="170" spans="2:58" ht="45" customHeight="1" x14ac:dyDescent="0.25">
      <c r="B170" s="55" t="str">
        <f t="shared" si="51"/>
        <v>PERFILAJE</v>
      </c>
      <c r="C170" s="55" t="str">
        <f t="shared" si="52"/>
        <v>Equipamiento &amp; Soporte Técnico</v>
      </c>
      <c r="D170" s="55" t="str">
        <f t="shared" si="53"/>
        <v>Equipamiento</v>
      </c>
      <c r="E170" s="55" t="str">
        <f t="shared" si="54"/>
        <v>Herrramientas de Sísmica VSP</v>
      </c>
      <c r="F170" s="55" t="str">
        <f t="shared" si="55"/>
        <v>PERFILAJEEquipamiento &amp; Soporte Técnico</v>
      </c>
      <c r="G170" s="55" t="str">
        <f t="shared" si="50"/>
        <v>PERFILAJEEquipamiento &amp; Soporte TécnicoEquipamiento</v>
      </c>
      <c r="H170" s="55" t="str">
        <f t="shared" si="56"/>
        <v>PERFILAJEEquipamiento &amp; Soporte TécnicoEquipamientoHerrramientas de Sísmica VSP</v>
      </c>
      <c r="J170" s="33" t="str">
        <f t="shared" si="57"/>
        <v>-PERFILAJE</v>
      </c>
      <c r="P170" s="77" t="s">
        <v>148</v>
      </c>
      <c r="Q170" s="78" t="s">
        <v>144</v>
      </c>
      <c r="R170" s="78" t="s">
        <v>145</v>
      </c>
      <c r="T170" s="79" t="s">
        <v>15</v>
      </c>
      <c r="U170" s="79"/>
      <c r="W170" s="79" t="s">
        <v>13</v>
      </c>
      <c r="Y170" s="80" t="s">
        <v>9</v>
      </c>
      <c r="Z170" s="80" t="s">
        <v>9</v>
      </c>
      <c r="AA170" s="80" t="s">
        <v>9</v>
      </c>
      <c r="AC170" s="81" t="str">
        <f>IF($T170="Cumplimiento","",INDEX(TABLA_TIPO_MEDICION[1],MATCH(MATRIZ!$U170,TABLA_TIPO_MEDICION[TIPO_MEDICION],0),1))</f>
        <v/>
      </c>
      <c r="AD170" s="81" t="str">
        <f>IF($T170="Cumplimiento","",INDEX(TABLA_TIPO_MEDICION[2],MATCH(MATRIZ!$U170,TABLA_TIPO_MEDICION[TIPO_MEDICION],0),1))</f>
        <v/>
      </c>
      <c r="AE170" s="81" t="str">
        <f>IF($T170="Cumplimiento","",INDEX(TABLA_TIPO_MEDICION[3],MATCH(MATRIZ!$U170,TABLA_TIPO_MEDICION[TIPO_MEDICION],0),1))</f>
        <v/>
      </c>
      <c r="AF170" s="81" t="str">
        <f>IF($T170="Cumplimiento","",INDEX(TABLA_TIPO_MEDICION[4],MATCH(MATRIZ!$U170,TABLA_TIPO_MEDICION[TIPO_MEDICION],0),1))</f>
        <v/>
      </c>
      <c r="AH170" s="74"/>
      <c r="AI170" s="59"/>
      <c r="AJ170" s="58"/>
      <c r="AK170" s="74"/>
      <c r="AL170" s="74"/>
      <c r="AM170" s="58"/>
      <c r="AN170" s="58"/>
      <c r="AO170" s="82">
        <v>0.1</v>
      </c>
      <c r="AQ170" s="32"/>
      <c r="AS170" s="83" t="str">
        <f>IF($AQ170="","",IF($T170="Cumplimiento",INDEX(TABLA_SI_NO[Valor],MATCH($AQ170,TABLA_SI_NO[SI_NO],0),1),IF($AQ170&lt;$Y170,$AC170,IF($AQ170&lt;$Z170,$AD170,IF($AQ170&lt;$AA170,$AE170,IF($AQ170&gt;=$AA170,$AF170))))))</f>
        <v/>
      </c>
      <c r="AU170" s="74"/>
      <c r="AV170" s="84">
        <f t="shared" si="64"/>
        <v>0</v>
      </c>
      <c r="AX170" s="74"/>
      <c r="AY170" s="59"/>
      <c r="AZ170" s="58"/>
      <c r="BA170" s="74"/>
      <c r="BD170" s="58"/>
      <c r="BE170" s="82">
        <f t="shared" si="65"/>
        <v>0</v>
      </c>
      <c r="BF170" s="116"/>
    </row>
    <row r="171" spans="2:58" ht="45" customHeight="1" x14ac:dyDescent="0.25">
      <c r="B171" s="55" t="str">
        <f t="shared" si="51"/>
        <v>PERFILAJE</v>
      </c>
      <c r="C171" s="55" t="str">
        <f t="shared" si="52"/>
        <v>Equipamiento &amp; Soporte Técnico</v>
      </c>
      <c r="D171" s="55" t="str">
        <f t="shared" si="53"/>
        <v>Equipamiento</v>
      </c>
      <c r="E171" s="55" t="str">
        <f t="shared" si="54"/>
        <v>Herramienta de Resonancia, Mineralogía</v>
      </c>
      <c r="F171" s="55" t="str">
        <f t="shared" si="55"/>
        <v>PERFILAJEEquipamiento &amp; Soporte Técnico</v>
      </c>
      <c r="G171" s="55" t="str">
        <f t="shared" si="50"/>
        <v>PERFILAJEEquipamiento &amp; Soporte TécnicoEquipamiento</v>
      </c>
      <c r="H171" s="55" t="str">
        <f t="shared" si="56"/>
        <v>PERFILAJEEquipamiento &amp; Soporte TécnicoEquipamientoHerramienta de Resonancia, Mineralogía</v>
      </c>
      <c r="J171" s="33" t="str">
        <f t="shared" si="57"/>
        <v>-PERFILAJE</v>
      </c>
      <c r="P171" s="77" t="s">
        <v>149</v>
      </c>
      <c r="Q171" s="78" t="s">
        <v>144</v>
      </c>
      <c r="R171" s="78" t="s">
        <v>145</v>
      </c>
      <c r="T171" s="79" t="s">
        <v>15</v>
      </c>
      <c r="U171" s="79"/>
      <c r="W171" s="79" t="s">
        <v>13</v>
      </c>
      <c r="Y171" s="80" t="s">
        <v>9</v>
      </c>
      <c r="Z171" s="80" t="s">
        <v>9</v>
      </c>
      <c r="AA171" s="80" t="s">
        <v>9</v>
      </c>
      <c r="AC171" s="81" t="str">
        <f>IF($T171="Cumplimiento","",INDEX(TABLA_TIPO_MEDICION[1],MATCH(MATRIZ!$U171,TABLA_TIPO_MEDICION[TIPO_MEDICION],0),1))</f>
        <v/>
      </c>
      <c r="AD171" s="81" t="str">
        <f>IF($T171="Cumplimiento","",INDEX(TABLA_TIPO_MEDICION[2],MATCH(MATRIZ!$U171,TABLA_TIPO_MEDICION[TIPO_MEDICION],0),1))</f>
        <v/>
      </c>
      <c r="AE171" s="81" t="str">
        <f>IF($T171="Cumplimiento","",INDEX(TABLA_TIPO_MEDICION[3],MATCH(MATRIZ!$U171,TABLA_TIPO_MEDICION[TIPO_MEDICION],0),1))</f>
        <v/>
      </c>
      <c r="AF171" s="81" t="str">
        <f>IF($T171="Cumplimiento","",INDEX(TABLA_TIPO_MEDICION[4],MATCH(MATRIZ!$U171,TABLA_TIPO_MEDICION[TIPO_MEDICION],0),1))</f>
        <v/>
      </c>
      <c r="AH171" s="74"/>
      <c r="AI171" s="59"/>
      <c r="AJ171" s="58"/>
      <c r="AK171" s="74"/>
      <c r="AL171" s="74"/>
      <c r="AM171" s="58"/>
      <c r="AN171" s="58"/>
      <c r="AO171" s="82">
        <v>0.1</v>
      </c>
      <c r="AQ171" s="32"/>
      <c r="AS171" s="83" t="str">
        <f>IF($AQ171="","",IF($T171="Cumplimiento",INDEX(TABLA_SI_NO[Valor],MATCH($AQ171,TABLA_SI_NO[SI_NO],0),1),IF($AQ171&lt;$Y171,$AC171,IF($AQ171&lt;$Z171,$AD171,IF($AQ171&lt;$AA171,$AE171,IF($AQ171&gt;=$AA171,$AF171))))))</f>
        <v/>
      </c>
      <c r="AU171" s="74"/>
      <c r="AV171" s="84">
        <f t="shared" si="64"/>
        <v>0</v>
      </c>
      <c r="AX171" s="74"/>
      <c r="AY171" s="59"/>
      <c r="AZ171" s="58"/>
      <c r="BA171" s="74"/>
      <c r="BD171" s="58"/>
      <c r="BE171" s="82">
        <f t="shared" si="65"/>
        <v>0</v>
      </c>
      <c r="BF171" s="116"/>
    </row>
    <row r="172" spans="2:58" ht="45" customHeight="1" x14ac:dyDescent="0.25">
      <c r="B172" s="55" t="str">
        <f t="shared" si="51"/>
        <v>PERFILAJE</v>
      </c>
      <c r="C172" s="55" t="str">
        <f t="shared" si="52"/>
        <v>Equipamiento &amp; Soporte Técnico</v>
      </c>
      <c r="D172" s="55" t="str">
        <f t="shared" si="53"/>
        <v>Equipamiento</v>
      </c>
      <c r="E172" s="55" t="str">
        <f t="shared" si="54"/>
        <v>Evaluación de Cemento  en  lodo pesado)</v>
      </c>
      <c r="F172" s="55" t="str">
        <f t="shared" si="55"/>
        <v>PERFILAJEEquipamiento &amp; Soporte Técnico</v>
      </c>
      <c r="G172" s="55" t="str">
        <f t="shared" si="50"/>
        <v>PERFILAJEEquipamiento &amp; Soporte TécnicoEquipamiento</v>
      </c>
      <c r="H172" s="55" t="str">
        <f t="shared" si="56"/>
        <v>PERFILAJEEquipamiento &amp; Soporte TécnicoEquipamientoEvaluación de Cemento  en  lodo pesado)</v>
      </c>
      <c r="J172" s="33" t="str">
        <f t="shared" si="57"/>
        <v>-PERFILAJE</v>
      </c>
      <c r="P172" s="77" t="s">
        <v>150</v>
      </c>
      <c r="Q172" s="78" t="s">
        <v>151</v>
      </c>
      <c r="R172" s="78" t="s">
        <v>145</v>
      </c>
      <c r="T172" s="79" t="s">
        <v>15</v>
      </c>
      <c r="U172" s="79"/>
      <c r="W172" s="79" t="s">
        <v>13</v>
      </c>
      <c r="Y172" s="80" t="s">
        <v>9</v>
      </c>
      <c r="Z172" s="80" t="s">
        <v>9</v>
      </c>
      <c r="AA172" s="80" t="s">
        <v>9</v>
      </c>
      <c r="AC172" s="81" t="str">
        <f>IF($T172="Cumplimiento","",INDEX(TABLA_TIPO_MEDICION[1],MATCH(MATRIZ!$U172,TABLA_TIPO_MEDICION[TIPO_MEDICION],0),1))</f>
        <v/>
      </c>
      <c r="AD172" s="81" t="str">
        <f>IF($T172="Cumplimiento","",INDEX(TABLA_TIPO_MEDICION[2],MATCH(MATRIZ!$U172,TABLA_TIPO_MEDICION[TIPO_MEDICION],0),1))</f>
        <v/>
      </c>
      <c r="AE172" s="81" t="str">
        <f>IF($T172="Cumplimiento","",INDEX(TABLA_TIPO_MEDICION[3],MATCH(MATRIZ!$U172,TABLA_TIPO_MEDICION[TIPO_MEDICION],0),1))</f>
        <v/>
      </c>
      <c r="AF172" s="81" t="str">
        <f>IF($T172="Cumplimiento","",INDEX(TABLA_TIPO_MEDICION[4],MATCH(MATRIZ!$U172,TABLA_TIPO_MEDICION[TIPO_MEDICION],0),1))</f>
        <v/>
      </c>
      <c r="AH172" s="74"/>
      <c r="AI172" s="59"/>
      <c r="AJ172" s="58"/>
      <c r="AK172" s="74"/>
      <c r="AL172" s="74"/>
      <c r="AM172" s="58"/>
      <c r="AN172" s="58"/>
      <c r="AO172" s="82">
        <v>0.19999999999999996</v>
      </c>
      <c r="AQ172" s="32"/>
      <c r="AS172" s="83" t="str">
        <f>IF($AQ172="","",IF($T172="Cumplimiento",INDEX(TABLA_SI_NO[Valor],MATCH($AQ172,TABLA_SI_NO[SI_NO],0),1),IF($AQ172&lt;$Y172,$AC172,IF($AQ172&lt;$Z172,$AD172,IF($AQ172&lt;$AA172,$AE172,IF($AQ172&gt;=$AA172,$AF172))))))</f>
        <v/>
      </c>
      <c r="AU172" s="74"/>
      <c r="AV172" s="84">
        <f t="shared" si="64"/>
        <v>0</v>
      </c>
      <c r="AX172" s="74"/>
      <c r="AY172" s="59"/>
      <c r="AZ172" s="58"/>
      <c r="BA172" s="74"/>
      <c r="BD172" s="58"/>
      <c r="BE172" s="82">
        <f t="shared" si="65"/>
        <v>0</v>
      </c>
      <c r="BF172" s="116"/>
    </row>
    <row r="173" spans="2:58" ht="3.75" customHeight="1" x14ac:dyDescent="0.25">
      <c r="B173" s="55" t="str">
        <f t="shared" si="51"/>
        <v>PERFILAJE</v>
      </c>
      <c r="C173" s="55" t="str">
        <f t="shared" si="52"/>
        <v>Equipamiento &amp; Soporte Técnico</v>
      </c>
      <c r="D173" s="55" t="str">
        <f t="shared" si="53"/>
        <v>Equipamiento</v>
      </c>
      <c r="E173" s="55" t="str">
        <f t="shared" si="54"/>
        <v/>
      </c>
      <c r="F173" s="55" t="str">
        <f t="shared" si="55"/>
        <v>PERFILAJEEquipamiento &amp; Soporte Técnico</v>
      </c>
      <c r="G173" s="55" t="str">
        <f t="shared" si="50"/>
        <v>PERFILAJEEquipamiento &amp; Soporte TécnicoEquipamiento</v>
      </c>
      <c r="H173" s="55" t="str">
        <f t="shared" si="56"/>
        <v/>
      </c>
      <c r="J173" s="33" t="str">
        <f t="shared" si="57"/>
        <v>-PERFILAJE</v>
      </c>
      <c r="AI173" s="59"/>
      <c r="AK173" s="74"/>
      <c r="AN173" s="58"/>
      <c r="AY173" s="59"/>
      <c r="BA173" s="74"/>
    </row>
    <row r="174" spans="2:58" ht="15" customHeight="1" x14ac:dyDescent="0.25">
      <c r="B174" s="55" t="str">
        <f t="shared" si="51"/>
        <v>PERFILAJE</v>
      </c>
      <c r="C174" s="55" t="str">
        <f t="shared" si="52"/>
        <v>Equipamiento &amp; Soporte Técnico</v>
      </c>
      <c r="D174" s="55" t="str">
        <f t="shared" si="53"/>
        <v>SOPORTE</v>
      </c>
      <c r="E174" s="55" t="str">
        <f t="shared" si="54"/>
        <v/>
      </c>
      <c r="F174" s="55" t="str">
        <f t="shared" si="55"/>
        <v>PERFILAJEEquipamiento &amp; Soporte Técnico</v>
      </c>
      <c r="G174" s="55" t="str">
        <f t="shared" si="50"/>
        <v>PERFILAJEEquipamiento &amp; Soporte TécnicoSOPORTE</v>
      </c>
      <c r="H174" s="55" t="str">
        <f t="shared" si="56"/>
        <v/>
      </c>
      <c r="J174" s="33" t="str">
        <f t="shared" si="57"/>
        <v>-PERFILAJE</v>
      </c>
      <c r="O174" s="68" t="s">
        <v>152</v>
      </c>
      <c r="P174" s="69"/>
      <c r="Q174" s="68"/>
      <c r="R174" s="68"/>
      <c r="T174" s="68"/>
      <c r="U174" s="68"/>
      <c r="W174" s="68"/>
      <c r="Y174" s="68"/>
      <c r="Z174" s="68"/>
      <c r="AA174" s="68"/>
      <c r="AC174" s="68"/>
      <c r="AD174" s="68"/>
      <c r="AE174" s="68"/>
      <c r="AF174" s="68"/>
      <c r="AH174" s="58"/>
      <c r="AI174" s="59"/>
      <c r="AJ174" s="58"/>
      <c r="AK174" s="70"/>
      <c r="AL174" s="71">
        <v>0.1</v>
      </c>
      <c r="AM174" s="58"/>
      <c r="AN174" s="72">
        <f>SUMIFS($AO:$AO,$G:$G,$G174)</f>
        <v>1</v>
      </c>
      <c r="AO174" s="73"/>
      <c r="AQ174" s="42"/>
      <c r="AR174" s="42"/>
      <c r="AS174" s="42"/>
      <c r="AT174" s="42"/>
      <c r="AU174" s="42"/>
      <c r="AX174" s="58"/>
      <c r="AY174" s="59"/>
      <c r="AZ174" s="58"/>
      <c r="BA174" s="70"/>
      <c r="BB174" s="71">
        <f>AL174*BD174</f>
        <v>0</v>
      </c>
      <c r="BD174" s="72">
        <f>SUMIFS($BE:$BE,$G:$G,$G174)</f>
        <v>0</v>
      </c>
      <c r="BE174" s="73"/>
    </row>
    <row r="175" spans="2:58" ht="3.95" customHeight="1" x14ac:dyDescent="0.25">
      <c r="B175" s="55" t="str">
        <f t="shared" si="51"/>
        <v>PERFILAJE</v>
      </c>
      <c r="C175" s="55" t="str">
        <f t="shared" si="52"/>
        <v>Equipamiento &amp; Soporte Técnico</v>
      </c>
      <c r="D175" s="55" t="str">
        <f t="shared" si="53"/>
        <v>SOPORTE</v>
      </c>
      <c r="E175" s="55" t="str">
        <f t="shared" si="54"/>
        <v/>
      </c>
      <c r="F175" s="55" t="str">
        <f t="shared" si="55"/>
        <v>PERFILAJEEquipamiento &amp; Soporte Técnico</v>
      </c>
      <c r="G175" s="55" t="str">
        <f t="shared" si="50"/>
        <v>PERFILAJEEquipamiento &amp; Soporte TécnicoSOPORTE</v>
      </c>
      <c r="H175" s="55" t="str">
        <f t="shared" si="56"/>
        <v/>
      </c>
      <c r="J175" s="33" t="str">
        <f t="shared" si="57"/>
        <v>-PERFILAJE</v>
      </c>
      <c r="T175" s="53"/>
      <c r="U175" s="53"/>
      <c r="W175" s="53"/>
      <c r="Y175" s="53"/>
      <c r="Z175" s="53"/>
      <c r="AA175" s="53"/>
      <c r="AH175" s="58"/>
      <c r="AI175" s="59"/>
      <c r="AJ175" s="58"/>
      <c r="AK175" s="74"/>
      <c r="AL175" s="75"/>
      <c r="AM175" s="58"/>
      <c r="AN175" s="58"/>
      <c r="AO175" s="76"/>
      <c r="AQ175" s="53"/>
      <c r="AS175" s="53"/>
      <c r="AU175" s="58"/>
      <c r="AX175" s="58"/>
      <c r="AY175" s="59"/>
      <c r="AZ175" s="58"/>
      <c r="BA175" s="74"/>
      <c r="BB175" s="75"/>
      <c r="BD175" s="58"/>
      <c r="BE175" s="76"/>
    </row>
    <row r="176" spans="2:58" ht="45" customHeight="1" x14ac:dyDescent="0.25">
      <c r="B176" s="55" t="str">
        <f t="shared" si="51"/>
        <v>PERFILAJE</v>
      </c>
      <c r="C176" s="55" t="str">
        <f t="shared" si="52"/>
        <v>Equipamiento &amp; Soporte Técnico</v>
      </c>
      <c r="D176" s="55" t="str">
        <f t="shared" si="53"/>
        <v>SOPORTE</v>
      </c>
      <c r="E176" s="55" t="str">
        <f t="shared" si="54"/>
        <v>Soporte en Tiempo Real</v>
      </c>
      <c r="F176" s="55" t="str">
        <f t="shared" si="55"/>
        <v>PERFILAJEEquipamiento &amp; Soporte Técnico</v>
      </c>
      <c r="G176" s="55" t="str">
        <f t="shared" si="50"/>
        <v>PERFILAJEEquipamiento &amp; Soporte TécnicoSOPORTE</v>
      </c>
      <c r="H176" s="55" t="str">
        <f t="shared" si="56"/>
        <v>PERFILAJEEquipamiento &amp; Soporte TécnicoSOPORTESoporte en Tiempo Real</v>
      </c>
      <c r="J176" s="33" t="str">
        <f t="shared" si="57"/>
        <v>-PERFILAJE</v>
      </c>
      <c r="P176" s="77" t="s">
        <v>153</v>
      </c>
      <c r="Q176" s="78" t="s">
        <v>154</v>
      </c>
      <c r="R176" s="78" t="s">
        <v>155</v>
      </c>
      <c r="T176" s="79" t="s">
        <v>15</v>
      </c>
      <c r="U176" s="79"/>
      <c r="W176" s="79" t="s">
        <v>13</v>
      </c>
      <c r="Y176" s="80" t="s">
        <v>9</v>
      </c>
      <c r="Z176" s="80" t="s">
        <v>9</v>
      </c>
      <c r="AA176" s="80" t="s">
        <v>9</v>
      </c>
      <c r="AC176" s="81" t="str">
        <f>IF($T176="Cumplimiento","",INDEX(TABLA_TIPO_MEDICION[1],MATCH(MATRIZ!$U176,TABLA_TIPO_MEDICION[TIPO_MEDICION],0),1))</f>
        <v/>
      </c>
      <c r="AD176" s="81" t="str">
        <f>IF($T176="Cumplimiento","",INDEX(TABLA_TIPO_MEDICION[2],MATCH(MATRIZ!$U176,TABLA_TIPO_MEDICION[TIPO_MEDICION],0),1))</f>
        <v/>
      </c>
      <c r="AE176" s="81" t="str">
        <f>IF($T176="Cumplimiento","",INDEX(TABLA_TIPO_MEDICION[3],MATCH(MATRIZ!$U176,TABLA_TIPO_MEDICION[TIPO_MEDICION],0),1))</f>
        <v/>
      </c>
      <c r="AF176" s="81" t="str">
        <f>IF($T176="Cumplimiento","",INDEX(TABLA_TIPO_MEDICION[4],MATCH(MATRIZ!$U176,TABLA_TIPO_MEDICION[TIPO_MEDICION],0),1))</f>
        <v/>
      </c>
      <c r="AH176" s="74"/>
      <c r="AI176" s="59"/>
      <c r="AJ176" s="58"/>
      <c r="AK176" s="74"/>
      <c r="AL176" s="74"/>
      <c r="AM176" s="58"/>
      <c r="AN176" s="58"/>
      <c r="AO176" s="82">
        <v>0.5</v>
      </c>
      <c r="AQ176" s="32"/>
      <c r="AS176" s="83" t="str">
        <f>IF($AQ176="","",IF($T176="Cumplimiento",INDEX(TABLA_SI_NO[Valor],MATCH($AQ176,TABLA_SI_NO[SI_NO],0),1),IF($AQ176&lt;$Y176,$AC176,IF($AQ176&lt;$Z176,$AD176,IF($AQ176&lt;$AA176,$AE176,IF($AQ176&gt;=$AA176,$AF176))))))</f>
        <v/>
      </c>
      <c r="AU176" s="74"/>
      <c r="AV176" s="84">
        <f t="shared" ref="AV176:AV178" si="66">IF(W176="SI",IF(AS176=0,1,0),0)</f>
        <v>0</v>
      </c>
      <c r="AX176" s="74"/>
      <c r="AY176" s="59"/>
      <c r="AZ176" s="58"/>
      <c r="BA176" s="74"/>
      <c r="BD176" s="58"/>
      <c r="BE176" s="82">
        <f t="shared" ref="BE176:BE178" si="67">IF($AS176="",0,$AS176*$AO176)</f>
        <v>0</v>
      </c>
      <c r="BF176" s="116"/>
    </row>
    <row r="177" spans="2:58" ht="45" customHeight="1" x14ac:dyDescent="0.25">
      <c r="B177" s="55" t="str">
        <f t="shared" si="51"/>
        <v>PERFILAJE</v>
      </c>
      <c r="C177" s="55" t="str">
        <f t="shared" si="52"/>
        <v>Equipamiento &amp; Soporte Técnico</v>
      </c>
      <c r="D177" s="55" t="str">
        <f t="shared" si="53"/>
        <v>SOPORTE</v>
      </c>
      <c r="E177" s="55" t="str">
        <f t="shared" si="54"/>
        <v>Soporte Técnico y Calidad en México</v>
      </c>
      <c r="F177" s="55" t="str">
        <f t="shared" si="55"/>
        <v>PERFILAJEEquipamiento &amp; Soporte Técnico</v>
      </c>
      <c r="G177" s="55" t="str">
        <f t="shared" si="50"/>
        <v>PERFILAJEEquipamiento &amp; Soporte TécnicoSOPORTE</v>
      </c>
      <c r="H177" s="55" t="str">
        <f t="shared" si="56"/>
        <v>PERFILAJEEquipamiento &amp; Soporte TécnicoSOPORTESoporte Técnico y Calidad en México</v>
      </c>
      <c r="J177" s="33" t="str">
        <f t="shared" si="57"/>
        <v>-PERFILAJE</v>
      </c>
      <c r="P177" s="77" t="s">
        <v>156</v>
      </c>
      <c r="Q177" s="78" t="s">
        <v>154</v>
      </c>
      <c r="R177" s="78" t="s">
        <v>157</v>
      </c>
      <c r="T177" s="79" t="s">
        <v>15</v>
      </c>
      <c r="U177" s="79"/>
      <c r="W177" s="79" t="s">
        <v>13</v>
      </c>
      <c r="Y177" s="80" t="s">
        <v>9</v>
      </c>
      <c r="Z177" s="80" t="s">
        <v>9</v>
      </c>
      <c r="AA177" s="80" t="s">
        <v>9</v>
      </c>
      <c r="AC177" s="81" t="str">
        <f>IF($T177="Cumplimiento","",INDEX(TABLA_TIPO_MEDICION[1],MATCH(MATRIZ!$U177,TABLA_TIPO_MEDICION[TIPO_MEDICION],0),1))</f>
        <v/>
      </c>
      <c r="AD177" s="81" t="str">
        <f>IF($T177="Cumplimiento","",INDEX(TABLA_TIPO_MEDICION[2],MATCH(MATRIZ!$U177,TABLA_TIPO_MEDICION[TIPO_MEDICION],0),1))</f>
        <v/>
      </c>
      <c r="AE177" s="81" t="str">
        <f>IF($T177="Cumplimiento","",INDEX(TABLA_TIPO_MEDICION[3],MATCH(MATRIZ!$U177,TABLA_TIPO_MEDICION[TIPO_MEDICION],0),1))</f>
        <v/>
      </c>
      <c r="AF177" s="81" t="str">
        <f>IF($T177="Cumplimiento","",INDEX(TABLA_TIPO_MEDICION[4],MATCH(MATRIZ!$U177,TABLA_TIPO_MEDICION[TIPO_MEDICION],0),1))</f>
        <v/>
      </c>
      <c r="AH177" s="74"/>
      <c r="AI177" s="59"/>
      <c r="AJ177" s="58"/>
      <c r="AK177" s="74"/>
      <c r="AL177" s="74"/>
      <c r="AM177" s="58"/>
      <c r="AN177" s="58"/>
      <c r="AO177" s="82">
        <v>0.3</v>
      </c>
      <c r="AQ177" s="32"/>
      <c r="AS177" s="83" t="str">
        <f>IF($AQ177="","",IF($T177="Cumplimiento",INDEX(TABLA_SI_NO[Valor],MATCH($AQ177,TABLA_SI_NO[SI_NO],0),1),IF($AQ177&lt;$Y177,$AC177,IF($AQ177&lt;$Z177,$AD177,IF($AQ177&lt;$AA177,$AE177,IF($AQ177&gt;=$AA177,$AF177))))))</f>
        <v/>
      </c>
      <c r="AU177" s="74"/>
      <c r="AV177" s="84">
        <f t="shared" si="66"/>
        <v>0</v>
      </c>
      <c r="AX177" s="74"/>
      <c r="AY177" s="59"/>
      <c r="AZ177" s="58"/>
      <c r="BA177" s="74"/>
      <c r="BD177" s="58"/>
      <c r="BE177" s="82">
        <f t="shared" si="67"/>
        <v>0</v>
      </c>
      <c r="BF177" s="116"/>
    </row>
    <row r="178" spans="2:58" ht="45" customHeight="1" x14ac:dyDescent="0.25">
      <c r="B178" s="55" t="str">
        <f t="shared" si="51"/>
        <v>PERFILAJE</v>
      </c>
      <c r="C178" s="55" t="str">
        <f t="shared" si="52"/>
        <v>Equipamiento &amp; Soporte Técnico</v>
      </c>
      <c r="D178" s="55" t="str">
        <f t="shared" si="53"/>
        <v>SOPORTE</v>
      </c>
      <c r="E178" s="55" t="str">
        <f t="shared" si="54"/>
        <v>Soporte Petrofísico e Interpretación en México</v>
      </c>
      <c r="F178" s="55" t="str">
        <f t="shared" si="55"/>
        <v>PERFILAJEEquipamiento &amp; Soporte Técnico</v>
      </c>
      <c r="G178" s="55" t="str">
        <f t="shared" si="50"/>
        <v>PERFILAJEEquipamiento &amp; Soporte TécnicoSOPORTE</v>
      </c>
      <c r="H178" s="55" t="str">
        <f t="shared" si="56"/>
        <v>PERFILAJEEquipamiento &amp; Soporte TécnicoSOPORTESoporte Petrofísico e Interpretación en México</v>
      </c>
      <c r="J178" s="33" t="str">
        <f t="shared" si="57"/>
        <v>-PERFILAJE</v>
      </c>
      <c r="P178" s="77" t="s">
        <v>158</v>
      </c>
      <c r="Q178" s="78" t="s">
        <v>154</v>
      </c>
      <c r="R178" s="78" t="s">
        <v>157</v>
      </c>
      <c r="T178" s="79" t="s">
        <v>15</v>
      </c>
      <c r="U178" s="79"/>
      <c r="W178" s="79" t="s">
        <v>13</v>
      </c>
      <c r="Y178" s="80" t="s">
        <v>9</v>
      </c>
      <c r="Z178" s="80" t="s">
        <v>9</v>
      </c>
      <c r="AA178" s="80" t="s">
        <v>9</v>
      </c>
      <c r="AC178" s="81" t="str">
        <f>IF($T178="Cumplimiento","",INDEX(TABLA_TIPO_MEDICION[1],MATCH(MATRIZ!$U178,TABLA_TIPO_MEDICION[TIPO_MEDICION],0),1))</f>
        <v/>
      </c>
      <c r="AD178" s="81" t="str">
        <f>IF($T178="Cumplimiento","",INDEX(TABLA_TIPO_MEDICION[2],MATCH(MATRIZ!$U178,TABLA_TIPO_MEDICION[TIPO_MEDICION],0),1))</f>
        <v/>
      </c>
      <c r="AE178" s="81" t="str">
        <f>IF($T178="Cumplimiento","",INDEX(TABLA_TIPO_MEDICION[3],MATCH(MATRIZ!$U178,TABLA_TIPO_MEDICION[TIPO_MEDICION],0),1))</f>
        <v/>
      </c>
      <c r="AF178" s="81" t="str">
        <f>IF($T178="Cumplimiento","",INDEX(TABLA_TIPO_MEDICION[4],MATCH(MATRIZ!$U178,TABLA_TIPO_MEDICION[TIPO_MEDICION],0),1))</f>
        <v/>
      </c>
      <c r="AH178" s="74"/>
      <c r="AI178" s="59"/>
      <c r="AJ178" s="58"/>
      <c r="AK178" s="74"/>
      <c r="AL178" s="74"/>
      <c r="AM178" s="58"/>
      <c r="AN178" s="58"/>
      <c r="AO178" s="82">
        <v>0.19999999999999996</v>
      </c>
      <c r="AQ178" s="32"/>
      <c r="AS178" s="83" t="str">
        <f>IF($AQ178="","",IF($T178="Cumplimiento",INDEX(TABLA_SI_NO[Valor],MATCH($AQ178,TABLA_SI_NO[SI_NO],0),1),IF($AQ178&lt;$Y178,$AC178,IF($AQ178&lt;$Z178,$AD178,IF($AQ178&lt;$AA178,$AE178,IF($AQ178&gt;=$AA178,$AF178))))))</f>
        <v/>
      </c>
      <c r="AU178" s="74"/>
      <c r="AV178" s="84">
        <f t="shared" si="66"/>
        <v>0</v>
      </c>
      <c r="AX178" s="74"/>
      <c r="AY178" s="59"/>
      <c r="AZ178" s="58"/>
      <c r="BA178" s="74"/>
      <c r="BD178" s="58"/>
      <c r="BE178" s="82">
        <f t="shared" si="67"/>
        <v>0</v>
      </c>
      <c r="BF178" s="116"/>
    </row>
    <row r="179" spans="2:58" ht="3.95" customHeight="1" x14ac:dyDescent="0.25">
      <c r="B179" s="55" t="str">
        <f t="shared" si="51"/>
        <v>PERFILAJE</v>
      </c>
      <c r="C179" s="55" t="str">
        <f t="shared" si="52"/>
        <v>Equipamiento &amp; Soporte Técnico</v>
      </c>
      <c r="D179" s="55" t="str">
        <f t="shared" si="53"/>
        <v>SOPORTE</v>
      </c>
      <c r="E179" s="55" t="str">
        <f t="shared" si="54"/>
        <v/>
      </c>
      <c r="F179" s="55" t="str">
        <f t="shared" si="55"/>
        <v>PERFILAJEEquipamiento &amp; Soporte Técnico</v>
      </c>
      <c r="G179" s="55" t="str">
        <f t="shared" si="50"/>
        <v>PERFILAJEEquipamiento &amp; Soporte TécnicoSOPORTE</v>
      </c>
      <c r="H179" s="55" t="str">
        <f t="shared" si="56"/>
        <v/>
      </c>
      <c r="J179" s="33" t="str">
        <f t="shared" si="57"/>
        <v>-PERFILAJE</v>
      </c>
      <c r="AY179" s="59"/>
      <c r="BB179" s="75"/>
    </row>
    <row r="180" spans="2:58" ht="15" customHeight="1" x14ac:dyDescent="0.25">
      <c r="B180" s="55" t="str">
        <f t="shared" si="51"/>
        <v>PERFILAJE</v>
      </c>
      <c r="C180" s="55" t="str">
        <f t="shared" si="52"/>
        <v>Facilidades / Instalaciones</v>
      </c>
      <c r="D180" s="55" t="str">
        <f t="shared" si="53"/>
        <v>SOPORTE</v>
      </c>
      <c r="E180" s="55" t="str">
        <f t="shared" si="54"/>
        <v/>
      </c>
      <c r="F180" s="55" t="str">
        <f t="shared" si="55"/>
        <v>PERFILAJEFacilidades / Instalaciones</v>
      </c>
      <c r="G180" s="55" t="str">
        <f t="shared" si="50"/>
        <v>PERFILAJEFacilidades / InstalacionesSOPORTE</v>
      </c>
      <c r="H180" s="55" t="str">
        <f t="shared" si="56"/>
        <v/>
      </c>
      <c r="I180" s="34" t="s">
        <v>81</v>
      </c>
      <c r="J180" s="33" t="str">
        <f t="shared" si="57"/>
        <v>1.3-PERFILAJE</v>
      </c>
      <c r="N180" s="62" t="s">
        <v>82</v>
      </c>
      <c r="O180" s="62"/>
      <c r="P180" s="63"/>
      <c r="Q180" s="62"/>
      <c r="R180" s="62"/>
      <c r="T180" s="62"/>
      <c r="U180" s="62"/>
      <c r="W180" s="62"/>
      <c r="Y180" s="62"/>
      <c r="Z180" s="62"/>
      <c r="AA180" s="62"/>
      <c r="AC180" s="62"/>
      <c r="AD180" s="62"/>
      <c r="AE180" s="62"/>
      <c r="AF180" s="62"/>
      <c r="AH180" s="58"/>
      <c r="AI180" s="64">
        <v>0.1</v>
      </c>
      <c r="AJ180" s="58"/>
      <c r="AK180" s="65">
        <f>SUMIFS($AL:$AL,$F:$F,$F180)</f>
        <v>1</v>
      </c>
      <c r="AL180" s="65"/>
      <c r="AM180" s="58"/>
      <c r="AN180" s="42"/>
      <c r="AO180" s="42"/>
      <c r="AP180" s="42"/>
      <c r="AQ180" s="42"/>
      <c r="AR180" s="42"/>
      <c r="AS180" s="42"/>
      <c r="AT180" s="42"/>
      <c r="AU180" s="42"/>
      <c r="AX180" s="58"/>
      <c r="AY180" s="64">
        <f>AI180*BD180</f>
        <v>0</v>
      </c>
      <c r="AZ180" s="58"/>
      <c r="BD180" s="65">
        <f>SUMIFS($BB:$BB,$F:$F,$F180)</f>
        <v>0</v>
      </c>
      <c r="BE180" s="65"/>
    </row>
    <row r="181" spans="2:58" ht="3.95" customHeight="1" x14ac:dyDescent="0.25">
      <c r="B181" s="55" t="str">
        <f t="shared" si="51"/>
        <v>PERFILAJE</v>
      </c>
      <c r="C181" s="55" t="str">
        <f t="shared" si="52"/>
        <v>Facilidades / Instalaciones</v>
      </c>
      <c r="D181" s="55" t="str">
        <f t="shared" si="53"/>
        <v>SOPORTE</v>
      </c>
      <c r="E181" s="55" t="str">
        <f t="shared" si="54"/>
        <v/>
      </c>
      <c r="F181" s="55" t="str">
        <f t="shared" si="55"/>
        <v>PERFILAJEFacilidades / Instalaciones</v>
      </c>
      <c r="G181" s="55" t="str">
        <f t="shared" si="50"/>
        <v>PERFILAJEFacilidades / InstalacionesSOPORTE</v>
      </c>
      <c r="H181" s="55" t="str">
        <f t="shared" si="56"/>
        <v/>
      </c>
      <c r="J181" s="33" t="str">
        <f t="shared" si="57"/>
        <v>-PERFILAJE</v>
      </c>
      <c r="T181" s="53"/>
      <c r="U181" s="53"/>
      <c r="W181" s="53"/>
      <c r="Y181" s="53"/>
      <c r="Z181" s="53"/>
      <c r="AA181" s="53"/>
      <c r="AC181" s="53"/>
      <c r="AD181" s="53"/>
      <c r="AE181" s="53"/>
      <c r="AF181" s="53"/>
      <c r="AH181" s="58"/>
      <c r="AI181" s="59"/>
      <c r="AJ181" s="58"/>
      <c r="AK181" s="58"/>
      <c r="AL181" s="59"/>
      <c r="AM181" s="58"/>
      <c r="AN181" s="58"/>
      <c r="AO181" s="59"/>
      <c r="AQ181" s="42"/>
      <c r="AR181" s="42"/>
      <c r="AS181" s="42"/>
      <c r="AT181" s="42"/>
      <c r="AU181" s="42"/>
      <c r="AX181" s="58"/>
      <c r="AY181" s="59"/>
      <c r="AZ181" s="58"/>
      <c r="BA181" s="58"/>
      <c r="BB181" s="59"/>
      <c r="BD181" s="53"/>
      <c r="BE181" s="53"/>
    </row>
    <row r="182" spans="2:58" ht="15" customHeight="1" x14ac:dyDescent="0.25">
      <c r="B182" s="55" t="str">
        <f t="shared" si="51"/>
        <v>PERFILAJE</v>
      </c>
      <c r="C182" s="55" t="str">
        <f t="shared" si="52"/>
        <v>Facilidades / Instalaciones</v>
      </c>
      <c r="D182" s="55" t="str">
        <f t="shared" si="53"/>
        <v>Planta</v>
      </c>
      <c r="E182" s="55" t="str">
        <f t="shared" si="54"/>
        <v/>
      </c>
      <c r="F182" s="55" t="str">
        <f t="shared" si="55"/>
        <v>PERFILAJEFacilidades / Instalaciones</v>
      </c>
      <c r="G182" s="55" t="str">
        <f t="shared" si="50"/>
        <v>PERFILAJEFacilidades / InstalacionesPlanta</v>
      </c>
      <c r="H182" s="55" t="str">
        <f t="shared" si="56"/>
        <v/>
      </c>
      <c r="J182" s="33" t="str">
        <f t="shared" si="57"/>
        <v>-PERFILAJE</v>
      </c>
      <c r="N182" s="67"/>
      <c r="O182" s="68" t="s">
        <v>116</v>
      </c>
      <c r="P182" s="69"/>
      <c r="Q182" s="68"/>
      <c r="R182" s="68"/>
      <c r="T182" s="68"/>
      <c r="U182" s="68"/>
      <c r="W182" s="68"/>
      <c r="Y182" s="68"/>
      <c r="Z182" s="68"/>
      <c r="AA182" s="68"/>
      <c r="AC182" s="68"/>
      <c r="AD182" s="68"/>
      <c r="AE182" s="68"/>
      <c r="AF182" s="68"/>
      <c r="AH182" s="58"/>
      <c r="AJ182" s="58"/>
      <c r="AK182" s="70"/>
      <c r="AL182" s="71">
        <v>1</v>
      </c>
      <c r="AM182" s="58"/>
      <c r="AN182" s="72">
        <f>SUMIFS($AO:$AO,$G:$G,$G182)</f>
        <v>1.0000000000000002</v>
      </c>
      <c r="AO182" s="73"/>
      <c r="AQ182" s="42"/>
      <c r="AR182" s="42"/>
      <c r="AS182" s="42"/>
      <c r="AT182" s="42"/>
      <c r="AU182" s="42"/>
      <c r="AX182" s="58"/>
      <c r="AY182" s="59"/>
      <c r="AZ182" s="58"/>
      <c r="BA182" s="70"/>
      <c r="BB182" s="71">
        <f>AL182*BD182</f>
        <v>0</v>
      </c>
      <c r="BD182" s="72">
        <f>SUMIFS($BE:$BE,$G:$G,$G182)</f>
        <v>0</v>
      </c>
      <c r="BE182" s="73"/>
    </row>
    <row r="183" spans="2:58" ht="15" customHeight="1" x14ac:dyDescent="0.25">
      <c r="B183" s="55" t="str">
        <f t="shared" si="51"/>
        <v>PERFILAJE</v>
      </c>
      <c r="C183" s="55" t="str">
        <f t="shared" si="52"/>
        <v>Facilidades / Instalaciones</v>
      </c>
      <c r="D183" s="55" t="str">
        <f t="shared" si="53"/>
        <v>Planta</v>
      </c>
      <c r="E183" s="55" t="str">
        <f t="shared" si="54"/>
        <v/>
      </c>
      <c r="F183" s="55" t="str">
        <f t="shared" si="55"/>
        <v>PERFILAJEFacilidades / Instalaciones</v>
      </c>
      <c r="G183" s="55" t="str">
        <f t="shared" si="50"/>
        <v>PERFILAJEFacilidades / InstalacionesPlanta</v>
      </c>
      <c r="H183" s="55" t="str">
        <f t="shared" si="56"/>
        <v/>
      </c>
      <c r="J183" s="33" t="str">
        <f t="shared" si="57"/>
        <v>-PERFILAJE</v>
      </c>
      <c r="T183" s="53"/>
      <c r="U183" s="53"/>
      <c r="W183" s="53"/>
      <c r="Y183" s="53"/>
      <c r="Z183" s="53"/>
      <c r="AA183" s="53"/>
      <c r="AJ183" s="58"/>
      <c r="AK183" s="74"/>
      <c r="AL183" s="75"/>
      <c r="AM183" s="58"/>
      <c r="AN183" s="58"/>
      <c r="AO183" s="76"/>
      <c r="AQ183" s="53"/>
      <c r="AS183" s="53"/>
      <c r="AU183" s="58"/>
      <c r="AV183" s="93"/>
      <c r="AX183" s="58"/>
      <c r="AY183" s="59"/>
      <c r="AZ183" s="58"/>
      <c r="BA183" s="74"/>
      <c r="BB183" s="75"/>
      <c r="BD183" s="58"/>
      <c r="BE183" s="76"/>
    </row>
    <row r="184" spans="2:58" ht="45" customHeight="1" x14ac:dyDescent="0.25">
      <c r="B184" s="55" t="str">
        <f t="shared" si="51"/>
        <v>PERFILAJE</v>
      </c>
      <c r="C184" s="55" t="str">
        <f t="shared" si="52"/>
        <v>Facilidades / Instalaciones</v>
      </c>
      <c r="D184" s="55" t="str">
        <f t="shared" si="53"/>
        <v>Planta</v>
      </c>
      <c r="E184" s="55" t="str">
        <f t="shared" si="54"/>
        <v>Laboratorios de herramientas, hidráulicos, electrónicos, mecánicos, muestras, etcc. A menos de 6 Hs Puerto</v>
      </c>
      <c r="F184" s="55" t="str">
        <f t="shared" si="55"/>
        <v>PERFILAJEFacilidades / Instalaciones</v>
      </c>
      <c r="G184" s="55" t="str">
        <f t="shared" si="50"/>
        <v>PERFILAJEFacilidades / InstalacionesPlanta</v>
      </c>
      <c r="H184" s="55" t="str">
        <f t="shared" si="56"/>
        <v>PERFILAJEFacilidades / InstalacionesPlantaLaboratorios de herramientas, hidráulicos, electrónicos, mecánicos, muestras, etcc. A menos de 6 Hs Puerto</v>
      </c>
      <c r="J184" s="33" t="str">
        <f t="shared" si="57"/>
        <v>-PERFILAJE</v>
      </c>
      <c r="P184" s="77" t="s">
        <v>159</v>
      </c>
      <c r="Q184" s="78" t="s">
        <v>160</v>
      </c>
      <c r="R184" s="78" t="s">
        <v>134</v>
      </c>
      <c r="T184" s="79" t="s">
        <v>15</v>
      </c>
      <c r="U184" s="79"/>
      <c r="W184" s="79" t="s">
        <v>13</v>
      </c>
      <c r="Y184" s="92" t="s">
        <v>9</v>
      </c>
      <c r="Z184" s="92" t="s">
        <v>9</v>
      </c>
      <c r="AA184" s="92" t="s">
        <v>9</v>
      </c>
      <c r="AC184" s="81" t="str">
        <f>IF($T184="Cumplimiento","",INDEX(TABLA_TIPO_MEDICION[1],MATCH(MATRIZ!$U184,TABLA_TIPO_MEDICION[TIPO_MEDICION],0),1))</f>
        <v/>
      </c>
      <c r="AD184" s="81" t="str">
        <f>IF($T184="Cumplimiento","",INDEX(TABLA_TIPO_MEDICION[2],MATCH(MATRIZ!$U184,TABLA_TIPO_MEDICION[TIPO_MEDICION],0),1))</f>
        <v/>
      </c>
      <c r="AE184" s="81" t="str">
        <f>IF($T184="Cumplimiento","",INDEX(TABLA_TIPO_MEDICION[3],MATCH(MATRIZ!$U184,TABLA_TIPO_MEDICION[TIPO_MEDICION],0),1))</f>
        <v/>
      </c>
      <c r="AF184" s="81" t="str">
        <f>IF($T184="Cumplimiento","",INDEX(TABLA_TIPO_MEDICION[4],MATCH(MATRIZ!$U184,TABLA_TIPO_MEDICION[TIPO_MEDICION],0),1))</f>
        <v/>
      </c>
      <c r="AJ184" s="58"/>
      <c r="AK184" s="74"/>
      <c r="AL184" s="74"/>
      <c r="AM184" s="58"/>
      <c r="AN184" s="58"/>
      <c r="AO184" s="82">
        <v>0.22222222222222224</v>
      </c>
      <c r="AQ184" s="32"/>
      <c r="AS184" s="83" t="str">
        <f>IF($AQ184="","",IF($T184="Cumplimiento",INDEX(TABLA_SI_NO[Valor],MATCH($AQ184,TABLA_SI_NO[SI_NO],0),1),IF($AQ184&lt;$Y184,$AC184,IF($AQ184&lt;$Z184,$AD184,IF($AQ184&lt;$AA184,$AE184,IF($AQ184&gt;=$AA184,$AF184))))))</f>
        <v/>
      </c>
      <c r="AU184" s="74"/>
      <c r="AV184" s="84">
        <f t="shared" ref="AV184:AV188" si="68">IF(W184="SI",IF(AS184=0,1,0),0)</f>
        <v>0</v>
      </c>
      <c r="AX184" s="74"/>
      <c r="AY184" s="59"/>
      <c r="AZ184" s="58"/>
      <c r="BA184" s="74"/>
      <c r="BB184" s="75"/>
      <c r="BD184" s="58"/>
      <c r="BE184" s="82">
        <f t="shared" ref="BE184:BE188" si="69">IF($AS184="",0,$AS184*$AO184)</f>
        <v>0</v>
      </c>
      <c r="BF184" s="116"/>
    </row>
    <row r="185" spans="2:58" ht="45" customHeight="1" x14ac:dyDescent="0.25">
      <c r="B185" s="55" t="str">
        <f t="shared" si="51"/>
        <v>PERFILAJE</v>
      </c>
      <c r="C185" s="55" t="str">
        <f t="shared" si="52"/>
        <v>Facilidades / Instalaciones</v>
      </c>
      <c r="D185" s="55" t="str">
        <f t="shared" si="53"/>
        <v>Planta</v>
      </c>
      <c r="E185" s="55" t="str">
        <f t="shared" si="54"/>
        <v>Permisos legales para fuentes ionizantes y explosivos en México</v>
      </c>
      <c r="F185" s="55" t="str">
        <f t="shared" si="55"/>
        <v>PERFILAJEFacilidades / Instalaciones</v>
      </c>
      <c r="G185" s="55" t="str">
        <f t="shared" si="50"/>
        <v>PERFILAJEFacilidades / InstalacionesPlanta</v>
      </c>
      <c r="H185" s="55" t="str">
        <f t="shared" si="56"/>
        <v>PERFILAJEFacilidades / InstalacionesPlantaPermisos legales para fuentes ionizantes y explosivos en México</v>
      </c>
      <c r="J185" s="33" t="str">
        <f t="shared" si="57"/>
        <v>-PERFILAJE</v>
      </c>
      <c r="P185" s="77" t="s">
        <v>161</v>
      </c>
      <c r="Q185" s="78" t="s">
        <v>162</v>
      </c>
      <c r="R185" s="78" t="s">
        <v>136</v>
      </c>
      <c r="T185" s="79" t="s">
        <v>15</v>
      </c>
      <c r="U185" s="79"/>
      <c r="W185" s="79" t="s">
        <v>13</v>
      </c>
      <c r="Y185" s="92" t="s">
        <v>9</v>
      </c>
      <c r="Z185" s="92" t="s">
        <v>9</v>
      </c>
      <c r="AA185" s="92" t="s">
        <v>9</v>
      </c>
      <c r="AC185" s="81" t="str">
        <f>IF($T185="Cumplimiento","",INDEX(TABLA_TIPO_MEDICION[1],MATCH(MATRIZ!$U185,TABLA_TIPO_MEDICION[TIPO_MEDICION],0),1))</f>
        <v/>
      </c>
      <c r="AD185" s="81" t="str">
        <f>IF($T185="Cumplimiento","",INDEX(TABLA_TIPO_MEDICION[2],MATCH(MATRIZ!$U185,TABLA_TIPO_MEDICION[TIPO_MEDICION],0),1))</f>
        <v/>
      </c>
      <c r="AE185" s="81" t="str">
        <f>IF($T185="Cumplimiento","",INDEX(TABLA_TIPO_MEDICION[3],MATCH(MATRIZ!$U185,TABLA_TIPO_MEDICION[TIPO_MEDICION],0),1))</f>
        <v/>
      </c>
      <c r="AF185" s="81" t="str">
        <f>IF($T185="Cumplimiento","",INDEX(TABLA_TIPO_MEDICION[4],MATCH(MATRIZ!$U185,TABLA_TIPO_MEDICION[TIPO_MEDICION],0),1))</f>
        <v/>
      </c>
      <c r="AJ185" s="58"/>
      <c r="AK185" s="74"/>
      <c r="AL185" s="74"/>
      <c r="AM185" s="58"/>
      <c r="AN185" s="58"/>
      <c r="AO185" s="82">
        <v>0.44444444444444448</v>
      </c>
      <c r="AQ185" s="32"/>
      <c r="AS185" s="83" t="str">
        <f>IF($AQ185="","",IF($T185="Cumplimiento",INDEX(TABLA_SI_NO[Valor],MATCH($AQ185,TABLA_SI_NO[SI_NO],0),1),IF($AQ185&lt;$Y185,$AC185,IF($AQ185&lt;$Z185,$AD185,IF($AQ185&lt;$AA185,$AE185,IF($AQ185&gt;=$AA185,$AF185))))))</f>
        <v/>
      </c>
      <c r="AU185" s="74"/>
      <c r="AV185" s="84">
        <f t="shared" si="68"/>
        <v>0</v>
      </c>
      <c r="AX185" s="74"/>
      <c r="AY185" s="59"/>
      <c r="AZ185" s="58"/>
      <c r="BA185" s="74"/>
      <c r="BB185" s="75"/>
      <c r="BD185" s="58"/>
      <c r="BE185" s="82">
        <f t="shared" si="69"/>
        <v>0</v>
      </c>
      <c r="BF185" s="116"/>
    </row>
    <row r="186" spans="2:58" ht="45" customHeight="1" x14ac:dyDescent="0.25">
      <c r="B186" s="55" t="str">
        <f t="shared" si="51"/>
        <v>PERFILAJE</v>
      </c>
      <c r="C186" s="55" t="str">
        <f t="shared" si="52"/>
        <v>Facilidades / Instalaciones</v>
      </c>
      <c r="D186" s="55" t="str">
        <f t="shared" si="53"/>
        <v>Planta</v>
      </c>
      <c r="E186" s="55" t="str">
        <f t="shared" si="54"/>
        <v>Almacenamiento de Explosivos A menos de 6 Hs Puerto</v>
      </c>
      <c r="F186" s="55" t="str">
        <f t="shared" si="55"/>
        <v>PERFILAJEFacilidades / Instalaciones</v>
      </c>
      <c r="G186" s="55" t="str">
        <f t="shared" si="50"/>
        <v>PERFILAJEFacilidades / InstalacionesPlanta</v>
      </c>
      <c r="H186" s="55" t="str">
        <f t="shared" si="56"/>
        <v>PERFILAJEFacilidades / InstalacionesPlantaAlmacenamiento de Explosivos A menos de 6 Hs Puerto</v>
      </c>
      <c r="J186" s="33" t="str">
        <f t="shared" si="57"/>
        <v>-PERFILAJE</v>
      </c>
      <c r="P186" s="77" t="s">
        <v>163</v>
      </c>
      <c r="Q186" s="78" t="s">
        <v>160</v>
      </c>
      <c r="R186" s="78" t="s">
        <v>138</v>
      </c>
      <c r="T186" s="79" t="s">
        <v>15</v>
      </c>
      <c r="U186" s="79"/>
      <c r="W186" s="79" t="s">
        <v>13</v>
      </c>
      <c r="Y186" s="92" t="s">
        <v>9</v>
      </c>
      <c r="Z186" s="92" t="s">
        <v>9</v>
      </c>
      <c r="AA186" s="92" t="s">
        <v>9</v>
      </c>
      <c r="AC186" s="81" t="str">
        <f>IF($T186="Cumplimiento","",INDEX(TABLA_TIPO_MEDICION[1],MATCH(MATRIZ!$U186,TABLA_TIPO_MEDICION[TIPO_MEDICION],0),1))</f>
        <v/>
      </c>
      <c r="AD186" s="81" t="str">
        <f>IF($T186="Cumplimiento","",INDEX(TABLA_TIPO_MEDICION[2],MATCH(MATRIZ!$U186,TABLA_TIPO_MEDICION[TIPO_MEDICION],0),1))</f>
        <v/>
      </c>
      <c r="AE186" s="81" t="str">
        <f>IF($T186="Cumplimiento","",INDEX(TABLA_TIPO_MEDICION[3],MATCH(MATRIZ!$U186,TABLA_TIPO_MEDICION[TIPO_MEDICION],0),1))</f>
        <v/>
      </c>
      <c r="AF186" s="81" t="str">
        <f>IF($T186="Cumplimiento","",INDEX(TABLA_TIPO_MEDICION[4],MATCH(MATRIZ!$U186,TABLA_TIPO_MEDICION[TIPO_MEDICION],0),1))</f>
        <v/>
      </c>
      <c r="AJ186" s="58"/>
      <c r="AK186" s="74"/>
      <c r="AL186" s="74"/>
      <c r="AM186" s="58"/>
      <c r="AN186" s="58"/>
      <c r="AO186" s="82">
        <v>0.11111111111111112</v>
      </c>
      <c r="AQ186" s="32"/>
      <c r="AS186" s="83" t="str">
        <f>IF($AQ186="","",IF($T186="Cumplimiento",INDEX(TABLA_SI_NO[Valor],MATCH($AQ186,TABLA_SI_NO[SI_NO],0),1),IF($AQ186&lt;$Y186,$AC186,IF($AQ186&lt;$Z186,$AD186,IF($AQ186&lt;$AA186,$AE186,IF($AQ186&gt;=$AA186,$AF186))))))</f>
        <v/>
      </c>
      <c r="AU186" s="74"/>
      <c r="AV186" s="84">
        <f t="shared" si="68"/>
        <v>0</v>
      </c>
      <c r="AX186" s="74"/>
      <c r="AY186" s="59"/>
      <c r="AZ186" s="58"/>
      <c r="BA186" s="74"/>
      <c r="BB186" s="75"/>
      <c r="BD186" s="58"/>
      <c r="BE186" s="82">
        <f t="shared" si="69"/>
        <v>0</v>
      </c>
      <c r="BF186" s="116"/>
    </row>
    <row r="187" spans="2:58" ht="45" customHeight="1" x14ac:dyDescent="0.25">
      <c r="B187" s="55" t="str">
        <f t="shared" si="51"/>
        <v>PERFILAJE</v>
      </c>
      <c r="C187" s="55" t="str">
        <f t="shared" si="52"/>
        <v>Facilidades / Instalaciones</v>
      </c>
      <c r="D187" s="55" t="str">
        <f t="shared" si="53"/>
        <v>Planta</v>
      </c>
      <c r="E187" s="55" t="str">
        <f t="shared" si="54"/>
        <v>Mantenimiento de cables y equipos de presión A menos de 6 Hs Puerto</v>
      </c>
      <c r="F187" s="55" t="str">
        <f t="shared" si="55"/>
        <v>PERFILAJEFacilidades / Instalaciones</v>
      </c>
      <c r="G187" s="55" t="str">
        <f t="shared" si="50"/>
        <v>PERFILAJEFacilidades / InstalacionesPlanta</v>
      </c>
      <c r="H187" s="55" t="str">
        <f t="shared" si="56"/>
        <v>PERFILAJEFacilidades / InstalacionesPlantaMantenimiento de cables y equipos de presión A menos de 6 Hs Puerto</v>
      </c>
      <c r="J187" s="33" t="str">
        <f t="shared" si="57"/>
        <v>-PERFILAJE</v>
      </c>
      <c r="P187" s="77" t="s">
        <v>164</v>
      </c>
      <c r="Q187" s="78" t="s">
        <v>160</v>
      </c>
      <c r="R187" s="78" t="s">
        <v>138</v>
      </c>
      <c r="T187" s="79" t="s">
        <v>15</v>
      </c>
      <c r="U187" s="79"/>
      <c r="W187" s="79" t="s">
        <v>13</v>
      </c>
      <c r="Y187" s="92" t="s">
        <v>9</v>
      </c>
      <c r="Z187" s="92" t="s">
        <v>9</v>
      </c>
      <c r="AA187" s="92" t="s">
        <v>9</v>
      </c>
      <c r="AC187" s="81" t="str">
        <f>IF($T187="Cumplimiento","",INDEX(TABLA_TIPO_MEDICION[1],MATCH(MATRIZ!$U187,TABLA_TIPO_MEDICION[TIPO_MEDICION],0),1))</f>
        <v/>
      </c>
      <c r="AD187" s="81" t="str">
        <f>IF($T187="Cumplimiento","",INDEX(TABLA_TIPO_MEDICION[2],MATCH(MATRIZ!$U187,TABLA_TIPO_MEDICION[TIPO_MEDICION],0),1))</f>
        <v/>
      </c>
      <c r="AE187" s="81" t="str">
        <f>IF($T187="Cumplimiento","",INDEX(TABLA_TIPO_MEDICION[3],MATCH(MATRIZ!$U187,TABLA_TIPO_MEDICION[TIPO_MEDICION],0),1))</f>
        <v/>
      </c>
      <c r="AF187" s="81" t="str">
        <f>IF($T187="Cumplimiento","",INDEX(TABLA_TIPO_MEDICION[4],MATCH(MATRIZ!$U187,TABLA_TIPO_MEDICION[TIPO_MEDICION],0),1))</f>
        <v/>
      </c>
      <c r="AJ187" s="58"/>
      <c r="AK187" s="74"/>
      <c r="AL187" s="74"/>
      <c r="AM187" s="58"/>
      <c r="AN187" s="58"/>
      <c r="AO187" s="82">
        <v>0.11111111111111112</v>
      </c>
      <c r="AQ187" s="32"/>
      <c r="AS187" s="83" t="str">
        <f>IF($AQ187="","",IF($T187="Cumplimiento",INDEX(TABLA_SI_NO[Valor],MATCH($AQ187,TABLA_SI_NO[SI_NO],0),1),IF($AQ187&lt;$Y187,$AC187,IF($AQ187&lt;$Z187,$AD187,IF($AQ187&lt;$AA187,$AE187,IF($AQ187&gt;=$AA187,$AF187))))))</f>
        <v/>
      </c>
      <c r="AU187" s="74"/>
      <c r="AV187" s="84">
        <f t="shared" si="68"/>
        <v>0</v>
      </c>
      <c r="AX187" s="74"/>
      <c r="AY187" s="59"/>
      <c r="AZ187" s="58"/>
      <c r="BA187" s="74"/>
      <c r="BB187" s="75"/>
      <c r="BD187" s="58"/>
      <c r="BE187" s="82">
        <f t="shared" si="69"/>
        <v>0</v>
      </c>
      <c r="BF187" s="116"/>
    </row>
    <row r="188" spans="2:58" ht="45" customHeight="1" x14ac:dyDescent="0.25">
      <c r="B188" s="55" t="str">
        <f t="shared" si="51"/>
        <v>PERFILAJE</v>
      </c>
      <c r="C188" s="55" t="str">
        <f t="shared" si="52"/>
        <v>Facilidades / Instalaciones</v>
      </c>
      <c r="D188" s="55" t="str">
        <f t="shared" si="53"/>
        <v>Planta</v>
      </c>
      <c r="E188" s="55" t="str">
        <f t="shared" si="54"/>
        <v>Cantidad de unidades soportadas offshore en el país A menos de 6 Hs Puerto</v>
      </c>
      <c r="F188" s="55" t="str">
        <f t="shared" si="55"/>
        <v>PERFILAJEFacilidades / Instalaciones</v>
      </c>
      <c r="G188" s="55" t="str">
        <f t="shared" si="50"/>
        <v>PERFILAJEFacilidades / InstalacionesPlanta</v>
      </c>
      <c r="H188" s="55" t="str">
        <f t="shared" si="56"/>
        <v>PERFILAJEFacilidades / InstalacionesPlantaCantidad de unidades soportadas offshore en el país A menos de 6 Hs Puerto</v>
      </c>
      <c r="J188" s="33" t="str">
        <f t="shared" si="57"/>
        <v>-PERFILAJE</v>
      </c>
      <c r="P188" s="77" t="s">
        <v>165</v>
      </c>
      <c r="Q188" s="78" t="s">
        <v>166</v>
      </c>
      <c r="R188" s="78" t="s">
        <v>138</v>
      </c>
      <c r="T188" s="79" t="s">
        <v>15</v>
      </c>
      <c r="U188" s="79"/>
      <c r="W188" s="79" t="s">
        <v>13</v>
      </c>
      <c r="Y188" s="92" t="s">
        <v>9</v>
      </c>
      <c r="Z188" s="92" t="s">
        <v>9</v>
      </c>
      <c r="AA188" s="92" t="s">
        <v>9</v>
      </c>
      <c r="AC188" s="81" t="str">
        <f>IF($T188="Cumplimiento","",INDEX(TABLA_TIPO_MEDICION[1],MATCH(MATRIZ!$U188,TABLA_TIPO_MEDICION[TIPO_MEDICION],0),1))</f>
        <v/>
      </c>
      <c r="AD188" s="81" t="str">
        <f>IF($T188="Cumplimiento","",INDEX(TABLA_TIPO_MEDICION[2],MATCH(MATRIZ!$U188,TABLA_TIPO_MEDICION[TIPO_MEDICION],0),1))</f>
        <v/>
      </c>
      <c r="AE188" s="81" t="str">
        <f>IF($T188="Cumplimiento","",INDEX(TABLA_TIPO_MEDICION[3],MATCH(MATRIZ!$U188,TABLA_TIPO_MEDICION[TIPO_MEDICION],0),1))</f>
        <v/>
      </c>
      <c r="AF188" s="81" t="str">
        <f>IF($T188="Cumplimiento","",INDEX(TABLA_TIPO_MEDICION[4],MATCH(MATRIZ!$U188,TABLA_TIPO_MEDICION[TIPO_MEDICION],0),1))</f>
        <v/>
      </c>
      <c r="AJ188" s="58"/>
      <c r="AK188" s="74"/>
      <c r="AL188" s="74"/>
      <c r="AM188" s="58"/>
      <c r="AN188" s="58"/>
      <c r="AO188" s="82">
        <v>0.11111111111111112</v>
      </c>
      <c r="AQ188" s="32"/>
      <c r="AS188" s="83" t="str">
        <f>IF($AQ188="","",IF($T188="Cumplimiento",INDEX(TABLA_SI_NO[Valor],MATCH($AQ188,TABLA_SI_NO[SI_NO],0),1),IF($AQ188&lt;$Y188,$AC188,IF($AQ188&lt;$Z188,$AD188,IF($AQ188&lt;$AA188,$AE188,IF($AQ188&gt;=$AA188,$AF188))))))</f>
        <v/>
      </c>
      <c r="AU188" s="74"/>
      <c r="AV188" s="84">
        <f t="shared" si="68"/>
        <v>0</v>
      </c>
      <c r="AX188" s="74"/>
      <c r="AY188" s="59"/>
      <c r="AZ188" s="58"/>
      <c r="BA188" s="74"/>
      <c r="BB188" s="75"/>
      <c r="BD188" s="58"/>
      <c r="BE188" s="82">
        <f t="shared" si="69"/>
        <v>0</v>
      </c>
      <c r="BF188" s="116"/>
    </row>
    <row r="189" spans="2:58" ht="15" customHeight="1" x14ac:dyDescent="0.25">
      <c r="B189" s="55" t="str">
        <f t="shared" si="51"/>
        <v>TREPANOS</v>
      </c>
      <c r="C189" s="55" t="str">
        <f t="shared" si="52"/>
        <v>Facilidades / Instalaciones</v>
      </c>
      <c r="D189" s="55" t="str">
        <f t="shared" si="53"/>
        <v>Planta</v>
      </c>
      <c r="E189" s="55" t="str">
        <f t="shared" si="54"/>
        <v/>
      </c>
      <c r="F189" s="55" t="str">
        <f t="shared" si="55"/>
        <v>TREPANOSFacilidades / Instalaciones</v>
      </c>
      <c r="G189" s="55" t="str">
        <f t="shared" si="50"/>
        <v>TREPANOSFacilidades / InstalacionesPlanta</v>
      </c>
      <c r="H189" s="55" t="str">
        <f t="shared" si="56"/>
        <v/>
      </c>
      <c r="I189" s="34">
        <v>1</v>
      </c>
      <c r="J189" s="33" t="str">
        <f t="shared" si="57"/>
        <v>1-TREPANOS</v>
      </c>
      <c r="M189" s="39" t="s">
        <v>167</v>
      </c>
      <c r="N189" s="39"/>
      <c r="O189" s="39"/>
      <c r="P189" s="40"/>
      <c r="Q189" s="39"/>
      <c r="R189" s="39"/>
      <c r="T189" s="56" t="s">
        <v>7</v>
      </c>
      <c r="U189" s="56"/>
      <c r="W189" s="56"/>
      <c r="Y189" s="56"/>
      <c r="Z189" s="56"/>
      <c r="AA189" s="56"/>
      <c r="AC189" s="56"/>
      <c r="AD189" s="56"/>
      <c r="AE189" s="56"/>
      <c r="AF189" s="56"/>
      <c r="AH189" s="57">
        <f>SUMIFS($AI:$AI,$B:$B,$B189)</f>
        <v>1</v>
      </c>
      <c r="AI189" s="57"/>
      <c r="AJ189" s="58"/>
      <c r="AK189" s="58"/>
      <c r="AL189" s="58"/>
      <c r="AM189" s="58"/>
      <c r="AN189" s="59"/>
      <c r="AO189" s="59"/>
      <c r="AQ189" s="53"/>
      <c r="AR189" s="53"/>
      <c r="AS189" s="53"/>
      <c r="AU189" s="60" t="str">
        <f>IF(SUMIFS($AV:$AV,$B:$B,$B189)&gt;0,"NC","")</f>
        <v/>
      </c>
      <c r="AV189" s="61"/>
      <c r="AZ189" s="58"/>
      <c r="BA189" s="59"/>
      <c r="BB189" s="59"/>
      <c r="BD189" s="57">
        <f>IF(AU189="NC",0,SUMIFS($AY:$AY,$B:$B,$B189))</f>
        <v>0</v>
      </c>
      <c r="BE189" s="57"/>
    </row>
    <row r="190" spans="2:58" ht="3" customHeight="1" x14ac:dyDescent="0.25">
      <c r="B190" s="55" t="str">
        <f t="shared" si="51"/>
        <v>TREPANOS</v>
      </c>
      <c r="C190" s="55" t="str">
        <f t="shared" si="52"/>
        <v>Facilidades / Instalaciones</v>
      </c>
      <c r="D190" s="55" t="str">
        <f t="shared" si="53"/>
        <v>Planta</v>
      </c>
      <c r="E190" s="55" t="str">
        <f t="shared" si="54"/>
        <v/>
      </c>
      <c r="F190" s="55" t="str">
        <f t="shared" si="55"/>
        <v>TREPANOSFacilidades / Instalaciones</v>
      </c>
      <c r="G190" s="55" t="str">
        <f t="shared" si="50"/>
        <v>TREPANOSFacilidades / InstalacionesPlanta</v>
      </c>
      <c r="H190" s="55" t="str">
        <f t="shared" si="56"/>
        <v/>
      </c>
      <c r="I190" s="34" t="s">
        <v>45</v>
      </c>
      <c r="J190" s="33" t="str">
        <f t="shared" si="57"/>
        <v xml:space="preserve"> -TREPANOS</v>
      </c>
      <c r="T190" s="53"/>
      <c r="U190" s="53"/>
      <c r="W190" s="53"/>
      <c r="Y190" s="53"/>
      <c r="Z190" s="53"/>
      <c r="AA190" s="53"/>
      <c r="AH190" s="58"/>
      <c r="AI190" s="59"/>
      <c r="AJ190" s="58"/>
      <c r="AK190" s="58"/>
      <c r="AL190" s="59"/>
      <c r="AM190" s="58"/>
      <c r="AN190" s="59"/>
      <c r="AO190" s="59"/>
      <c r="AQ190" s="53"/>
      <c r="AR190" s="53"/>
      <c r="AS190" s="53"/>
      <c r="AU190" s="58"/>
      <c r="AV190" s="54"/>
      <c r="AX190" s="58"/>
      <c r="AY190" s="59"/>
      <c r="AZ190" s="58"/>
      <c r="BA190" s="59"/>
      <c r="BB190" s="59"/>
      <c r="BD190" s="53"/>
      <c r="BE190" s="53"/>
    </row>
    <row r="191" spans="2:58" ht="15" customHeight="1" x14ac:dyDescent="0.25">
      <c r="B191" s="55" t="str">
        <f t="shared" si="51"/>
        <v>TREPANOS</v>
      </c>
      <c r="C191" s="55" t="str">
        <f t="shared" si="52"/>
        <v>Personal</v>
      </c>
      <c r="D191" s="55" t="str">
        <f t="shared" si="53"/>
        <v>Planta</v>
      </c>
      <c r="E191" s="55" t="str">
        <f t="shared" si="54"/>
        <v/>
      </c>
      <c r="F191" s="55" t="str">
        <f t="shared" si="55"/>
        <v>TREPANOSPersonal</v>
      </c>
      <c r="G191" s="55" t="str">
        <f t="shared" si="50"/>
        <v>TREPANOSPersonalPlanta</v>
      </c>
      <c r="H191" s="55" t="str">
        <f t="shared" si="56"/>
        <v/>
      </c>
      <c r="I191" s="34" t="s">
        <v>46</v>
      </c>
      <c r="J191" s="33" t="str">
        <f t="shared" si="57"/>
        <v>1.1-TREPANOS</v>
      </c>
      <c r="N191" s="62" t="s">
        <v>47</v>
      </c>
      <c r="O191" s="62"/>
      <c r="P191" s="63"/>
      <c r="Q191" s="62"/>
      <c r="R191" s="62"/>
      <c r="T191" s="62"/>
      <c r="U191" s="62"/>
      <c r="W191" s="62"/>
      <c r="Y191" s="62"/>
      <c r="Z191" s="62"/>
      <c r="AA191" s="62"/>
      <c r="AC191" s="62"/>
      <c r="AD191" s="62"/>
      <c r="AE191" s="62"/>
      <c r="AF191" s="62"/>
      <c r="AH191" s="58"/>
      <c r="AI191" s="64">
        <v>0.25</v>
      </c>
      <c r="AJ191" s="58"/>
      <c r="AK191" s="65">
        <f>SUMIFS($AL:$AL,$F:$F,$F191)</f>
        <v>1</v>
      </c>
      <c r="AL191" s="65"/>
      <c r="AM191" s="53"/>
      <c r="AN191" s="53"/>
      <c r="AO191" s="53"/>
      <c r="AP191" s="53"/>
      <c r="AQ191" s="53"/>
      <c r="AR191" s="53"/>
      <c r="AS191" s="53"/>
      <c r="AU191" s="58"/>
      <c r="AV191" s="54"/>
      <c r="AX191" s="58"/>
      <c r="AY191" s="64">
        <f>AI191*BD191</f>
        <v>0</v>
      </c>
      <c r="AZ191" s="58"/>
      <c r="BD191" s="65">
        <f>SUMIFS($BB:$BB,$F:$F,$F191)</f>
        <v>0</v>
      </c>
      <c r="BE191" s="65"/>
    </row>
    <row r="192" spans="2:58" ht="3" customHeight="1" x14ac:dyDescent="0.25">
      <c r="B192" s="55" t="str">
        <f t="shared" si="51"/>
        <v>TREPANOS</v>
      </c>
      <c r="C192" s="55" t="str">
        <f t="shared" si="52"/>
        <v>Personal</v>
      </c>
      <c r="D192" s="55" t="str">
        <f t="shared" si="53"/>
        <v>Planta</v>
      </c>
      <c r="E192" s="55" t="str">
        <f t="shared" si="54"/>
        <v/>
      </c>
      <c r="F192" s="55" t="str">
        <f t="shared" si="55"/>
        <v>TREPANOSPersonal</v>
      </c>
      <c r="G192" s="55" t="str">
        <f t="shared" si="50"/>
        <v>TREPANOSPersonalPlanta</v>
      </c>
      <c r="H192" s="55" t="str">
        <f t="shared" si="56"/>
        <v/>
      </c>
      <c r="I192" s="34" t="s">
        <v>45</v>
      </c>
      <c r="J192" s="33" t="str">
        <f t="shared" si="57"/>
        <v xml:space="preserve"> -TREPANOS</v>
      </c>
      <c r="T192" s="53"/>
      <c r="U192" s="53"/>
      <c r="W192" s="53"/>
      <c r="Y192" s="53"/>
      <c r="Z192" s="53"/>
      <c r="AA192" s="53"/>
      <c r="AC192" s="53"/>
      <c r="AD192" s="53"/>
      <c r="AE192" s="53"/>
      <c r="AF192" s="53"/>
      <c r="AH192" s="58"/>
      <c r="AI192" s="59"/>
      <c r="AJ192" s="58"/>
      <c r="AK192" s="58"/>
      <c r="AL192" s="59"/>
      <c r="AM192" s="58"/>
      <c r="AN192" s="58"/>
      <c r="AO192" s="59"/>
      <c r="AP192" s="53"/>
      <c r="AQ192" s="53"/>
      <c r="AR192" s="53"/>
      <c r="AS192" s="53"/>
      <c r="AU192" s="58"/>
      <c r="AV192" s="54"/>
      <c r="AX192" s="58"/>
      <c r="AY192" s="66"/>
      <c r="AZ192" s="58"/>
      <c r="BA192" s="58"/>
      <c r="BB192" s="59"/>
      <c r="BD192" s="53"/>
      <c r="BE192" s="53"/>
    </row>
    <row r="193" spans="1:58" ht="15" customHeight="1" x14ac:dyDescent="0.25">
      <c r="A193" s="67"/>
      <c r="B193" s="55" t="str">
        <f t="shared" si="51"/>
        <v>TREPANOS</v>
      </c>
      <c r="C193" s="55" t="str">
        <f t="shared" si="52"/>
        <v>Personal</v>
      </c>
      <c r="D193" s="55" t="str">
        <f t="shared" si="53"/>
        <v>Referente Técnico de la Línea</v>
      </c>
      <c r="E193" s="55" t="str">
        <f t="shared" si="54"/>
        <v/>
      </c>
      <c r="F193" s="55" t="str">
        <f t="shared" si="55"/>
        <v>TREPANOSPersonal</v>
      </c>
      <c r="G193" s="55" t="str">
        <f t="shared" si="50"/>
        <v>TREPANOSPersonalReferente Técnico de la Línea</v>
      </c>
      <c r="H193" s="55" t="str">
        <f t="shared" si="56"/>
        <v/>
      </c>
      <c r="I193" s="34" t="s">
        <v>45</v>
      </c>
      <c r="J193" s="33" t="str">
        <f t="shared" si="57"/>
        <v xml:space="preserve"> -TREPANOS</v>
      </c>
      <c r="M193" s="67"/>
      <c r="N193" s="67"/>
      <c r="O193" s="68" t="s">
        <v>48</v>
      </c>
      <c r="P193" s="69"/>
      <c r="Q193" s="68"/>
      <c r="R193" s="68"/>
      <c r="T193" s="68"/>
      <c r="U193" s="68"/>
      <c r="W193" s="68"/>
      <c r="Y193" s="68"/>
      <c r="Z193" s="68"/>
      <c r="AA193" s="68"/>
      <c r="AC193" s="68"/>
      <c r="AD193" s="68"/>
      <c r="AE193" s="68"/>
      <c r="AF193" s="68"/>
      <c r="AH193" s="58"/>
      <c r="AI193" s="58"/>
      <c r="AJ193" s="58"/>
      <c r="AK193" s="70"/>
      <c r="AL193" s="71">
        <v>1</v>
      </c>
      <c r="AM193" s="58"/>
      <c r="AN193" s="72">
        <f>SUMIFS($AO:$AO,$G:$G,$G193)</f>
        <v>1</v>
      </c>
      <c r="AO193" s="73"/>
      <c r="AQ193" s="53"/>
      <c r="AR193" s="53"/>
      <c r="AS193" s="53"/>
      <c r="AU193" s="58"/>
      <c r="AV193" s="54"/>
      <c r="AX193" s="58"/>
      <c r="AY193" s="66"/>
      <c r="AZ193" s="58"/>
      <c r="BA193" s="70"/>
      <c r="BB193" s="71">
        <f>AL193*BD193</f>
        <v>0</v>
      </c>
      <c r="BD193" s="72">
        <f>SUMIFS($BE:$BE,$G:$G,$G193)</f>
        <v>0</v>
      </c>
      <c r="BE193" s="73"/>
    </row>
    <row r="194" spans="1:58" ht="5.0999999999999996" customHeight="1" x14ac:dyDescent="0.25">
      <c r="B194" s="55" t="str">
        <f t="shared" si="51"/>
        <v>TREPANOS</v>
      </c>
      <c r="C194" s="55" t="str">
        <f t="shared" si="52"/>
        <v>Personal</v>
      </c>
      <c r="D194" s="55" t="str">
        <f t="shared" si="53"/>
        <v>Referente Técnico de la Línea</v>
      </c>
      <c r="E194" s="55" t="str">
        <f t="shared" si="54"/>
        <v/>
      </c>
      <c r="F194" s="55" t="str">
        <f t="shared" si="55"/>
        <v>TREPANOSPersonal</v>
      </c>
      <c r="G194" s="55" t="str">
        <f t="shared" si="50"/>
        <v>TREPANOSPersonalReferente Técnico de la Línea</v>
      </c>
      <c r="H194" s="55" t="str">
        <f t="shared" si="56"/>
        <v/>
      </c>
      <c r="I194" s="34" t="s">
        <v>45</v>
      </c>
      <c r="J194" s="33" t="str">
        <f t="shared" si="57"/>
        <v xml:space="preserve"> -TREPANOS</v>
      </c>
      <c r="T194" s="53"/>
      <c r="U194" s="53"/>
      <c r="W194" s="53"/>
      <c r="Y194" s="53"/>
      <c r="Z194" s="53"/>
      <c r="AA194" s="53"/>
      <c r="AH194" s="58"/>
      <c r="AI194" s="58"/>
      <c r="AJ194" s="58"/>
      <c r="AK194" s="74"/>
      <c r="AL194" s="75"/>
      <c r="AM194" s="58"/>
      <c r="AN194" s="58"/>
      <c r="AO194" s="76"/>
      <c r="AQ194" s="53"/>
      <c r="AS194" s="53"/>
      <c r="AU194" s="58"/>
      <c r="AV194" s="54"/>
      <c r="AX194" s="58"/>
      <c r="AY194" s="66"/>
      <c r="AZ194" s="58"/>
      <c r="BA194" s="74"/>
      <c r="BB194" s="75"/>
      <c r="BD194" s="58"/>
      <c r="BE194" s="76"/>
    </row>
    <row r="195" spans="1:58" ht="45" customHeight="1" x14ac:dyDescent="0.25">
      <c r="B195" s="55" t="str">
        <f t="shared" si="51"/>
        <v>TREPANOS</v>
      </c>
      <c r="C195" s="55" t="str">
        <f t="shared" si="52"/>
        <v>Personal</v>
      </c>
      <c r="D195" s="55" t="str">
        <f t="shared" si="53"/>
        <v>Referente Técnico de la Línea</v>
      </c>
      <c r="E195" s="55" t="str">
        <f t="shared" si="54"/>
        <v>Experiencia General</v>
      </c>
      <c r="F195" s="55" t="str">
        <f t="shared" si="55"/>
        <v>TREPANOSPersonal</v>
      </c>
      <c r="G195" s="55" t="str">
        <f t="shared" si="50"/>
        <v>TREPANOSPersonalReferente Técnico de la Línea</v>
      </c>
      <c r="H195" s="55" t="str">
        <f t="shared" si="56"/>
        <v>TREPANOSPersonalReferente Técnico de la LíneaExperiencia General</v>
      </c>
      <c r="I195" s="34" t="s">
        <v>45</v>
      </c>
      <c r="J195" s="33" t="str">
        <f t="shared" si="57"/>
        <v xml:space="preserve"> -TREPANOS</v>
      </c>
      <c r="P195" s="77" t="s">
        <v>49</v>
      </c>
      <c r="Q195" s="78" t="s">
        <v>168</v>
      </c>
      <c r="R195" s="78" t="s">
        <v>50</v>
      </c>
      <c r="T195" s="79" t="s">
        <v>11</v>
      </c>
      <c r="U195" s="79" t="s">
        <v>10</v>
      </c>
      <c r="W195" s="79" t="s">
        <v>13</v>
      </c>
      <c r="Y195" s="80">
        <v>3</v>
      </c>
      <c r="Z195" s="80">
        <v>5</v>
      </c>
      <c r="AA195" s="80">
        <v>5</v>
      </c>
      <c r="AC195" s="81">
        <f>IF($T195="Cumplimiento","",INDEX(TABLA_TIPO_MEDICION[1],MATCH(MATRIZ!$U195,TABLA_TIPO_MEDICION[TIPO_MEDICION],0),1))</f>
        <v>0</v>
      </c>
      <c r="AD195" s="81">
        <f>IF($T195="Cumplimiento","",INDEX(TABLA_TIPO_MEDICION[2],MATCH(MATRIZ!$U195,TABLA_TIPO_MEDICION[TIPO_MEDICION],0),1))</f>
        <v>0.8</v>
      </c>
      <c r="AE195" s="81">
        <f>IF($T195="Cumplimiento","",INDEX(TABLA_TIPO_MEDICION[3],MATCH(MATRIZ!$U195,TABLA_TIPO_MEDICION[TIPO_MEDICION],0),1))</f>
        <v>1</v>
      </c>
      <c r="AF195" s="81">
        <f>IF($T195="Cumplimiento","",INDEX(TABLA_TIPO_MEDICION[4],MATCH(MATRIZ!$U195,TABLA_TIPO_MEDICION[TIPO_MEDICION],0),1))</f>
        <v>1</v>
      </c>
      <c r="AH195" s="74"/>
      <c r="AI195" s="58"/>
      <c r="AJ195" s="58"/>
      <c r="AK195" s="74"/>
      <c r="AL195" s="58"/>
      <c r="AM195" s="58"/>
      <c r="AN195" s="58"/>
      <c r="AO195" s="82">
        <v>0.3</v>
      </c>
      <c r="AQ195" s="32"/>
      <c r="AS195" s="83" t="str">
        <f>IF($AQ195="","",IF($T195="Cumplimiento",INDEX(TABLA_SI_NO[Valor],MATCH($AQ195,TABLA_SI_NO[SI_NO],0),1),IF($AQ195&lt;$Y195,$AC195,IF($AQ195&lt;$Z195,$AD195,IF($AQ195&lt;$AA195,$AE195,IF($AQ195&gt;=$AA195,$AF195))))))</f>
        <v/>
      </c>
      <c r="AU195" s="74"/>
      <c r="AV195" s="84">
        <f t="shared" ref="AV195:AV197" si="70">IF(W195="SI",IF(AS195=0,1,0),0)</f>
        <v>0</v>
      </c>
      <c r="AX195" s="74"/>
      <c r="AY195" s="66"/>
      <c r="AZ195" s="58"/>
      <c r="BA195" s="74"/>
      <c r="BB195" s="66"/>
      <c r="BD195" s="58"/>
      <c r="BE195" s="82">
        <f t="shared" ref="BE195:BE197" si="71">IF($AS195="",0,$AS195*$AO195)</f>
        <v>0</v>
      </c>
      <c r="BF195" s="116"/>
    </row>
    <row r="196" spans="1:58" ht="45" customHeight="1" x14ac:dyDescent="0.25">
      <c r="B196" s="55" t="str">
        <f t="shared" si="51"/>
        <v>TREPANOS</v>
      </c>
      <c r="C196" s="55" t="str">
        <f t="shared" si="52"/>
        <v>Personal</v>
      </c>
      <c r="D196" s="55" t="str">
        <f t="shared" si="53"/>
        <v>Referente Técnico de la Línea</v>
      </c>
      <c r="E196" s="55" t="str">
        <f t="shared" si="54"/>
        <v>Experiencia Offshore</v>
      </c>
      <c r="F196" s="55" t="str">
        <f t="shared" si="55"/>
        <v>TREPANOSPersonal</v>
      </c>
      <c r="G196" s="55" t="str">
        <f t="shared" si="50"/>
        <v>TREPANOSPersonalReferente Técnico de la Línea</v>
      </c>
      <c r="H196" s="55" t="str">
        <f t="shared" si="56"/>
        <v>TREPANOSPersonalReferente Técnico de la LíneaExperiencia Offshore</v>
      </c>
      <c r="I196" s="34" t="s">
        <v>45</v>
      </c>
      <c r="J196" s="33" t="str">
        <f t="shared" si="57"/>
        <v xml:space="preserve"> -TREPANOS</v>
      </c>
      <c r="P196" s="77" t="s">
        <v>51</v>
      </c>
      <c r="Q196" s="78" t="s">
        <v>169</v>
      </c>
      <c r="R196" s="78" t="s">
        <v>50</v>
      </c>
      <c r="T196" s="79" t="s">
        <v>11</v>
      </c>
      <c r="U196" s="79" t="s">
        <v>10</v>
      </c>
      <c r="W196" s="79" t="s">
        <v>13</v>
      </c>
      <c r="Y196" s="80">
        <v>2</v>
      </c>
      <c r="Z196" s="80">
        <v>3</v>
      </c>
      <c r="AA196" s="80">
        <v>3</v>
      </c>
      <c r="AC196" s="81">
        <f>IF($T196="Cumplimiento","",INDEX(TABLA_TIPO_MEDICION[1],MATCH(MATRIZ!$U196,TABLA_TIPO_MEDICION[TIPO_MEDICION],0),1))</f>
        <v>0</v>
      </c>
      <c r="AD196" s="81">
        <f>IF($T196="Cumplimiento","",INDEX(TABLA_TIPO_MEDICION[2],MATCH(MATRIZ!$U196,TABLA_TIPO_MEDICION[TIPO_MEDICION],0),1))</f>
        <v>0.8</v>
      </c>
      <c r="AE196" s="81">
        <f>IF($T196="Cumplimiento","",INDEX(TABLA_TIPO_MEDICION[3],MATCH(MATRIZ!$U196,TABLA_TIPO_MEDICION[TIPO_MEDICION],0),1))</f>
        <v>1</v>
      </c>
      <c r="AF196" s="81">
        <f>IF($T196="Cumplimiento","",INDEX(TABLA_TIPO_MEDICION[4],MATCH(MATRIZ!$U196,TABLA_TIPO_MEDICION[TIPO_MEDICION],0),1))</f>
        <v>1</v>
      </c>
      <c r="AH196" s="74"/>
      <c r="AI196" s="58"/>
      <c r="AJ196" s="58"/>
      <c r="AK196" s="74"/>
      <c r="AL196" s="58"/>
      <c r="AM196" s="58"/>
      <c r="AN196" s="58"/>
      <c r="AO196" s="82">
        <v>0.4</v>
      </c>
      <c r="AQ196" s="32"/>
      <c r="AS196" s="83" t="str">
        <f>IF($AQ196="","",IF($T196="Cumplimiento",INDEX(TABLA_SI_NO[Valor],MATCH($AQ196,TABLA_SI_NO[SI_NO],0),1),IF($AQ196&lt;$Y196,$AC196,IF($AQ196&lt;$Z196,$AD196,IF($AQ196&lt;$AA196,$AE196,IF($AQ196&gt;=$AA196,$AF196))))))</f>
        <v/>
      </c>
      <c r="AU196" s="74"/>
      <c r="AV196" s="84">
        <f t="shared" si="70"/>
        <v>0</v>
      </c>
      <c r="AX196" s="74"/>
      <c r="AY196" s="66"/>
      <c r="AZ196" s="58"/>
      <c r="BA196" s="74"/>
      <c r="BB196" s="66"/>
      <c r="BD196" s="58"/>
      <c r="BE196" s="82">
        <f t="shared" si="71"/>
        <v>0</v>
      </c>
      <c r="BF196" s="116"/>
    </row>
    <row r="197" spans="1:58" ht="45" customHeight="1" x14ac:dyDescent="0.25">
      <c r="B197" s="55" t="str">
        <f t="shared" si="51"/>
        <v>TREPANOS</v>
      </c>
      <c r="C197" s="55" t="str">
        <f t="shared" si="52"/>
        <v>Personal</v>
      </c>
      <c r="D197" s="55" t="str">
        <f t="shared" si="53"/>
        <v>Referente Técnico de la Línea</v>
      </c>
      <c r="E197" s="55" t="str">
        <f t="shared" si="54"/>
        <v>Formación Profesional</v>
      </c>
      <c r="F197" s="55" t="str">
        <f t="shared" si="55"/>
        <v>TREPANOSPersonal</v>
      </c>
      <c r="G197" s="55" t="str">
        <f t="shared" si="50"/>
        <v>TREPANOSPersonalReferente Técnico de la Línea</v>
      </c>
      <c r="H197" s="55" t="str">
        <f t="shared" si="56"/>
        <v>TREPANOSPersonalReferente Técnico de la LíneaFormación Profesional</v>
      </c>
      <c r="I197" s="34" t="s">
        <v>45</v>
      </c>
      <c r="J197" s="33" t="str">
        <f t="shared" si="57"/>
        <v xml:space="preserve"> -TREPANOS</v>
      </c>
      <c r="P197" s="77" t="s">
        <v>52</v>
      </c>
      <c r="Q197" s="78" t="s">
        <v>170</v>
      </c>
      <c r="R197" s="78" t="s">
        <v>54</v>
      </c>
      <c r="T197" s="79" t="s">
        <v>15</v>
      </c>
      <c r="U197" s="79"/>
      <c r="W197" s="79" t="s">
        <v>13</v>
      </c>
      <c r="Y197" s="80" t="s">
        <v>9</v>
      </c>
      <c r="Z197" s="80" t="s">
        <v>9</v>
      </c>
      <c r="AA197" s="80" t="s">
        <v>9</v>
      </c>
      <c r="AC197" s="81" t="str">
        <f>IF($T197="Cumplimiento","",INDEX(TABLA_TIPO_MEDICION[1],MATCH(MATRIZ!$U197,TABLA_TIPO_MEDICION[TIPO_MEDICION],0),1))</f>
        <v/>
      </c>
      <c r="AD197" s="81" t="str">
        <f>IF($T197="Cumplimiento","",INDEX(TABLA_TIPO_MEDICION[2],MATCH(MATRIZ!$U197,TABLA_TIPO_MEDICION[TIPO_MEDICION],0),1))</f>
        <v/>
      </c>
      <c r="AE197" s="81" t="str">
        <f>IF($T197="Cumplimiento","",INDEX(TABLA_TIPO_MEDICION[3],MATCH(MATRIZ!$U197,TABLA_TIPO_MEDICION[TIPO_MEDICION],0),1))</f>
        <v/>
      </c>
      <c r="AF197" s="81" t="str">
        <f>IF($T197="Cumplimiento","",INDEX(TABLA_TIPO_MEDICION[4],MATCH(MATRIZ!$U197,TABLA_TIPO_MEDICION[TIPO_MEDICION],0),1))</f>
        <v/>
      </c>
      <c r="AH197" s="74"/>
      <c r="AI197" s="58"/>
      <c r="AJ197" s="58"/>
      <c r="AK197" s="74"/>
      <c r="AL197" s="58"/>
      <c r="AM197" s="58"/>
      <c r="AN197" s="58"/>
      <c r="AO197" s="82">
        <v>0.3</v>
      </c>
      <c r="AQ197" s="32"/>
      <c r="AS197" s="83" t="str">
        <f>IF($AQ197="","",IF($T197="Cumplimiento",INDEX(TABLA_SI_NO[Valor],MATCH($AQ197,TABLA_SI_NO[SI_NO],0),1),IF($AQ197&lt;$Y197,$AC197,IF($AQ197&lt;$Z197,$AD197,IF($AQ197&lt;$AA197,$AE197,IF($AQ197&gt;=$AA197,$AF197))))))</f>
        <v/>
      </c>
      <c r="AT197" s="33" t="str">
        <f>IF($AQ197&lt;$Y197,$AC197,IF($AQ197&lt;$Z197,$AD197,IF($AQ197&lt;$AA197,$AE197,IF($AQ197&gt;=$AA197,$AF197))))</f>
        <v/>
      </c>
      <c r="AU197" s="74"/>
      <c r="AV197" s="84">
        <f t="shared" si="70"/>
        <v>0</v>
      </c>
      <c r="AX197" s="74"/>
      <c r="AY197" s="66"/>
      <c r="AZ197" s="58"/>
      <c r="BA197" s="74"/>
      <c r="BB197" s="66"/>
      <c r="BD197" s="58"/>
      <c r="BE197" s="82">
        <f t="shared" si="71"/>
        <v>0</v>
      </c>
      <c r="BF197" s="116"/>
    </row>
    <row r="198" spans="1:58" ht="5.0999999999999996" customHeight="1" x14ac:dyDescent="0.25">
      <c r="B198" s="55" t="str">
        <f t="shared" si="51"/>
        <v>TREPANOS</v>
      </c>
      <c r="C198" s="55" t="str">
        <f t="shared" si="52"/>
        <v>Personal</v>
      </c>
      <c r="D198" s="55" t="str">
        <f t="shared" si="53"/>
        <v>Referente Técnico de la Línea</v>
      </c>
      <c r="E198" s="55" t="str">
        <f t="shared" si="54"/>
        <v/>
      </c>
      <c r="F198" s="55" t="str">
        <f t="shared" si="55"/>
        <v>TREPANOSPersonal</v>
      </c>
      <c r="G198" s="55" t="str">
        <f t="shared" si="50"/>
        <v>TREPANOSPersonalReferente Técnico de la Línea</v>
      </c>
      <c r="H198" s="55" t="str">
        <f t="shared" si="56"/>
        <v/>
      </c>
      <c r="I198" s="34" t="s">
        <v>45</v>
      </c>
      <c r="J198" s="33" t="str">
        <f t="shared" si="57"/>
        <v xml:space="preserve"> -TREPANOS</v>
      </c>
      <c r="P198" s="85"/>
      <c r="Q198" s="86"/>
      <c r="R198" s="86"/>
      <c r="T198" s="53"/>
      <c r="U198" s="53"/>
      <c r="W198" s="53"/>
      <c r="Y198" s="53"/>
      <c r="Z198" s="53"/>
      <c r="AA198" s="53"/>
      <c r="AH198" s="58"/>
      <c r="AI198" s="58"/>
      <c r="AJ198" s="58"/>
      <c r="AK198" s="58"/>
      <c r="AL198" s="66"/>
      <c r="AM198" s="58"/>
      <c r="AN198" s="58"/>
      <c r="AO198" s="66"/>
      <c r="AQ198" s="53"/>
      <c r="AS198" s="87"/>
      <c r="AU198" s="58"/>
      <c r="AV198" s="54"/>
      <c r="AX198" s="58"/>
      <c r="AY198" s="66"/>
      <c r="AZ198" s="58"/>
      <c r="BA198" s="58"/>
      <c r="BB198" s="66"/>
      <c r="BD198" s="87"/>
      <c r="BE198" s="87"/>
    </row>
    <row r="199" spans="1:58" s="95" customFormat="1" ht="18.75" customHeight="1" x14ac:dyDescent="0.25">
      <c r="B199" s="55" t="str">
        <f t="shared" si="51"/>
        <v>TREPANOS</v>
      </c>
      <c r="C199" s="55" t="str">
        <f t="shared" si="52"/>
        <v>Equipamiento &amp; Soporte Técnico</v>
      </c>
      <c r="D199" s="55" t="str">
        <f t="shared" si="53"/>
        <v>Referente Técnico de la Línea</v>
      </c>
      <c r="E199" s="55" t="str">
        <f t="shared" si="54"/>
        <v/>
      </c>
      <c r="F199" s="55" t="str">
        <f t="shared" si="55"/>
        <v>TREPANOSEquipamiento &amp; Soporte Técnico</v>
      </c>
      <c r="G199" s="55" t="str">
        <f t="shared" si="50"/>
        <v>TREPANOSEquipamiento &amp; Soporte TécnicoReferente Técnico de la Línea</v>
      </c>
      <c r="H199" s="55" t="str">
        <f t="shared" si="56"/>
        <v/>
      </c>
      <c r="I199" s="34" t="s">
        <v>57</v>
      </c>
      <c r="J199" s="33" t="str">
        <f t="shared" si="57"/>
        <v>1.2-TREPANOS</v>
      </c>
      <c r="K199" s="33"/>
      <c r="L199" s="33"/>
      <c r="N199" s="97" t="s">
        <v>58</v>
      </c>
      <c r="O199" s="97"/>
      <c r="P199" s="98"/>
      <c r="Q199" s="97"/>
      <c r="R199" s="97"/>
      <c r="T199" s="97"/>
      <c r="U199" s="97"/>
      <c r="W199" s="97"/>
      <c r="Y199" s="97"/>
      <c r="Z199" s="97"/>
      <c r="AA199" s="97"/>
      <c r="AC199" s="97"/>
      <c r="AD199" s="97"/>
      <c r="AE199" s="97"/>
      <c r="AF199" s="97"/>
      <c r="AH199" s="99"/>
      <c r="AI199" s="100">
        <v>0.65</v>
      </c>
      <c r="AJ199" s="99"/>
      <c r="AK199" s="65">
        <f>SUMIFS($AL:$AL,$F:$F,$F199)</f>
        <v>1</v>
      </c>
      <c r="AL199" s="65"/>
      <c r="AM199" s="99"/>
      <c r="AU199" s="99"/>
      <c r="AV199" s="91"/>
      <c r="AX199" s="99"/>
      <c r="AY199" s="100">
        <f>AI199*BD199</f>
        <v>0</v>
      </c>
      <c r="AZ199" s="99"/>
      <c r="BD199" s="65">
        <f>SUMIFS($BB:$BB,$F:$F,$F199)</f>
        <v>0</v>
      </c>
      <c r="BE199" s="65"/>
    </row>
    <row r="200" spans="1:58" ht="6.75" customHeight="1" x14ac:dyDescent="0.25">
      <c r="B200" s="55" t="str">
        <f t="shared" si="51"/>
        <v>TREPANOS</v>
      </c>
      <c r="C200" s="55" t="str">
        <f t="shared" si="52"/>
        <v>Equipamiento &amp; Soporte Técnico</v>
      </c>
      <c r="D200" s="55" t="str">
        <f t="shared" si="53"/>
        <v>Referente Técnico de la Línea</v>
      </c>
      <c r="E200" s="55" t="str">
        <f t="shared" si="54"/>
        <v/>
      </c>
      <c r="F200" s="55" t="str">
        <f t="shared" si="55"/>
        <v>TREPANOSEquipamiento &amp; Soporte Técnico</v>
      </c>
      <c r="G200" s="55" t="str">
        <f t="shared" si="50"/>
        <v>TREPANOSEquipamiento &amp; Soporte TécnicoReferente Técnico de la Línea</v>
      </c>
      <c r="H200" s="55" t="str">
        <f t="shared" si="56"/>
        <v/>
      </c>
      <c r="J200" s="33" t="str">
        <f t="shared" si="57"/>
        <v>-TREPANOS</v>
      </c>
      <c r="T200" s="53"/>
      <c r="U200" s="53"/>
      <c r="W200" s="53"/>
      <c r="Y200" s="53"/>
      <c r="Z200" s="53"/>
      <c r="AA200" s="53"/>
      <c r="AC200" s="53"/>
      <c r="AD200" s="53"/>
      <c r="AE200" s="53"/>
      <c r="AF200" s="53"/>
      <c r="AH200" s="58"/>
      <c r="AI200" s="59"/>
      <c r="AJ200" s="58"/>
      <c r="AK200" s="58"/>
      <c r="AL200" s="59"/>
      <c r="AM200" s="58"/>
      <c r="AN200" s="58"/>
      <c r="AO200" s="59"/>
      <c r="AU200" s="58"/>
      <c r="AV200" s="91"/>
      <c r="AX200" s="58"/>
      <c r="AY200" s="59"/>
      <c r="AZ200" s="58"/>
      <c r="BA200" s="58"/>
      <c r="BB200" s="59"/>
      <c r="BD200" s="53"/>
      <c r="BE200" s="53"/>
    </row>
    <row r="201" spans="1:58" s="95" customFormat="1" ht="17.25" customHeight="1" x14ac:dyDescent="0.25">
      <c r="B201" s="55" t="str">
        <f t="shared" si="51"/>
        <v>TREPANOS</v>
      </c>
      <c r="C201" s="55" t="str">
        <f t="shared" si="52"/>
        <v>Equipamiento &amp; Soporte Técnico</v>
      </c>
      <c r="D201" s="55" t="str">
        <f t="shared" si="53"/>
        <v>Equipamiento</v>
      </c>
      <c r="E201" s="55" t="str">
        <f t="shared" si="54"/>
        <v/>
      </c>
      <c r="F201" s="55" t="str">
        <f t="shared" si="55"/>
        <v>TREPANOSEquipamiento &amp; Soporte Técnico</v>
      </c>
      <c r="G201" s="55" t="str">
        <f t="shared" ref="G201:G264" si="72">IF(D201="","",CONCATENATE($B201,$C201,$D201))</f>
        <v>TREPANOSEquipamiento &amp; Soporte TécnicoEquipamiento</v>
      </c>
      <c r="H201" s="55" t="str">
        <f t="shared" si="56"/>
        <v/>
      </c>
      <c r="I201" s="34"/>
      <c r="J201" s="33" t="str">
        <f t="shared" si="57"/>
        <v>-TREPANOS</v>
      </c>
      <c r="K201" s="33"/>
      <c r="L201" s="33"/>
      <c r="N201" s="102"/>
      <c r="O201" s="103" t="s">
        <v>103</v>
      </c>
      <c r="P201" s="104"/>
      <c r="Q201" s="103"/>
      <c r="R201" s="103"/>
      <c r="T201" s="103"/>
      <c r="U201" s="103"/>
      <c r="W201" s="103"/>
      <c r="Y201" s="103"/>
      <c r="Z201" s="103"/>
      <c r="AA201" s="103"/>
      <c r="AC201" s="103"/>
      <c r="AD201" s="103"/>
      <c r="AE201" s="103"/>
      <c r="AF201" s="103"/>
      <c r="AH201" s="99"/>
      <c r="AI201" s="59"/>
      <c r="AJ201" s="99"/>
      <c r="AK201" s="105"/>
      <c r="AL201" s="106">
        <v>1</v>
      </c>
      <c r="AM201" s="99"/>
      <c r="AN201" s="72">
        <f>SUMIFS($AO:$AO,$G:$G,$G201)</f>
        <v>1</v>
      </c>
      <c r="AO201" s="73"/>
      <c r="AU201" s="99"/>
      <c r="AV201" s="91"/>
      <c r="AX201" s="99"/>
      <c r="AY201" s="59"/>
      <c r="AZ201" s="99"/>
      <c r="BA201" s="105"/>
      <c r="BB201" s="106">
        <f>AL201*BD201</f>
        <v>0</v>
      </c>
      <c r="BD201" s="72">
        <f>SUMIFS($BE:$BE,$G:$G,$G201)</f>
        <v>0</v>
      </c>
      <c r="BE201" s="73"/>
    </row>
    <row r="202" spans="1:58" ht="3.75" customHeight="1" x14ac:dyDescent="0.25">
      <c r="B202" s="55" t="str">
        <f t="shared" ref="B202:B265" si="73">IF(M202="",IF(B201="","",B201),M202)</f>
        <v>TREPANOS</v>
      </c>
      <c r="C202" s="55" t="str">
        <f t="shared" ref="C202:C265" si="74">IF(N202="",IF(C201="","",C201),N202)</f>
        <v>Equipamiento &amp; Soporte Técnico</v>
      </c>
      <c r="D202" s="55" t="str">
        <f t="shared" ref="D202:D265" si="75">IF(O202="",IF(D201="","",D201),O202)</f>
        <v>Equipamiento</v>
      </c>
      <c r="E202" s="55" t="str">
        <f t="shared" ref="E202:E265" si="76">IF(P202="","",P202)</f>
        <v/>
      </c>
      <c r="F202" s="55" t="str">
        <f t="shared" ref="F202:F265" si="77">CONCATENATE($B202,$C202)</f>
        <v>TREPANOSEquipamiento &amp; Soporte Técnico</v>
      </c>
      <c r="G202" s="55" t="str">
        <f t="shared" si="72"/>
        <v>TREPANOSEquipamiento &amp; Soporte TécnicoEquipamiento</v>
      </c>
      <c r="H202" s="55" t="str">
        <f t="shared" ref="H202:H265" si="78">IF(E202="","",CONCATENATE($B202,$C202,$D202,$E202))</f>
        <v/>
      </c>
      <c r="J202" s="33" t="str">
        <f t="shared" ref="J202:J265" si="79">CONCATENATE(I202,"-",B202)</f>
        <v>-TREPANOS</v>
      </c>
      <c r="T202" s="53"/>
      <c r="U202" s="53"/>
      <c r="W202" s="53"/>
      <c r="Y202" s="53"/>
      <c r="Z202" s="53"/>
      <c r="AA202" s="53"/>
      <c r="AH202" s="58"/>
      <c r="AI202" s="59"/>
      <c r="AJ202" s="58"/>
      <c r="AK202" s="74"/>
      <c r="AL202" s="75"/>
      <c r="AM202" s="58"/>
      <c r="AN202" s="58"/>
      <c r="AO202" s="76"/>
      <c r="AQ202" s="53"/>
      <c r="AS202" s="53"/>
      <c r="AU202" s="58"/>
      <c r="AV202" s="91"/>
      <c r="AX202" s="58"/>
      <c r="AY202" s="59"/>
      <c r="AZ202" s="58"/>
      <c r="BA202" s="74"/>
      <c r="BD202" s="58"/>
      <c r="BE202" s="76"/>
    </row>
    <row r="203" spans="1:58" ht="45" customHeight="1" x14ac:dyDescent="0.25">
      <c r="B203" s="55" t="str">
        <f t="shared" si="73"/>
        <v>TREPANOS</v>
      </c>
      <c r="C203" s="55" t="str">
        <f t="shared" si="74"/>
        <v>Equipamiento &amp; Soporte Técnico</v>
      </c>
      <c r="D203" s="55" t="str">
        <f t="shared" si="75"/>
        <v>Equipamiento</v>
      </c>
      <c r="E203" s="55" t="str">
        <f t="shared" si="76"/>
        <v>Diseños Ofrecidos Experiencia de corridas de barrenas en el Area.</v>
      </c>
      <c r="F203" s="55" t="str">
        <f t="shared" si="77"/>
        <v>TREPANOSEquipamiento &amp; Soporte Técnico</v>
      </c>
      <c r="G203" s="55" t="str">
        <f t="shared" si="72"/>
        <v>TREPANOSEquipamiento &amp; Soporte TécnicoEquipamiento</v>
      </c>
      <c r="H203" s="55" t="str">
        <f t="shared" si="78"/>
        <v>TREPANOSEquipamiento &amp; Soporte TécnicoEquipamientoDiseños Ofrecidos Experiencia de corridas de barrenas en el Area.</v>
      </c>
      <c r="J203" s="33" t="str">
        <f t="shared" si="79"/>
        <v>-TREPANOS</v>
      </c>
      <c r="P203" s="77" t="s">
        <v>171</v>
      </c>
      <c r="Q203" s="78"/>
      <c r="R203" s="78" t="s">
        <v>172</v>
      </c>
      <c r="T203" s="79" t="s">
        <v>15</v>
      </c>
      <c r="U203" s="79"/>
      <c r="W203" s="79" t="s">
        <v>13</v>
      </c>
      <c r="Y203" s="80" t="s">
        <v>9</v>
      </c>
      <c r="Z203" s="80" t="s">
        <v>9</v>
      </c>
      <c r="AA203" s="80" t="s">
        <v>9</v>
      </c>
      <c r="AC203" s="81" t="str">
        <f>IF($T203="Cumplimiento","",INDEX(TABLA_TIPO_MEDICION[1],MATCH(MATRIZ!$U203,TABLA_TIPO_MEDICION[TIPO_MEDICION],0),1))</f>
        <v/>
      </c>
      <c r="AD203" s="81" t="str">
        <f>IF($T203="Cumplimiento","",INDEX(TABLA_TIPO_MEDICION[2],MATCH(MATRIZ!$U203,TABLA_TIPO_MEDICION[TIPO_MEDICION],0),1))</f>
        <v/>
      </c>
      <c r="AE203" s="81" t="str">
        <f>IF($T203="Cumplimiento","",INDEX(TABLA_TIPO_MEDICION[3],MATCH(MATRIZ!$U203,TABLA_TIPO_MEDICION[TIPO_MEDICION],0),1))</f>
        <v/>
      </c>
      <c r="AF203" s="81" t="str">
        <f>IF($T203="Cumplimiento","",INDEX(TABLA_TIPO_MEDICION[4],MATCH(MATRIZ!$U203,TABLA_TIPO_MEDICION[TIPO_MEDICION],0),1))</f>
        <v/>
      </c>
      <c r="AH203" s="74"/>
      <c r="AI203" s="59"/>
      <c r="AJ203" s="58"/>
      <c r="AK203" s="74"/>
      <c r="AL203" s="74"/>
      <c r="AM203" s="58"/>
      <c r="AN203" s="58"/>
      <c r="AO203" s="82">
        <v>0.25</v>
      </c>
      <c r="AQ203" s="32"/>
      <c r="AS203" s="83" t="str">
        <f>IF($AQ203="","",IF($T203="Cumplimiento",INDEX(TABLA_SI_NO[Valor],MATCH($AQ203,TABLA_SI_NO[SI_NO],0),1),IF($AQ203&lt;$Y203,$AC203,IF($AQ203&lt;$Z203,$AD203,IF($AQ203&lt;$AA203,$AE203,IF($AQ203&gt;=$AA203,$AF203))))))</f>
        <v/>
      </c>
      <c r="AU203" s="74"/>
      <c r="AV203" s="84">
        <f t="shared" ref="AV203:AV206" si="80">IF(W203="SI",IF(AS203=0,1,0),0)</f>
        <v>0</v>
      </c>
      <c r="AX203" s="74"/>
      <c r="AY203" s="59"/>
      <c r="AZ203" s="58"/>
      <c r="BA203" s="74"/>
      <c r="BD203" s="58"/>
      <c r="BE203" s="82">
        <f t="shared" ref="BE203:BE206" si="81">IF($AS203="",0,$AS203*$AO203)</f>
        <v>0</v>
      </c>
      <c r="BF203" s="116"/>
    </row>
    <row r="204" spans="1:58" ht="45" customHeight="1" x14ac:dyDescent="0.25">
      <c r="B204" s="55" t="str">
        <f t="shared" si="73"/>
        <v>TREPANOS</v>
      </c>
      <c r="C204" s="55" t="str">
        <f t="shared" si="74"/>
        <v>Equipamiento &amp; Soporte Técnico</v>
      </c>
      <c r="D204" s="55" t="str">
        <f t="shared" si="75"/>
        <v>Equipamiento</v>
      </c>
      <c r="E204" s="55" t="str">
        <f t="shared" si="76"/>
        <v xml:space="preserve"> Cantidad de pozos perforados con diseños similares </v>
      </c>
      <c r="F204" s="55" t="str">
        <f t="shared" si="77"/>
        <v>TREPANOSEquipamiento &amp; Soporte Técnico</v>
      </c>
      <c r="G204" s="55" t="str">
        <f t="shared" si="72"/>
        <v>TREPANOSEquipamiento &amp; Soporte TécnicoEquipamiento</v>
      </c>
      <c r="H204" s="55" t="str">
        <f t="shared" si="78"/>
        <v xml:space="preserve">TREPANOSEquipamiento &amp; Soporte TécnicoEquipamiento Cantidad de pozos perforados con diseños similares </v>
      </c>
      <c r="J204" s="33" t="str">
        <f t="shared" si="79"/>
        <v>-TREPANOS</v>
      </c>
      <c r="P204" s="77" t="s">
        <v>173</v>
      </c>
      <c r="Q204" s="78"/>
      <c r="R204" s="78" t="s">
        <v>174</v>
      </c>
      <c r="T204" s="79" t="s">
        <v>15</v>
      </c>
      <c r="U204" s="79"/>
      <c r="W204" s="79" t="s">
        <v>13</v>
      </c>
      <c r="Y204" s="80" t="s">
        <v>9</v>
      </c>
      <c r="Z204" s="80" t="s">
        <v>9</v>
      </c>
      <c r="AA204" s="80" t="s">
        <v>9</v>
      </c>
      <c r="AC204" s="81" t="str">
        <f>IF($T204="Cumplimiento","",INDEX(TABLA_TIPO_MEDICION[1],MATCH(MATRIZ!$U204,TABLA_TIPO_MEDICION[TIPO_MEDICION],0),1))</f>
        <v/>
      </c>
      <c r="AD204" s="81" t="str">
        <f>IF($T204="Cumplimiento","",INDEX(TABLA_TIPO_MEDICION[2],MATCH(MATRIZ!$U204,TABLA_TIPO_MEDICION[TIPO_MEDICION],0),1))</f>
        <v/>
      </c>
      <c r="AE204" s="81" t="str">
        <f>IF($T204="Cumplimiento","",INDEX(TABLA_TIPO_MEDICION[3],MATCH(MATRIZ!$U204,TABLA_TIPO_MEDICION[TIPO_MEDICION],0),1))</f>
        <v/>
      </c>
      <c r="AF204" s="81" t="str">
        <f>IF($T204="Cumplimiento","",INDEX(TABLA_TIPO_MEDICION[4],MATCH(MATRIZ!$U204,TABLA_TIPO_MEDICION[TIPO_MEDICION],0),1))</f>
        <v/>
      </c>
      <c r="AH204" s="74"/>
      <c r="AI204" s="59"/>
      <c r="AJ204" s="58"/>
      <c r="AK204" s="74"/>
      <c r="AL204" s="74"/>
      <c r="AM204" s="58"/>
      <c r="AN204" s="58"/>
      <c r="AO204" s="82">
        <v>0.25</v>
      </c>
      <c r="AQ204" s="32"/>
      <c r="AS204" s="83" t="str">
        <f>IF($AQ204="","",IF($T204="Cumplimiento",INDEX(TABLA_SI_NO[Valor],MATCH($AQ204,TABLA_SI_NO[SI_NO],0),1),IF($AQ204&lt;$Y204,$AC204,IF($AQ204&lt;$Z204,$AD204,IF($AQ204&lt;$AA204,$AE204,IF($AQ204&gt;=$AA204,$AF204))))))</f>
        <v/>
      </c>
      <c r="AU204" s="74"/>
      <c r="AV204" s="84">
        <f t="shared" si="80"/>
        <v>0</v>
      </c>
      <c r="AX204" s="74"/>
      <c r="AY204" s="59"/>
      <c r="AZ204" s="58"/>
      <c r="BA204" s="74"/>
      <c r="BD204" s="58"/>
      <c r="BE204" s="82">
        <f t="shared" si="81"/>
        <v>0</v>
      </c>
      <c r="BF204" s="116"/>
    </row>
    <row r="205" spans="1:58" ht="45" customHeight="1" x14ac:dyDescent="0.25">
      <c r="B205" s="55" t="str">
        <f t="shared" si="73"/>
        <v>TREPANOS</v>
      </c>
      <c r="C205" s="55" t="str">
        <f t="shared" si="74"/>
        <v>Equipamiento &amp; Soporte Técnico</v>
      </c>
      <c r="D205" s="55" t="str">
        <f t="shared" si="75"/>
        <v>Equipamiento</v>
      </c>
      <c r="E205" s="55" t="str">
        <f t="shared" si="76"/>
        <v>Contar con simulador de hidraulicas en plataforma con capacidad de detallar componentes de BHA, simular caida de presión en los distintos componentes de de sarta, BHA y anular. El simulador debe tener capacidad de generar reportes exportables.</v>
      </c>
      <c r="F205" s="55" t="str">
        <f t="shared" si="77"/>
        <v>TREPANOSEquipamiento &amp; Soporte Técnico</v>
      </c>
      <c r="G205" s="55" t="str">
        <f t="shared" si="72"/>
        <v>TREPANOSEquipamiento &amp; Soporte TécnicoEquipamiento</v>
      </c>
      <c r="H205" s="55" t="str">
        <f t="shared" si="78"/>
        <v>TREPANOSEquipamiento &amp; Soporte TécnicoEquipamientoContar con simulador de hidraulicas en plataforma con capacidad de detallar componentes de BHA, simular caida de presión en los distintos componentes de de sarta, BHA y anular. El simulador debe tener capacidad de generar reportes exportables.</v>
      </c>
      <c r="J205" s="33" t="str">
        <f t="shared" si="79"/>
        <v>-TREPANOS</v>
      </c>
      <c r="P205" s="77" t="s">
        <v>175</v>
      </c>
      <c r="Q205" s="78"/>
      <c r="R205" s="78" t="s">
        <v>176</v>
      </c>
      <c r="T205" s="79" t="s">
        <v>15</v>
      </c>
      <c r="U205" s="79"/>
      <c r="W205" s="79" t="s">
        <v>13</v>
      </c>
      <c r="Y205" s="80" t="s">
        <v>9</v>
      </c>
      <c r="Z205" s="80" t="s">
        <v>9</v>
      </c>
      <c r="AA205" s="80" t="s">
        <v>9</v>
      </c>
      <c r="AC205" s="81" t="str">
        <f>IF($T205="Cumplimiento","",INDEX(TABLA_TIPO_MEDICION[1],MATCH(MATRIZ!$U205,TABLA_TIPO_MEDICION[TIPO_MEDICION],0),1))</f>
        <v/>
      </c>
      <c r="AD205" s="81" t="str">
        <f>IF($T205="Cumplimiento","",INDEX(TABLA_TIPO_MEDICION[2],MATCH(MATRIZ!$U205,TABLA_TIPO_MEDICION[TIPO_MEDICION],0),1))</f>
        <v/>
      </c>
      <c r="AE205" s="81" t="str">
        <f>IF($T205="Cumplimiento","",INDEX(TABLA_TIPO_MEDICION[3],MATCH(MATRIZ!$U205,TABLA_TIPO_MEDICION[TIPO_MEDICION],0),1))</f>
        <v/>
      </c>
      <c r="AF205" s="81" t="str">
        <f>IF($T205="Cumplimiento","",INDEX(TABLA_TIPO_MEDICION[4],MATCH(MATRIZ!$U205,TABLA_TIPO_MEDICION[TIPO_MEDICION],0),1))</f>
        <v/>
      </c>
      <c r="AH205" s="74"/>
      <c r="AI205" s="59"/>
      <c r="AJ205" s="58"/>
      <c r="AK205" s="74"/>
      <c r="AL205" s="74"/>
      <c r="AM205" s="58"/>
      <c r="AN205" s="58"/>
      <c r="AO205" s="82">
        <v>0.25</v>
      </c>
      <c r="AQ205" s="32"/>
      <c r="AS205" s="83" t="str">
        <f>IF($AQ205="","",IF($T205="Cumplimiento",INDEX(TABLA_SI_NO[Valor],MATCH($AQ205,TABLA_SI_NO[SI_NO],0),1),IF($AQ205&lt;$Y205,$AC205,IF($AQ205&lt;$Z205,$AD205,IF($AQ205&lt;$AA205,$AE205,IF($AQ205&gt;=$AA205,$AF205))))))</f>
        <v/>
      </c>
      <c r="AU205" s="74"/>
      <c r="AV205" s="84">
        <f t="shared" si="80"/>
        <v>0</v>
      </c>
      <c r="AX205" s="74"/>
      <c r="AY205" s="59"/>
      <c r="AZ205" s="58"/>
      <c r="BA205" s="74"/>
      <c r="BD205" s="58"/>
      <c r="BE205" s="82">
        <f t="shared" si="81"/>
        <v>0</v>
      </c>
      <c r="BF205" s="116"/>
    </row>
    <row r="206" spans="1:58" ht="45" customHeight="1" x14ac:dyDescent="0.25">
      <c r="B206" s="55" t="str">
        <f t="shared" si="73"/>
        <v>TREPANOS</v>
      </c>
      <c r="C206" s="55" t="str">
        <f t="shared" si="74"/>
        <v>Equipamiento &amp; Soporte Técnico</v>
      </c>
      <c r="D206" s="55" t="str">
        <f t="shared" si="75"/>
        <v>Equipamiento</v>
      </c>
      <c r="E206" s="55" t="str">
        <f t="shared" si="76"/>
        <v xml:space="preserve">Disponer de software para el calculo, generación y exportación de reportes de propiedades de roca (UCS, Abrasividad e impacto) </v>
      </c>
      <c r="F206" s="55" t="str">
        <f t="shared" si="77"/>
        <v>TREPANOSEquipamiento &amp; Soporte Técnico</v>
      </c>
      <c r="G206" s="55" t="str">
        <f t="shared" si="72"/>
        <v>TREPANOSEquipamiento &amp; Soporte TécnicoEquipamiento</v>
      </c>
      <c r="H206" s="55" t="str">
        <f t="shared" si="78"/>
        <v xml:space="preserve">TREPANOSEquipamiento &amp; Soporte TécnicoEquipamientoDisponer de software para el calculo, generación y exportación de reportes de propiedades de roca (UCS, Abrasividad e impacto) </v>
      </c>
      <c r="J206" s="33" t="str">
        <f t="shared" si="79"/>
        <v>-TREPANOS</v>
      </c>
      <c r="P206" s="77" t="s">
        <v>177</v>
      </c>
      <c r="Q206" s="78"/>
      <c r="R206" s="78" t="s">
        <v>176</v>
      </c>
      <c r="T206" s="79" t="s">
        <v>15</v>
      </c>
      <c r="U206" s="79"/>
      <c r="W206" s="79" t="s">
        <v>13</v>
      </c>
      <c r="Y206" s="80" t="s">
        <v>9</v>
      </c>
      <c r="Z206" s="80" t="s">
        <v>9</v>
      </c>
      <c r="AA206" s="80" t="s">
        <v>9</v>
      </c>
      <c r="AC206" s="81" t="str">
        <f>IF($T206="Cumplimiento","",INDEX(TABLA_TIPO_MEDICION[1],MATCH(MATRIZ!$U206,TABLA_TIPO_MEDICION[TIPO_MEDICION],0),1))</f>
        <v/>
      </c>
      <c r="AD206" s="81" t="str">
        <f>IF($T206="Cumplimiento","",INDEX(TABLA_TIPO_MEDICION[2],MATCH(MATRIZ!$U206,TABLA_TIPO_MEDICION[TIPO_MEDICION],0),1))</f>
        <v/>
      </c>
      <c r="AE206" s="81" t="str">
        <f>IF($T206="Cumplimiento","",INDEX(TABLA_TIPO_MEDICION[3],MATCH(MATRIZ!$U206,TABLA_TIPO_MEDICION[TIPO_MEDICION],0),1))</f>
        <v/>
      </c>
      <c r="AF206" s="81" t="str">
        <f>IF($T206="Cumplimiento","",INDEX(TABLA_TIPO_MEDICION[4],MATCH(MATRIZ!$U206,TABLA_TIPO_MEDICION[TIPO_MEDICION],0),1))</f>
        <v/>
      </c>
      <c r="AH206" s="74"/>
      <c r="AI206" s="59"/>
      <c r="AJ206" s="58"/>
      <c r="AK206" s="74"/>
      <c r="AL206" s="74"/>
      <c r="AM206" s="58"/>
      <c r="AN206" s="58"/>
      <c r="AO206" s="82">
        <v>0.25</v>
      </c>
      <c r="AQ206" s="32"/>
      <c r="AS206" s="83" t="str">
        <f>IF($AQ206="","",IF($T206="Cumplimiento",INDEX(TABLA_SI_NO[Valor],MATCH($AQ206,TABLA_SI_NO[SI_NO],0),1),IF($AQ206&lt;$Y206,$AC206,IF($AQ206&lt;$Z206,$AD206,IF($AQ206&lt;$AA206,$AE206,IF($AQ206&gt;=$AA206,$AF206))))))</f>
        <v/>
      </c>
      <c r="AU206" s="74"/>
      <c r="AV206" s="84">
        <f t="shared" si="80"/>
        <v>0</v>
      </c>
      <c r="AX206" s="74"/>
      <c r="AY206" s="59"/>
      <c r="AZ206" s="58"/>
      <c r="BA206" s="74"/>
      <c r="BD206" s="58"/>
      <c r="BE206" s="82">
        <f t="shared" si="81"/>
        <v>0</v>
      </c>
      <c r="BF206" s="116"/>
    </row>
    <row r="207" spans="1:58" ht="3.75" customHeight="1" x14ac:dyDescent="0.25">
      <c r="B207" s="55" t="str">
        <f t="shared" si="73"/>
        <v>TREPANOS</v>
      </c>
      <c r="C207" s="55" t="str">
        <f t="shared" si="74"/>
        <v>Equipamiento &amp; Soporte Técnico</v>
      </c>
      <c r="D207" s="55" t="str">
        <f t="shared" si="75"/>
        <v>Equipamiento</v>
      </c>
      <c r="E207" s="55" t="str">
        <f t="shared" si="76"/>
        <v/>
      </c>
      <c r="F207" s="55" t="str">
        <f t="shared" si="77"/>
        <v>TREPANOSEquipamiento &amp; Soporte Técnico</v>
      </c>
      <c r="G207" s="55" t="str">
        <f t="shared" si="72"/>
        <v>TREPANOSEquipamiento &amp; Soporte TécnicoEquipamiento</v>
      </c>
      <c r="H207" s="55" t="str">
        <f t="shared" si="78"/>
        <v/>
      </c>
      <c r="J207" s="33" t="str">
        <f t="shared" si="79"/>
        <v>-TREPANOS</v>
      </c>
      <c r="AI207" s="59"/>
      <c r="AK207" s="74"/>
      <c r="AN207" s="58"/>
      <c r="AY207" s="59"/>
      <c r="BA207" s="74"/>
    </row>
    <row r="208" spans="1:58" ht="3.95" customHeight="1" x14ac:dyDescent="0.25">
      <c r="B208" s="55" t="str">
        <f t="shared" si="73"/>
        <v>TREPANOS</v>
      </c>
      <c r="C208" s="55" t="str">
        <f t="shared" si="74"/>
        <v>Equipamiento &amp; Soporte Técnico</v>
      </c>
      <c r="D208" s="55" t="str">
        <f t="shared" si="75"/>
        <v>Equipamiento</v>
      </c>
      <c r="E208" s="55" t="str">
        <f t="shared" si="76"/>
        <v/>
      </c>
      <c r="F208" s="55" t="str">
        <f t="shared" si="77"/>
        <v>TREPANOSEquipamiento &amp; Soporte Técnico</v>
      </c>
      <c r="G208" s="55" t="str">
        <f t="shared" si="72"/>
        <v>TREPANOSEquipamiento &amp; Soporte TécnicoEquipamiento</v>
      </c>
      <c r="H208" s="55" t="str">
        <f t="shared" si="78"/>
        <v/>
      </c>
      <c r="J208" s="33" t="str">
        <f t="shared" si="79"/>
        <v>-TREPANOS</v>
      </c>
      <c r="AY208" s="59"/>
      <c r="BB208" s="75"/>
    </row>
    <row r="209" spans="1:58" ht="15" customHeight="1" x14ac:dyDescent="0.25">
      <c r="B209" s="55" t="str">
        <f t="shared" si="73"/>
        <v>TREPANOS</v>
      </c>
      <c r="C209" s="55" t="str">
        <f t="shared" si="74"/>
        <v>Facilidades / Instalaciones</v>
      </c>
      <c r="D209" s="55" t="str">
        <f t="shared" si="75"/>
        <v>Equipamiento</v>
      </c>
      <c r="E209" s="55" t="str">
        <f t="shared" si="76"/>
        <v/>
      </c>
      <c r="F209" s="55" t="str">
        <f t="shared" si="77"/>
        <v>TREPANOSFacilidades / Instalaciones</v>
      </c>
      <c r="G209" s="55" t="str">
        <f t="shared" si="72"/>
        <v>TREPANOSFacilidades / InstalacionesEquipamiento</v>
      </c>
      <c r="H209" s="55" t="str">
        <f t="shared" si="78"/>
        <v/>
      </c>
      <c r="I209" s="34" t="s">
        <v>81</v>
      </c>
      <c r="J209" s="33" t="str">
        <f t="shared" si="79"/>
        <v>1.3-TREPANOS</v>
      </c>
      <c r="N209" s="62" t="s">
        <v>82</v>
      </c>
      <c r="O209" s="62"/>
      <c r="P209" s="63"/>
      <c r="Q209" s="62"/>
      <c r="R209" s="62"/>
      <c r="T209" s="62"/>
      <c r="U209" s="62"/>
      <c r="W209" s="62"/>
      <c r="Y209" s="62"/>
      <c r="Z209" s="62"/>
      <c r="AA209" s="62"/>
      <c r="AC209" s="62"/>
      <c r="AD209" s="62"/>
      <c r="AE209" s="62"/>
      <c r="AF209" s="62"/>
      <c r="AH209" s="58"/>
      <c r="AI209" s="64">
        <v>0.1</v>
      </c>
      <c r="AJ209" s="58"/>
      <c r="AK209" s="65">
        <f>SUMIFS($AL:$AL,$F:$F,$F209)</f>
        <v>1</v>
      </c>
      <c r="AL209" s="65"/>
      <c r="AM209" s="58"/>
      <c r="AN209" s="42"/>
      <c r="AO209" s="42"/>
      <c r="AP209" s="42"/>
      <c r="AQ209" s="42"/>
      <c r="AR209" s="42"/>
      <c r="AS209" s="42"/>
      <c r="AT209" s="42"/>
      <c r="AU209" s="42"/>
      <c r="AX209" s="58"/>
      <c r="AY209" s="64">
        <f>AI209*BD209</f>
        <v>0</v>
      </c>
      <c r="AZ209" s="58"/>
      <c r="BD209" s="65">
        <f>SUMIFS($BB:$BB,$F:$F,$F209)</f>
        <v>0</v>
      </c>
      <c r="BE209" s="65"/>
    </row>
    <row r="210" spans="1:58" ht="3.95" customHeight="1" x14ac:dyDescent="0.25">
      <c r="B210" s="55" t="str">
        <f t="shared" si="73"/>
        <v>TREPANOS</v>
      </c>
      <c r="C210" s="55" t="str">
        <f t="shared" si="74"/>
        <v>Facilidades / Instalaciones</v>
      </c>
      <c r="D210" s="55" t="str">
        <f t="shared" si="75"/>
        <v>Equipamiento</v>
      </c>
      <c r="E210" s="55" t="str">
        <f t="shared" si="76"/>
        <v/>
      </c>
      <c r="F210" s="55" t="str">
        <f t="shared" si="77"/>
        <v>TREPANOSFacilidades / Instalaciones</v>
      </c>
      <c r="G210" s="55" t="str">
        <f t="shared" si="72"/>
        <v>TREPANOSFacilidades / InstalacionesEquipamiento</v>
      </c>
      <c r="H210" s="55" t="str">
        <f t="shared" si="78"/>
        <v/>
      </c>
      <c r="J210" s="33" t="str">
        <f t="shared" si="79"/>
        <v>-TREPANOS</v>
      </c>
      <c r="T210" s="53"/>
      <c r="U210" s="53"/>
      <c r="W210" s="53"/>
      <c r="Y210" s="53"/>
      <c r="Z210" s="53"/>
      <c r="AA210" s="53"/>
      <c r="AC210" s="53"/>
      <c r="AD210" s="53"/>
      <c r="AE210" s="53"/>
      <c r="AF210" s="53"/>
      <c r="AH210" s="58"/>
      <c r="AI210" s="59"/>
      <c r="AJ210" s="58"/>
      <c r="AK210" s="58"/>
      <c r="AL210" s="59"/>
      <c r="AM210" s="58"/>
      <c r="AN210" s="58"/>
      <c r="AO210" s="59"/>
      <c r="AQ210" s="42"/>
      <c r="AR210" s="42"/>
      <c r="AS210" s="42"/>
      <c r="AT210" s="42"/>
      <c r="AU210" s="42"/>
      <c r="AX210" s="58"/>
      <c r="AY210" s="59"/>
      <c r="AZ210" s="58"/>
      <c r="BA210" s="58"/>
      <c r="BB210" s="59"/>
      <c r="BD210" s="53"/>
      <c r="BE210" s="53"/>
    </row>
    <row r="211" spans="1:58" ht="15" customHeight="1" x14ac:dyDescent="0.25">
      <c r="B211" s="55" t="str">
        <f t="shared" si="73"/>
        <v>TREPANOS</v>
      </c>
      <c r="C211" s="55" t="str">
        <f t="shared" si="74"/>
        <v>Facilidades / Instalaciones</v>
      </c>
      <c r="D211" s="55" t="str">
        <f t="shared" si="75"/>
        <v>Planta</v>
      </c>
      <c r="E211" s="55" t="str">
        <f t="shared" si="76"/>
        <v/>
      </c>
      <c r="F211" s="55" t="str">
        <f t="shared" si="77"/>
        <v>TREPANOSFacilidades / Instalaciones</v>
      </c>
      <c r="G211" s="55" t="str">
        <f t="shared" si="72"/>
        <v>TREPANOSFacilidades / InstalacionesPlanta</v>
      </c>
      <c r="H211" s="55" t="str">
        <f t="shared" si="78"/>
        <v/>
      </c>
      <c r="J211" s="33" t="str">
        <f t="shared" si="79"/>
        <v>-TREPANOS</v>
      </c>
      <c r="N211" s="67"/>
      <c r="O211" s="68" t="s">
        <v>116</v>
      </c>
      <c r="P211" s="69"/>
      <c r="Q211" s="68"/>
      <c r="R211" s="68"/>
      <c r="T211" s="68"/>
      <c r="U211" s="68"/>
      <c r="W211" s="68"/>
      <c r="Y211" s="68"/>
      <c r="Z211" s="68"/>
      <c r="AA211" s="68"/>
      <c r="AC211" s="68"/>
      <c r="AD211" s="68"/>
      <c r="AE211" s="68"/>
      <c r="AF211" s="68"/>
      <c r="AH211" s="58"/>
      <c r="AJ211" s="58"/>
      <c r="AK211" s="70"/>
      <c r="AL211" s="71">
        <v>1</v>
      </c>
      <c r="AM211" s="58"/>
      <c r="AN211" s="72">
        <f>SUMIFS($AO:$AO,$G:$G,$G211)</f>
        <v>1</v>
      </c>
      <c r="AO211" s="73"/>
      <c r="AQ211" s="42"/>
      <c r="AR211" s="42"/>
      <c r="AS211" s="42"/>
      <c r="AT211" s="42"/>
      <c r="AU211" s="42"/>
      <c r="AX211" s="58"/>
      <c r="AY211" s="59"/>
      <c r="AZ211" s="58"/>
      <c r="BA211" s="70"/>
      <c r="BB211" s="71">
        <f>AL211*BD211</f>
        <v>0</v>
      </c>
      <c r="BD211" s="72">
        <f>SUMIFS($BE:$BE,$G:$G,$G211)</f>
        <v>0</v>
      </c>
      <c r="BE211" s="73"/>
    </row>
    <row r="212" spans="1:58" ht="15" customHeight="1" x14ac:dyDescent="0.25">
      <c r="B212" s="55" t="str">
        <f t="shared" si="73"/>
        <v>TREPANOS</v>
      </c>
      <c r="C212" s="55" t="str">
        <f t="shared" si="74"/>
        <v>Facilidades / Instalaciones</v>
      </c>
      <c r="D212" s="55" t="str">
        <f t="shared" si="75"/>
        <v>Planta</v>
      </c>
      <c r="E212" s="55" t="str">
        <f t="shared" si="76"/>
        <v/>
      </c>
      <c r="F212" s="55" t="str">
        <f t="shared" si="77"/>
        <v>TREPANOSFacilidades / Instalaciones</v>
      </c>
      <c r="G212" s="55" t="str">
        <f t="shared" si="72"/>
        <v>TREPANOSFacilidades / InstalacionesPlanta</v>
      </c>
      <c r="H212" s="55" t="str">
        <f t="shared" si="78"/>
        <v/>
      </c>
      <c r="J212" s="33" t="str">
        <f t="shared" si="79"/>
        <v>-TREPANOS</v>
      </c>
      <c r="T212" s="53"/>
      <c r="U212" s="53"/>
      <c r="W212" s="53"/>
      <c r="Y212" s="53"/>
      <c r="Z212" s="53"/>
      <c r="AA212" s="53"/>
      <c r="AJ212" s="58"/>
      <c r="AK212" s="74"/>
      <c r="AL212" s="75"/>
      <c r="AM212" s="58"/>
      <c r="AN212" s="58"/>
      <c r="AO212" s="76"/>
      <c r="AQ212" s="53"/>
      <c r="AS212" s="53"/>
      <c r="AU212" s="58"/>
      <c r="AV212" s="93"/>
      <c r="AX212" s="58"/>
      <c r="AY212" s="59"/>
      <c r="AZ212" s="58"/>
      <c r="BA212" s="74"/>
      <c r="BB212" s="75"/>
      <c r="BD212" s="58"/>
      <c r="BE212" s="76"/>
    </row>
    <row r="213" spans="1:58" ht="45" customHeight="1" x14ac:dyDescent="0.25">
      <c r="B213" s="55" t="str">
        <f t="shared" si="73"/>
        <v>TREPANOS</v>
      </c>
      <c r="C213" s="55" t="str">
        <f t="shared" si="74"/>
        <v>Facilidades / Instalaciones</v>
      </c>
      <c r="D213" s="55" t="str">
        <f t="shared" si="75"/>
        <v>Planta</v>
      </c>
      <c r="E213" s="55" t="str">
        <f t="shared" si="76"/>
        <v>Base Operativa</v>
      </c>
      <c r="F213" s="55" t="str">
        <f t="shared" si="77"/>
        <v>TREPANOSFacilidades / Instalaciones</v>
      </c>
      <c r="G213" s="55" t="str">
        <f t="shared" si="72"/>
        <v>TREPANOSFacilidades / InstalacionesPlanta</v>
      </c>
      <c r="H213" s="55" t="str">
        <f t="shared" si="78"/>
        <v>TREPANOSFacilidades / InstalacionesPlantaBase Operativa</v>
      </c>
      <c r="J213" s="33" t="str">
        <f t="shared" si="79"/>
        <v>-TREPANOS</v>
      </c>
      <c r="P213" s="77" t="s">
        <v>178</v>
      </c>
      <c r="Q213" s="113" t="s">
        <v>179</v>
      </c>
      <c r="R213" s="78" t="s">
        <v>180</v>
      </c>
      <c r="T213" s="79" t="s">
        <v>15</v>
      </c>
      <c r="U213" s="79"/>
      <c r="W213" s="79" t="s">
        <v>13</v>
      </c>
      <c r="Y213" s="92" t="s">
        <v>9</v>
      </c>
      <c r="Z213" s="92" t="s">
        <v>9</v>
      </c>
      <c r="AA213" s="92" t="s">
        <v>9</v>
      </c>
      <c r="AC213" s="81" t="str">
        <f>IF($T213="Cumplimiento","",INDEX(TABLA_TIPO_MEDICION[1],MATCH(MATRIZ!$U213,TABLA_TIPO_MEDICION[TIPO_MEDICION],0),1))</f>
        <v/>
      </c>
      <c r="AD213" s="81" t="str">
        <f>IF($T213="Cumplimiento","",INDEX(TABLA_TIPO_MEDICION[2],MATCH(MATRIZ!$U213,TABLA_TIPO_MEDICION[TIPO_MEDICION],0),1))</f>
        <v/>
      </c>
      <c r="AE213" s="81" t="str">
        <f>IF($T213="Cumplimiento","",INDEX(TABLA_TIPO_MEDICION[3],MATCH(MATRIZ!$U213,TABLA_TIPO_MEDICION[TIPO_MEDICION],0),1))</f>
        <v/>
      </c>
      <c r="AF213" s="81" t="str">
        <f>IF($T213="Cumplimiento","",INDEX(TABLA_TIPO_MEDICION[4],MATCH(MATRIZ!$U213,TABLA_TIPO_MEDICION[TIPO_MEDICION],0),1))</f>
        <v/>
      </c>
      <c r="AJ213" s="58"/>
      <c r="AK213" s="74"/>
      <c r="AL213" s="74"/>
      <c r="AM213" s="58"/>
      <c r="AN213" s="58"/>
      <c r="AO213" s="82">
        <v>0.6</v>
      </c>
      <c r="AQ213" s="32"/>
      <c r="AS213" s="83" t="str">
        <f>IF($AQ213="","",IF($T213="Cumplimiento",INDEX(TABLA_SI_NO[Valor],MATCH($AQ213,TABLA_SI_NO[SI_NO],0),1),IF($AQ213&lt;$Y213,$AC213,IF($AQ213&lt;$Z213,$AD213,IF($AQ213&lt;$AA213,$AE213,IF($AQ213&gt;=$AA213,$AF213))))))</f>
        <v/>
      </c>
      <c r="AU213" s="74"/>
      <c r="AV213" s="84">
        <f t="shared" ref="AV213:AV214" si="82">IF(W213="SI",IF(AS213=0,1,0),0)</f>
        <v>0</v>
      </c>
      <c r="AX213" s="74"/>
      <c r="AY213" s="59"/>
      <c r="AZ213" s="58"/>
      <c r="BA213" s="74"/>
      <c r="BB213" s="75"/>
      <c r="BD213" s="58"/>
      <c r="BE213" s="82">
        <f t="shared" ref="BE213:BE214" si="83">IF($AS213="",0,$AS213*$AO213)</f>
        <v>0</v>
      </c>
      <c r="BF213" s="116"/>
    </row>
    <row r="214" spans="1:58" ht="45" customHeight="1" x14ac:dyDescent="0.25">
      <c r="B214" s="55" t="str">
        <f t="shared" si="73"/>
        <v>TREPANOS</v>
      </c>
      <c r="C214" s="55" t="str">
        <f t="shared" si="74"/>
        <v>Facilidades / Instalaciones</v>
      </c>
      <c r="D214" s="55" t="str">
        <f t="shared" si="75"/>
        <v>Planta</v>
      </c>
      <c r="E214" s="55" t="str">
        <f t="shared" si="76"/>
        <v>Capacidad de Inspección Bajo Standard DS-1 y DS-1 Bits de TH Hill en cercanías de Paraíso</v>
      </c>
      <c r="F214" s="55" t="str">
        <f t="shared" si="77"/>
        <v>TREPANOSFacilidades / Instalaciones</v>
      </c>
      <c r="G214" s="55" t="str">
        <f t="shared" si="72"/>
        <v>TREPANOSFacilidades / InstalacionesPlanta</v>
      </c>
      <c r="H214" s="55" t="str">
        <f t="shared" si="78"/>
        <v>TREPANOSFacilidades / InstalacionesPlantaCapacidad de Inspección Bajo Standard DS-1 y DS-1 Bits de TH Hill en cercanías de Paraíso</v>
      </c>
      <c r="J214" s="33" t="str">
        <f t="shared" si="79"/>
        <v>-TREPANOS</v>
      </c>
      <c r="P214" s="77" t="s">
        <v>181</v>
      </c>
      <c r="Q214" s="78" t="s">
        <v>182</v>
      </c>
      <c r="R214" s="78" t="s">
        <v>180</v>
      </c>
      <c r="T214" s="79" t="s">
        <v>15</v>
      </c>
      <c r="U214" s="79"/>
      <c r="W214" s="79" t="s">
        <v>13</v>
      </c>
      <c r="Y214" s="92" t="s">
        <v>9</v>
      </c>
      <c r="Z214" s="92" t="s">
        <v>9</v>
      </c>
      <c r="AA214" s="92" t="s">
        <v>9</v>
      </c>
      <c r="AC214" s="81" t="str">
        <f>IF($T214="Cumplimiento","",INDEX(TABLA_TIPO_MEDICION[1],MATCH(MATRIZ!$U214,TABLA_TIPO_MEDICION[TIPO_MEDICION],0),1))</f>
        <v/>
      </c>
      <c r="AD214" s="81" t="str">
        <f>IF($T214="Cumplimiento","",INDEX(TABLA_TIPO_MEDICION[2],MATCH(MATRIZ!$U214,TABLA_TIPO_MEDICION[TIPO_MEDICION],0),1))</f>
        <v/>
      </c>
      <c r="AE214" s="81" t="str">
        <f>IF($T214="Cumplimiento","",INDEX(TABLA_TIPO_MEDICION[3],MATCH(MATRIZ!$U214,TABLA_TIPO_MEDICION[TIPO_MEDICION],0),1))</f>
        <v/>
      </c>
      <c r="AF214" s="81" t="str">
        <f>IF($T214="Cumplimiento","",INDEX(TABLA_TIPO_MEDICION[4],MATCH(MATRIZ!$U214,TABLA_TIPO_MEDICION[TIPO_MEDICION],0),1))</f>
        <v/>
      </c>
      <c r="AJ214" s="58"/>
      <c r="AK214" s="74"/>
      <c r="AL214" s="74"/>
      <c r="AM214" s="58"/>
      <c r="AN214" s="58"/>
      <c r="AO214" s="82">
        <v>0.4</v>
      </c>
      <c r="AQ214" s="32"/>
      <c r="AS214" s="83" t="str">
        <f>IF($AQ214="","",IF($T214="Cumplimiento",INDEX(TABLA_SI_NO[Valor],MATCH($AQ214,TABLA_SI_NO[SI_NO],0),1),IF($AQ214&lt;$Y214,$AC214,IF($AQ214&lt;$Z214,$AD214,IF($AQ214&lt;$AA214,$AE214,IF($AQ214&gt;=$AA214,$AF214))))))</f>
        <v/>
      </c>
      <c r="AU214" s="74"/>
      <c r="AV214" s="84">
        <f t="shared" si="82"/>
        <v>0</v>
      </c>
      <c r="AX214" s="74"/>
      <c r="AY214" s="59"/>
      <c r="AZ214" s="58"/>
      <c r="BA214" s="74"/>
      <c r="BB214" s="75"/>
      <c r="BD214" s="58"/>
      <c r="BE214" s="82">
        <f t="shared" si="83"/>
        <v>0</v>
      </c>
      <c r="BF214" s="116"/>
    </row>
    <row r="215" spans="1:58" ht="15.75" customHeight="1" x14ac:dyDescent="0.25">
      <c r="B215" s="33" t="str">
        <f t="shared" si="73"/>
        <v>TREPANOS</v>
      </c>
      <c r="C215" s="55" t="str">
        <f t="shared" si="74"/>
        <v>Facilidades / Instalaciones</v>
      </c>
      <c r="D215" s="55" t="str">
        <f t="shared" si="75"/>
        <v>Planta</v>
      </c>
      <c r="E215" s="55" t="str">
        <f t="shared" si="76"/>
        <v/>
      </c>
      <c r="F215" s="55" t="str">
        <f t="shared" si="77"/>
        <v>TREPANOSFacilidades / Instalaciones</v>
      </c>
      <c r="G215" s="55" t="str">
        <f t="shared" si="72"/>
        <v>TREPANOSFacilidades / InstalacionesPlanta</v>
      </c>
      <c r="H215" s="55" t="str">
        <f t="shared" si="78"/>
        <v/>
      </c>
      <c r="J215" s="33" t="str">
        <f t="shared" si="79"/>
        <v>-TREPANOS</v>
      </c>
    </row>
    <row r="216" spans="1:58" ht="15" customHeight="1" x14ac:dyDescent="0.25">
      <c r="B216" s="55" t="str">
        <f t="shared" si="73"/>
        <v>HERRAMIENTAS DE FONDO</v>
      </c>
      <c r="C216" s="55" t="str">
        <f t="shared" si="74"/>
        <v>Facilidades / Instalaciones</v>
      </c>
      <c r="D216" s="55" t="str">
        <f t="shared" si="75"/>
        <v>Planta</v>
      </c>
      <c r="E216" s="55" t="str">
        <f t="shared" si="76"/>
        <v/>
      </c>
      <c r="F216" s="55" t="str">
        <f t="shared" si="77"/>
        <v>HERRAMIENTAS DE FONDOFacilidades / Instalaciones</v>
      </c>
      <c r="G216" s="55" t="str">
        <f t="shared" si="72"/>
        <v>HERRAMIENTAS DE FONDOFacilidades / InstalacionesPlanta</v>
      </c>
      <c r="H216" s="55" t="str">
        <f t="shared" si="78"/>
        <v/>
      </c>
      <c r="I216" s="34">
        <v>1</v>
      </c>
      <c r="J216" s="33" t="str">
        <f t="shared" si="79"/>
        <v>1-HERRAMIENTAS DE FONDO</v>
      </c>
      <c r="M216" s="39" t="s">
        <v>183</v>
      </c>
      <c r="N216" s="39"/>
      <c r="O216" s="39"/>
      <c r="P216" s="40"/>
      <c r="Q216" s="39"/>
      <c r="R216" s="39"/>
      <c r="T216" s="56" t="s">
        <v>7</v>
      </c>
      <c r="U216" s="56"/>
      <c r="W216" s="56"/>
      <c r="Y216" s="56"/>
      <c r="Z216" s="56"/>
      <c r="AA216" s="56"/>
      <c r="AC216" s="56"/>
      <c r="AD216" s="56"/>
      <c r="AE216" s="56"/>
      <c r="AF216" s="56"/>
      <c r="AH216" s="57">
        <f>SUMIFS($AI:$AI,$B:$B,$B216)</f>
        <v>0.99999999999999989</v>
      </c>
      <c r="AI216" s="57"/>
      <c r="AJ216" s="58"/>
      <c r="AK216" s="58"/>
      <c r="AL216" s="58"/>
      <c r="AM216" s="58"/>
      <c r="AN216" s="59"/>
      <c r="AO216" s="59"/>
      <c r="AQ216" s="53"/>
      <c r="AR216" s="53"/>
      <c r="AS216" s="53"/>
      <c r="AU216" s="60" t="str">
        <f>IF(SUMIFS($AV:$AV,$B:$B,$B216)&gt;0,"NC","")</f>
        <v/>
      </c>
      <c r="AV216" s="61"/>
      <c r="AZ216" s="58"/>
      <c r="BA216" s="59"/>
      <c r="BB216" s="59"/>
      <c r="BD216" s="57">
        <f>IF(AU216="NC",0,SUMIFS($AY:$AY,$B:$B,$B216))</f>
        <v>0</v>
      </c>
      <c r="BE216" s="57"/>
    </row>
    <row r="217" spans="1:58" ht="3" customHeight="1" x14ac:dyDescent="0.25">
      <c r="B217" s="55" t="str">
        <f t="shared" si="73"/>
        <v>HERRAMIENTAS DE FONDO</v>
      </c>
      <c r="C217" s="55" t="str">
        <f t="shared" si="74"/>
        <v>Facilidades / Instalaciones</v>
      </c>
      <c r="D217" s="55" t="str">
        <f t="shared" si="75"/>
        <v>Planta</v>
      </c>
      <c r="E217" s="55" t="str">
        <f t="shared" si="76"/>
        <v/>
      </c>
      <c r="F217" s="55" t="str">
        <f t="shared" si="77"/>
        <v>HERRAMIENTAS DE FONDOFacilidades / Instalaciones</v>
      </c>
      <c r="G217" s="55" t="str">
        <f t="shared" si="72"/>
        <v>HERRAMIENTAS DE FONDOFacilidades / InstalacionesPlanta</v>
      </c>
      <c r="H217" s="55" t="str">
        <f t="shared" si="78"/>
        <v/>
      </c>
      <c r="I217" s="34" t="s">
        <v>45</v>
      </c>
      <c r="J217" s="33" t="str">
        <f t="shared" si="79"/>
        <v xml:space="preserve"> -HERRAMIENTAS DE FONDO</v>
      </c>
      <c r="T217" s="53"/>
      <c r="U217" s="53"/>
      <c r="W217" s="53"/>
      <c r="Y217" s="53"/>
      <c r="Z217" s="53"/>
      <c r="AA217" s="53"/>
      <c r="AH217" s="58"/>
      <c r="AI217" s="59"/>
      <c r="AJ217" s="58"/>
      <c r="AK217" s="58"/>
      <c r="AL217" s="59"/>
      <c r="AM217" s="58"/>
      <c r="AN217" s="59"/>
      <c r="AO217" s="59"/>
      <c r="AQ217" s="53"/>
      <c r="AR217" s="53"/>
      <c r="AS217" s="53"/>
      <c r="AU217" s="58"/>
      <c r="AV217" s="54"/>
      <c r="AX217" s="58"/>
      <c r="AY217" s="59"/>
      <c r="AZ217" s="58"/>
      <c r="BA217" s="59"/>
      <c r="BB217" s="59"/>
      <c r="BD217" s="53"/>
      <c r="BE217" s="53"/>
    </row>
    <row r="218" spans="1:58" ht="15" customHeight="1" x14ac:dyDescent="0.25">
      <c r="B218" s="55" t="str">
        <f t="shared" si="73"/>
        <v>HERRAMIENTAS DE FONDO</v>
      </c>
      <c r="C218" s="55" t="str">
        <f t="shared" si="74"/>
        <v>Personal</v>
      </c>
      <c r="D218" s="55" t="str">
        <f t="shared" si="75"/>
        <v>Planta</v>
      </c>
      <c r="E218" s="55" t="str">
        <f t="shared" si="76"/>
        <v/>
      </c>
      <c r="F218" s="55" t="str">
        <f t="shared" si="77"/>
        <v>HERRAMIENTAS DE FONDOPersonal</v>
      </c>
      <c r="G218" s="55" t="str">
        <f t="shared" si="72"/>
        <v>HERRAMIENTAS DE FONDOPersonalPlanta</v>
      </c>
      <c r="H218" s="55" t="str">
        <f t="shared" si="78"/>
        <v/>
      </c>
      <c r="I218" s="34" t="s">
        <v>46</v>
      </c>
      <c r="J218" s="33" t="str">
        <f t="shared" si="79"/>
        <v>1.1-HERRAMIENTAS DE FONDO</v>
      </c>
      <c r="N218" s="62" t="s">
        <v>47</v>
      </c>
      <c r="O218" s="62"/>
      <c r="P218" s="63"/>
      <c r="Q218" s="62"/>
      <c r="R218" s="62"/>
      <c r="T218" s="62"/>
      <c r="U218" s="62"/>
      <c r="W218" s="62"/>
      <c r="Y218" s="62"/>
      <c r="Z218" s="62"/>
      <c r="AA218" s="62"/>
      <c r="AC218" s="62"/>
      <c r="AD218" s="62"/>
      <c r="AE218" s="62"/>
      <c r="AF218" s="62"/>
      <c r="AH218" s="58"/>
      <c r="AI218" s="64">
        <v>0.2</v>
      </c>
      <c r="AJ218" s="58"/>
      <c r="AK218" s="65">
        <f>SUMIFS($AL:$AL,$F:$F,$F218)</f>
        <v>1</v>
      </c>
      <c r="AL218" s="65"/>
      <c r="AM218" s="53"/>
      <c r="AN218" s="53"/>
      <c r="AO218" s="53"/>
      <c r="AP218" s="53"/>
      <c r="AQ218" s="53"/>
      <c r="AR218" s="53"/>
      <c r="AS218" s="53"/>
      <c r="AU218" s="58"/>
      <c r="AV218" s="54"/>
      <c r="AX218" s="58"/>
      <c r="AY218" s="64">
        <f>AI218*BD218</f>
        <v>0</v>
      </c>
      <c r="AZ218" s="58"/>
      <c r="BD218" s="65">
        <f>SUMIFS($BB:$BB,$F:$F,$F218)</f>
        <v>0</v>
      </c>
      <c r="BE218" s="65"/>
    </row>
    <row r="219" spans="1:58" ht="3" customHeight="1" x14ac:dyDescent="0.25">
      <c r="B219" s="55" t="str">
        <f t="shared" si="73"/>
        <v>HERRAMIENTAS DE FONDO</v>
      </c>
      <c r="C219" s="55" t="str">
        <f t="shared" si="74"/>
        <v>Personal</v>
      </c>
      <c r="D219" s="55" t="str">
        <f t="shared" si="75"/>
        <v>Planta</v>
      </c>
      <c r="E219" s="55" t="str">
        <f t="shared" si="76"/>
        <v/>
      </c>
      <c r="F219" s="55" t="str">
        <f t="shared" si="77"/>
        <v>HERRAMIENTAS DE FONDOPersonal</v>
      </c>
      <c r="G219" s="55" t="str">
        <f t="shared" si="72"/>
        <v>HERRAMIENTAS DE FONDOPersonalPlanta</v>
      </c>
      <c r="H219" s="55" t="str">
        <f t="shared" si="78"/>
        <v/>
      </c>
      <c r="I219" s="34" t="s">
        <v>45</v>
      </c>
      <c r="J219" s="33" t="str">
        <f t="shared" si="79"/>
        <v xml:space="preserve"> -HERRAMIENTAS DE FONDO</v>
      </c>
      <c r="T219" s="53"/>
      <c r="U219" s="53"/>
      <c r="W219" s="53"/>
      <c r="Y219" s="53"/>
      <c r="Z219" s="53"/>
      <c r="AA219" s="53"/>
      <c r="AC219" s="53"/>
      <c r="AD219" s="53"/>
      <c r="AE219" s="53"/>
      <c r="AF219" s="53"/>
      <c r="AH219" s="58"/>
      <c r="AI219" s="59"/>
      <c r="AJ219" s="58"/>
      <c r="AK219" s="58"/>
      <c r="AL219" s="59"/>
      <c r="AM219" s="58"/>
      <c r="AN219" s="58"/>
      <c r="AO219" s="59"/>
      <c r="AP219" s="53"/>
      <c r="AQ219" s="53"/>
      <c r="AR219" s="53"/>
      <c r="AS219" s="53"/>
      <c r="AU219" s="58"/>
      <c r="AV219" s="54"/>
      <c r="AX219" s="58"/>
      <c r="AY219" s="66"/>
      <c r="AZ219" s="58"/>
      <c r="BA219" s="58"/>
      <c r="BB219" s="59"/>
      <c r="BD219" s="53"/>
      <c r="BE219" s="53"/>
    </row>
    <row r="220" spans="1:58" ht="15" customHeight="1" x14ac:dyDescent="0.25">
      <c r="A220" s="67"/>
      <c r="B220" s="55" t="str">
        <f t="shared" si="73"/>
        <v>HERRAMIENTAS DE FONDO</v>
      </c>
      <c r="C220" s="55" t="str">
        <f t="shared" si="74"/>
        <v>Personal</v>
      </c>
      <c r="D220" s="55" t="str">
        <f t="shared" si="75"/>
        <v>Referente Técnico de la Línea</v>
      </c>
      <c r="E220" s="55" t="str">
        <f t="shared" si="76"/>
        <v/>
      </c>
      <c r="F220" s="55" t="str">
        <f t="shared" si="77"/>
        <v>HERRAMIENTAS DE FONDOPersonal</v>
      </c>
      <c r="G220" s="55" t="str">
        <f t="shared" si="72"/>
        <v>HERRAMIENTAS DE FONDOPersonalReferente Técnico de la Línea</v>
      </c>
      <c r="H220" s="55" t="str">
        <f t="shared" si="78"/>
        <v/>
      </c>
      <c r="I220" s="34" t="s">
        <v>45</v>
      </c>
      <c r="J220" s="33" t="str">
        <f t="shared" si="79"/>
        <v xml:space="preserve"> -HERRAMIENTAS DE FONDO</v>
      </c>
      <c r="M220" s="67"/>
      <c r="N220" s="67"/>
      <c r="O220" s="68" t="s">
        <v>48</v>
      </c>
      <c r="P220" s="69"/>
      <c r="Q220" s="68"/>
      <c r="R220" s="68"/>
      <c r="T220" s="68"/>
      <c r="U220" s="68"/>
      <c r="W220" s="68"/>
      <c r="Y220" s="68"/>
      <c r="Z220" s="68"/>
      <c r="AA220" s="68"/>
      <c r="AC220" s="68"/>
      <c r="AD220" s="68"/>
      <c r="AE220" s="68"/>
      <c r="AF220" s="68"/>
      <c r="AH220" s="58"/>
      <c r="AI220" s="58"/>
      <c r="AJ220" s="58"/>
      <c r="AK220" s="70"/>
      <c r="AL220" s="71">
        <v>1</v>
      </c>
      <c r="AM220" s="58"/>
      <c r="AN220" s="72">
        <f>SUMIFS($AO:$AO,$G:$G,$G220)</f>
        <v>1</v>
      </c>
      <c r="AO220" s="73"/>
      <c r="AQ220" s="53"/>
      <c r="AR220" s="53"/>
      <c r="AS220" s="53"/>
      <c r="AU220" s="58"/>
      <c r="AV220" s="54"/>
      <c r="AX220" s="58"/>
      <c r="AY220" s="66"/>
      <c r="AZ220" s="58"/>
      <c r="BA220" s="70"/>
      <c r="BB220" s="71">
        <f>AL220*BD220</f>
        <v>0</v>
      </c>
      <c r="BD220" s="72">
        <f>SUMIFS($BE:$BE,$G:$G,$G220)</f>
        <v>0</v>
      </c>
      <c r="BE220" s="73"/>
    </row>
    <row r="221" spans="1:58" ht="5.0999999999999996" customHeight="1" x14ac:dyDescent="0.25">
      <c r="B221" s="55" t="str">
        <f t="shared" si="73"/>
        <v>HERRAMIENTAS DE FONDO</v>
      </c>
      <c r="C221" s="55" t="str">
        <f t="shared" si="74"/>
        <v>Personal</v>
      </c>
      <c r="D221" s="55" t="str">
        <f t="shared" si="75"/>
        <v>Referente Técnico de la Línea</v>
      </c>
      <c r="E221" s="55" t="str">
        <f t="shared" si="76"/>
        <v/>
      </c>
      <c r="F221" s="55" t="str">
        <f t="shared" si="77"/>
        <v>HERRAMIENTAS DE FONDOPersonal</v>
      </c>
      <c r="G221" s="55" t="str">
        <f t="shared" si="72"/>
        <v>HERRAMIENTAS DE FONDOPersonalReferente Técnico de la Línea</v>
      </c>
      <c r="H221" s="55" t="str">
        <f t="shared" si="78"/>
        <v/>
      </c>
      <c r="I221" s="34" t="s">
        <v>45</v>
      </c>
      <c r="J221" s="33" t="str">
        <f t="shared" si="79"/>
        <v xml:space="preserve"> -HERRAMIENTAS DE FONDO</v>
      </c>
      <c r="T221" s="53"/>
      <c r="U221" s="53"/>
      <c r="W221" s="53"/>
      <c r="Y221" s="53"/>
      <c r="Z221" s="53"/>
      <c r="AA221" s="53"/>
      <c r="AH221" s="58"/>
      <c r="AI221" s="58"/>
      <c r="AJ221" s="58"/>
      <c r="AK221" s="74"/>
      <c r="AL221" s="75"/>
      <c r="AM221" s="58"/>
      <c r="AN221" s="58"/>
      <c r="AO221" s="76"/>
      <c r="AQ221" s="53"/>
      <c r="AS221" s="53"/>
      <c r="AU221" s="58"/>
      <c r="AV221" s="54"/>
      <c r="AX221" s="58"/>
      <c r="AY221" s="66"/>
      <c r="AZ221" s="58"/>
      <c r="BA221" s="74"/>
      <c r="BB221" s="75"/>
      <c r="BD221" s="58"/>
      <c r="BE221" s="76"/>
    </row>
    <row r="222" spans="1:58" ht="45" customHeight="1" x14ac:dyDescent="0.25">
      <c r="B222" s="55" t="str">
        <f t="shared" si="73"/>
        <v>HERRAMIENTAS DE FONDO</v>
      </c>
      <c r="C222" s="55" t="str">
        <f t="shared" si="74"/>
        <v>Personal</v>
      </c>
      <c r="D222" s="55" t="str">
        <f t="shared" si="75"/>
        <v>Referente Técnico de la Línea</v>
      </c>
      <c r="E222" s="55" t="str">
        <f t="shared" si="76"/>
        <v>Experiencia General</v>
      </c>
      <c r="F222" s="55" t="str">
        <f t="shared" si="77"/>
        <v>HERRAMIENTAS DE FONDOPersonal</v>
      </c>
      <c r="G222" s="55" t="str">
        <f t="shared" si="72"/>
        <v>HERRAMIENTAS DE FONDOPersonalReferente Técnico de la Línea</v>
      </c>
      <c r="H222" s="55" t="str">
        <f t="shared" si="78"/>
        <v>HERRAMIENTAS DE FONDOPersonalReferente Técnico de la LíneaExperiencia General</v>
      </c>
      <c r="I222" s="34" t="s">
        <v>45</v>
      </c>
      <c r="J222" s="33" t="str">
        <f t="shared" si="79"/>
        <v xml:space="preserve"> -HERRAMIENTAS DE FONDO</v>
      </c>
      <c r="P222" s="77" t="s">
        <v>49</v>
      </c>
      <c r="Q222" s="78" t="s">
        <v>168</v>
      </c>
      <c r="R222" s="78" t="s">
        <v>50</v>
      </c>
      <c r="T222" s="79" t="s">
        <v>11</v>
      </c>
      <c r="U222" s="79" t="s">
        <v>10</v>
      </c>
      <c r="W222" s="79" t="s">
        <v>13</v>
      </c>
      <c r="Y222" s="80">
        <v>5</v>
      </c>
      <c r="Z222" s="80">
        <v>8</v>
      </c>
      <c r="AA222" s="80">
        <v>8</v>
      </c>
      <c r="AC222" s="81">
        <f>IF($T222="Cumplimiento","",INDEX(TABLA_TIPO_MEDICION[1],MATCH(MATRIZ!$U222,TABLA_TIPO_MEDICION[TIPO_MEDICION],0),1))</f>
        <v>0</v>
      </c>
      <c r="AD222" s="81">
        <f>IF($T222="Cumplimiento","",INDEX(TABLA_TIPO_MEDICION[2],MATCH(MATRIZ!$U222,TABLA_TIPO_MEDICION[TIPO_MEDICION],0),1))</f>
        <v>0.8</v>
      </c>
      <c r="AE222" s="81">
        <f>IF($T222="Cumplimiento","",INDEX(TABLA_TIPO_MEDICION[3],MATCH(MATRIZ!$U222,TABLA_TIPO_MEDICION[TIPO_MEDICION],0),1))</f>
        <v>1</v>
      </c>
      <c r="AF222" s="81">
        <f>IF($T222="Cumplimiento","",INDEX(TABLA_TIPO_MEDICION[4],MATCH(MATRIZ!$U222,TABLA_TIPO_MEDICION[TIPO_MEDICION],0),1))</f>
        <v>1</v>
      </c>
      <c r="AH222" s="74"/>
      <c r="AI222" s="58"/>
      <c r="AJ222" s="58"/>
      <c r="AK222" s="74"/>
      <c r="AL222" s="58"/>
      <c r="AM222" s="58"/>
      <c r="AN222" s="58"/>
      <c r="AO222" s="82">
        <v>0.7</v>
      </c>
      <c r="AQ222" s="32"/>
      <c r="AS222" s="83" t="str">
        <f>IF($AQ222="","",IF($T222="Cumplimiento",INDEX(TABLA_SI_NO[Valor],MATCH($AQ222,TABLA_SI_NO[SI_NO],0),1),IF($AQ222&lt;$Y222,$AC222,IF($AQ222&lt;$Z222,$AD222,IF($AQ222&lt;$AA222,$AE222,IF($AQ222&gt;=$AA222,$AF222))))))</f>
        <v/>
      </c>
      <c r="AU222" s="74"/>
      <c r="AV222" s="84">
        <f t="shared" ref="AV222:AV223" si="84">IF(W222="SI",IF(AS222=0,1,0),0)</f>
        <v>0</v>
      </c>
      <c r="AX222" s="74"/>
      <c r="AY222" s="66"/>
      <c r="AZ222" s="58"/>
      <c r="BA222" s="74"/>
      <c r="BB222" s="66"/>
      <c r="BD222" s="58"/>
      <c r="BE222" s="82">
        <f t="shared" ref="BE222:BE223" si="85">IF($AS222="",0,$AS222*$AO222)</f>
        <v>0</v>
      </c>
      <c r="BF222" s="116"/>
    </row>
    <row r="223" spans="1:58" ht="45" customHeight="1" x14ac:dyDescent="0.25">
      <c r="B223" s="55" t="str">
        <f t="shared" si="73"/>
        <v>HERRAMIENTAS DE FONDO</v>
      </c>
      <c r="C223" s="55" t="str">
        <f t="shared" si="74"/>
        <v>Personal</v>
      </c>
      <c r="D223" s="55" t="str">
        <f t="shared" si="75"/>
        <v>Referente Técnico de la Línea</v>
      </c>
      <c r="E223" s="55" t="str">
        <f t="shared" si="76"/>
        <v>Experiencia Offshore</v>
      </c>
      <c r="F223" s="55" t="str">
        <f t="shared" si="77"/>
        <v>HERRAMIENTAS DE FONDOPersonal</v>
      </c>
      <c r="G223" s="55" t="str">
        <f t="shared" si="72"/>
        <v>HERRAMIENTAS DE FONDOPersonalReferente Técnico de la Línea</v>
      </c>
      <c r="H223" s="55" t="str">
        <f t="shared" si="78"/>
        <v>HERRAMIENTAS DE FONDOPersonalReferente Técnico de la LíneaExperiencia Offshore</v>
      </c>
      <c r="I223" s="34" t="s">
        <v>45</v>
      </c>
      <c r="J223" s="33" t="str">
        <f t="shared" si="79"/>
        <v xml:space="preserve"> -HERRAMIENTAS DE FONDO</v>
      </c>
      <c r="P223" s="77" t="s">
        <v>51</v>
      </c>
      <c r="Q223" s="78" t="s">
        <v>169</v>
      </c>
      <c r="R223" s="78" t="s">
        <v>50</v>
      </c>
      <c r="T223" s="79" t="s">
        <v>11</v>
      </c>
      <c r="U223" s="79" t="s">
        <v>10</v>
      </c>
      <c r="W223" s="79" t="s">
        <v>13</v>
      </c>
      <c r="Y223" s="80">
        <v>2</v>
      </c>
      <c r="Z223" s="80">
        <v>5</v>
      </c>
      <c r="AA223" s="80">
        <v>5</v>
      </c>
      <c r="AC223" s="81">
        <f>IF($T223="Cumplimiento","",INDEX(TABLA_TIPO_MEDICION[1],MATCH(MATRIZ!$U223,TABLA_TIPO_MEDICION[TIPO_MEDICION],0),1))</f>
        <v>0</v>
      </c>
      <c r="AD223" s="81">
        <f>IF($T223="Cumplimiento","",INDEX(TABLA_TIPO_MEDICION[2],MATCH(MATRIZ!$U223,TABLA_TIPO_MEDICION[TIPO_MEDICION],0),1))</f>
        <v>0.8</v>
      </c>
      <c r="AE223" s="81">
        <f>IF($T223="Cumplimiento","",INDEX(TABLA_TIPO_MEDICION[3],MATCH(MATRIZ!$U223,TABLA_TIPO_MEDICION[TIPO_MEDICION],0),1))</f>
        <v>1</v>
      </c>
      <c r="AF223" s="81">
        <f>IF($T223="Cumplimiento","",INDEX(TABLA_TIPO_MEDICION[4],MATCH(MATRIZ!$U223,TABLA_TIPO_MEDICION[TIPO_MEDICION],0),1))</f>
        <v>1</v>
      </c>
      <c r="AH223" s="74"/>
      <c r="AI223" s="58"/>
      <c r="AJ223" s="58"/>
      <c r="AK223" s="74"/>
      <c r="AL223" s="58"/>
      <c r="AM223" s="58"/>
      <c r="AN223" s="58"/>
      <c r="AO223" s="82">
        <v>0.3</v>
      </c>
      <c r="AQ223" s="32"/>
      <c r="AS223" s="83" t="str">
        <f>IF($AQ223="","",IF($T223="Cumplimiento",INDEX(TABLA_SI_NO[Valor],MATCH($AQ223,TABLA_SI_NO[SI_NO],0),1),IF($AQ223&lt;$Y223,$AC223,IF($AQ223&lt;$Z223,$AD223,IF($AQ223&lt;$AA223,$AE223,IF($AQ223&gt;=$AA223,$AF223))))))</f>
        <v/>
      </c>
      <c r="AU223" s="74"/>
      <c r="AV223" s="84">
        <f t="shared" si="84"/>
        <v>0</v>
      </c>
      <c r="AX223" s="74"/>
      <c r="AY223" s="66"/>
      <c r="AZ223" s="58"/>
      <c r="BA223" s="74"/>
      <c r="BB223" s="66"/>
      <c r="BD223" s="58"/>
      <c r="BE223" s="82">
        <f t="shared" si="85"/>
        <v>0</v>
      </c>
      <c r="BF223" s="116"/>
    </row>
    <row r="224" spans="1:58" ht="5.0999999999999996" customHeight="1" x14ac:dyDescent="0.25">
      <c r="B224" s="55" t="str">
        <f t="shared" si="73"/>
        <v>HERRAMIENTAS DE FONDO</v>
      </c>
      <c r="C224" s="55" t="str">
        <f t="shared" si="74"/>
        <v>Personal</v>
      </c>
      <c r="D224" s="55" t="str">
        <f t="shared" si="75"/>
        <v>Referente Técnico de la Línea</v>
      </c>
      <c r="E224" s="55" t="str">
        <f t="shared" si="76"/>
        <v/>
      </c>
      <c r="F224" s="55" t="str">
        <f t="shared" si="77"/>
        <v>HERRAMIENTAS DE FONDOPersonal</v>
      </c>
      <c r="G224" s="55" t="str">
        <f t="shared" si="72"/>
        <v>HERRAMIENTAS DE FONDOPersonalReferente Técnico de la Línea</v>
      </c>
      <c r="H224" s="55" t="str">
        <f t="shared" si="78"/>
        <v/>
      </c>
      <c r="I224" s="34" t="s">
        <v>45</v>
      </c>
      <c r="J224" s="33" t="str">
        <f t="shared" si="79"/>
        <v xml:space="preserve"> -HERRAMIENTAS DE FONDO</v>
      </c>
      <c r="P224" s="85"/>
      <c r="Q224" s="86"/>
      <c r="R224" s="86"/>
      <c r="T224" s="53"/>
      <c r="U224" s="53"/>
      <c r="W224" s="53"/>
      <c r="Y224" s="53"/>
      <c r="Z224" s="53"/>
      <c r="AA224" s="53"/>
      <c r="AH224" s="58"/>
      <c r="AI224" s="58"/>
      <c r="AJ224" s="58"/>
      <c r="AK224" s="58"/>
      <c r="AL224" s="66"/>
      <c r="AM224" s="58"/>
      <c r="AN224" s="58"/>
      <c r="AO224" s="66"/>
      <c r="AQ224" s="53"/>
      <c r="AS224" s="87"/>
      <c r="AU224" s="58"/>
      <c r="AV224" s="54"/>
      <c r="AX224" s="58"/>
      <c r="AY224" s="66"/>
      <c r="AZ224" s="58"/>
      <c r="BA224" s="58"/>
      <c r="BB224" s="66"/>
      <c r="BD224" s="87"/>
      <c r="BE224" s="87"/>
    </row>
    <row r="225" spans="2:58" s="95" customFormat="1" ht="18.75" customHeight="1" x14ac:dyDescent="0.25">
      <c r="B225" s="55" t="str">
        <f t="shared" si="73"/>
        <v>HERRAMIENTAS DE FONDO</v>
      </c>
      <c r="C225" s="55" t="str">
        <f t="shared" si="74"/>
        <v>Equipamiento &amp; Soporte Técnico</v>
      </c>
      <c r="D225" s="55" t="str">
        <f t="shared" si="75"/>
        <v>Referente Técnico de la Línea</v>
      </c>
      <c r="E225" s="55" t="str">
        <f t="shared" si="76"/>
        <v/>
      </c>
      <c r="F225" s="55" t="str">
        <f t="shared" si="77"/>
        <v>HERRAMIENTAS DE FONDOEquipamiento &amp; Soporte Técnico</v>
      </c>
      <c r="G225" s="55" t="str">
        <f t="shared" si="72"/>
        <v>HERRAMIENTAS DE FONDOEquipamiento &amp; Soporte TécnicoReferente Técnico de la Línea</v>
      </c>
      <c r="H225" s="55" t="str">
        <f t="shared" si="78"/>
        <v/>
      </c>
      <c r="I225" s="34" t="s">
        <v>57</v>
      </c>
      <c r="J225" s="33" t="str">
        <f t="shared" si="79"/>
        <v>1.2-HERRAMIENTAS DE FONDO</v>
      </c>
      <c r="K225" s="33"/>
      <c r="L225" s="33"/>
      <c r="N225" s="97" t="s">
        <v>58</v>
      </c>
      <c r="O225" s="97"/>
      <c r="P225" s="98"/>
      <c r="Q225" s="97"/>
      <c r="R225" s="97"/>
      <c r="T225" s="97"/>
      <c r="U225" s="97"/>
      <c r="W225" s="97"/>
      <c r="Y225" s="97"/>
      <c r="Z225" s="97"/>
      <c r="AA225" s="97"/>
      <c r="AC225" s="97"/>
      <c r="AD225" s="97"/>
      <c r="AE225" s="97"/>
      <c r="AF225" s="97"/>
      <c r="AH225" s="99"/>
      <c r="AI225" s="100">
        <v>0.7</v>
      </c>
      <c r="AJ225" s="99"/>
      <c r="AK225" s="65">
        <f>SUMIFS($AL:$AL,$F:$F,$F225)</f>
        <v>1</v>
      </c>
      <c r="AL225" s="65"/>
      <c r="AM225" s="99"/>
      <c r="AU225" s="99"/>
      <c r="AV225" s="91"/>
      <c r="AX225" s="99"/>
      <c r="AY225" s="100">
        <f>AI225*BD225</f>
        <v>0</v>
      </c>
      <c r="AZ225" s="99"/>
      <c r="BD225" s="65">
        <f>SUMIFS($BB:$BB,$F:$F,$F225)</f>
        <v>0</v>
      </c>
      <c r="BE225" s="65"/>
    </row>
    <row r="226" spans="2:58" ht="6.75" customHeight="1" x14ac:dyDescent="0.25">
      <c r="B226" s="55" t="str">
        <f t="shared" si="73"/>
        <v>HERRAMIENTAS DE FONDO</v>
      </c>
      <c r="C226" s="55" t="str">
        <f t="shared" si="74"/>
        <v>Equipamiento &amp; Soporte Técnico</v>
      </c>
      <c r="D226" s="55" t="str">
        <f t="shared" si="75"/>
        <v>Referente Técnico de la Línea</v>
      </c>
      <c r="E226" s="55" t="str">
        <f t="shared" si="76"/>
        <v/>
      </c>
      <c r="F226" s="55" t="str">
        <f t="shared" si="77"/>
        <v>HERRAMIENTAS DE FONDOEquipamiento &amp; Soporte Técnico</v>
      </c>
      <c r="G226" s="55" t="str">
        <f t="shared" si="72"/>
        <v>HERRAMIENTAS DE FONDOEquipamiento &amp; Soporte TécnicoReferente Técnico de la Línea</v>
      </c>
      <c r="H226" s="55" t="str">
        <f t="shared" si="78"/>
        <v/>
      </c>
      <c r="J226" s="33" t="str">
        <f t="shared" si="79"/>
        <v>-HERRAMIENTAS DE FONDO</v>
      </c>
      <c r="T226" s="53"/>
      <c r="U226" s="53"/>
      <c r="W226" s="53"/>
      <c r="Y226" s="53"/>
      <c r="Z226" s="53"/>
      <c r="AA226" s="53"/>
      <c r="AC226" s="53"/>
      <c r="AD226" s="53"/>
      <c r="AE226" s="53"/>
      <c r="AF226" s="53"/>
      <c r="AH226" s="58"/>
      <c r="AI226" s="59"/>
      <c r="AJ226" s="58"/>
      <c r="AK226" s="58"/>
      <c r="AL226" s="59"/>
      <c r="AM226" s="58"/>
      <c r="AN226" s="58"/>
      <c r="AO226" s="59"/>
      <c r="AU226" s="58"/>
      <c r="AV226" s="91"/>
      <c r="AX226" s="58"/>
      <c r="AY226" s="59"/>
      <c r="AZ226" s="58"/>
      <c r="BA226" s="58"/>
      <c r="BB226" s="59"/>
      <c r="BD226" s="53"/>
      <c r="BE226" s="53"/>
    </row>
    <row r="227" spans="2:58" s="95" customFormat="1" ht="17.25" customHeight="1" x14ac:dyDescent="0.25">
      <c r="B227" s="55" t="str">
        <f t="shared" si="73"/>
        <v>HERRAMIENTAS DE FONDO</v>
      </c>
      <c r="C227" s="55" t="str">
        <f t="shared" si="74"/>
        <v>Equipamiento &amp; Soporte Técnico</v>
      </c>
      <c r="D227" s="55" t="str">
        <f t="shared" si="75"/>
        <v>Equipamiento</v>
      </c>
      <c r="E227" s="55" t="str">
        <f t="shared" si="76"/>
        <v/>
      </c>
      <c r="F227" s="55" t="str">
        <f t="shared" si="77"/>
        <v>HERRAMIENTAS DE FONDOEquipamiento &amp; Soporte Técnico</v>
      </c>
      <c r="G227" s="55" t="str">
        <f t="shared" si="72"/>
        <v>HERRAMIENTAS DE FONDOEquipamiento &amp; Soporte TécnicoEquipamiento</v>
      </c>
      <c r="H227" s="55" t="str">
        <f t="shared" si="78"/>
        <v/>
      </c>
      <c r="I227" s="34"/>
      <c r="J227" s="33" t="str">
        <f t="shared" si="79"/>
        <v>-HERRAMIENTAS DE FONDO</v>
      </c>
      <c r="K227" s="33"/>
      <c r="L227" s="33"/>
      <c r="N227" s="102"/>
      <c r="O227" s="103" t="s">
        <v>103</v>
      </c>
      <c r="P227" s="104"/>
      <c r="Q227" s="103"/>
      <c r="R227" s="103"/>
      <c r="T227" s="103"/>
      <c r="U227" s="103"/>
      <c r="W227" s="103"/>
      <c r="Y227" s="103"/>
      <c r="Z227" s="103"/>
      <c r="AA227" s="103"/>
      <c r="AC227" s="103"/>
      <c r="AD227" s="103"/>
      <c r="AE227" s="103"/>
      <c r="AF227" s="103"/>
      <c r="AH227" s="99"/>
      <c r="AI227" s="59"/>
      <c r="AJ227" s="99"/>
      <c r="AK227" s="105"/>
      <c r="AL227" s="106">
        <v>1</v>
      </c>
      <c r="AM227" s="99"/>
      <c r="AN227" s="72">
        <f>SUMIFS($AO:$AO,$G:$G,$G227)</f>
        <v>1</v>
      </c>
      <c r="AO227" s="73"/>
      <c r="AU227" s="99"/>
      <c r="AV227" s="91"/>
      <c r="AX227" s="99"/>
      <c r="AY227" s="59"/>
      <c r="AZ227" s="99"/>
      <c r="BA227" s="105"/>
      <c r="BB227" s="106">
        <f>AL227*BD227</f>
        <v>0</v>
      </c>
      <c r="BD227" s="72">
        <f>SUMIFS($BE:$BE,$G:$G,$G227)</f>
        <v>0</v>
      </c>
      <c r="BE227" s="73"/>
    </row>
    <row r="228" spans="2:58" ht="3.75" customHeight="1" x14ac:dyDescent="0.25">
      <c r="B228" s="55" t="str">
        <f t="shared" si="73"/>
        <v>HERRAMIENTAS DE FONDO</v>
      </c>
      <c r="C228" s="55" t="str">
        <f t="shared" si="74"/>
        <v>Equipamiento &amp; Soporte Técnico</v>
      </c>
      <c r="D228" s="55" t="str">
        <f t="shared" si="75"/>
        <v>Equipamiento</v>
      </c>
      <c r="E228" s="55" t="str">
        <f t="shared" si="76"/>
        <v/>
      </c>
      <c r="F228" s="55" t="str">
        <f t="shared" si="77"/>
        <v>HERRAMIENTAS DE FONDOEquipamiento &amp; Soporte Técnico</v>
      </c>
      <c r="G228" s="55" t="str">
        <f t="shared" si="72"/>
        <v>HERRAMIENTAS DE FONDOEquipamiento &amp; Soporte TécnicoEquipamiento</v>
      </c>
      <c r="H228" s="55" t="str">
        <f t="shared" si="78"/>
        <v/>
      </c>
      <c r="J228" s="33" t="str">
        <f t="shared" si="79"/>
        <v>-HERRAMIENTAS DE FONDO</v>
      </c>
      <c r="T228" s="53"/>
      <c r="U228" s="53"/>
      <c r="W228" s="53"/>
      <c r="Y228" s="53"/>
      <c r="Z228" s="53"/>
      <c r="AA228" s="53"/>
      <c r="AH228" s="58"/>
      <c r="AI228" s="59"/>
      <c r="AJ228" s="58"/>
      <c r="AK228" s="74"/>
      <c r="AL228" s="75"/>
      <c r="AM228" s="58"/>
      <c r="AN228" s="58"/>
      <c r="AO228" s="76"/>
      <c r="AQ228" s="53"/>
      <c r="AS228" s="53"/>
      <c r="AU228" s="58"/>
      <c r="AV228" s="91"/>
      <c r="AX228" s="58"/>
      <c r="AY228" s="59"/>
      <c r="AZ228" s="58"/>
      <c r="BA228" s="74"/>
      <c r="BD228" s="58"/>
      <c r="BE228" s="76"/>
    </row>
    <row r="229" spans="2:58" ht="45" customHeight="1" x14ac:dyDescent="0.25">
      <c r="B229" s="55" t="str">
        <f t="shared" si="73"/>
        <v>HERRAMIENTAS DE FONDO</v>
      </c>
      <c r="C229" s="55" t="str">
        <f t="shared" si="74"/>
        <v>Equipamiento &amp; Soporte Técnico</v>
      </c>
      <c r="D229" s="55" t="str">
        <f t="shared" si="75"/>
        <v>Equipamiento</v>
      </c>
      <c r="E229" s="55" t="str">
        <f t="shared" si="76"/>
        <v>Martillos de perforación</v>
      </c>
      <c r="F229" s="55" t="str">
        <f t="shared" si="77"/>
        <v>HERRAMIENTAS DE FONDOEquipamiento &amp; Soporte Técnico</v>
      </c>
      <c r="G229" s="55" t="str">
        <f t="shared" si="72"/>
        <v>HERRAMIENTAS DE FONDOEquipamiento &amp; Soporte TécnicoEquipamiento</v>
      </c>
      <c r="H229" s="55" t="str">
        <f t="shared" si="78"/>
        <v>HERRAMIENTAS DE FONDOEquipamiento &amp; Soporte TécnicoEquipamientoMartillos de perforación</v>
      </c>
      <c r="J229" s="33" t="str">
        <f t="shared" si="79"/>
        <v>-HERRAMIENTAS DE FONDO</v>
      </c>
      <c r="P229" s="77" t="s">
        <v>184</v>
      </c>
      <c r="Q229" s="78" t="s">
        <v>185</v>
      </c>
      <c r="R229" s="78" t="s">
        <v>186</v>
      </c>
      <c r="T229" s="79" t="s">
        <v>15</v>
      </c>
      <c r="U229" s="79"/>
      <c r="W229" s="79" t="s">
        <v>13</v>
      </c>
      <c r="Y229" s="80" t="s">
        <v>9</v>
      </c>
      <c r="Z229" s="80" t="s">
        <v>9</v>
      </c>
      <c r="AA229" s="80" t="s">
        <v>9</v>
      </c>
      <c r="AC229" s="81" t="str">
        <f>IF($T229="Cumplimiento","",INDEX(TABLA_TIPO_MEDICION[1],MATCH(MATRIZ!$U229,TABLA_TIPO_MEDICION[TIPO_MEDICION],0),1))</f>
        <v/>
      </c>
      <c r="AD229" s="81" t="str">
        <f>IF($T229="Cumplimiento","",INDEX(TABLA_TIPO_MEDICION[2],MATCH(MATRIZ!$U229,TABLA_TIPO_MEDICION[TIPO_MEDICION],0),1))</f>
        <v/>
      </c>
      <c r="AE229" s="81" t="str">
        <f>IF($T229="Cumplimiento","",INDEX(TABLA_TIPO_MEDICION[3],MATCH(MATRIZ!$U229,TABLA_TIPO_MEDICION[TIPO_MEDICION],0),1))</f>
        <v/>
      </c>
      <c r="AF229" s="81" t="str">
        <f>IF($T229="Cumplimiento","",INDEX(TABLA_TIPO_MEDICION[4],MATCH(MATRIZ!$U229,TABLA_TIPO_MEDICION[TIPO_MEDICION],0),1))</f>
        <v/>
      </c>
      <c r="AH229" s="74"/>
      <c r="AI229" s="59"/>
      <c r="AJ229" s="58"/>
      <c r="AK229" s="74"/>
      <c r="AL229" s="74"/>
      <c r="AM229" s="58"/>
      <c r="AN229" s="58"/>
      <c r="AO229" s="82">
        <v>0.15</v>
      </c>
      <c r="AQ229" s="32"/>
      <c r="AS229" s="83" t="str">
        <f>IF($AQ229="","",IF($T229="Cumplimiento",INDEX(TABLA_SI_NO[Valor],MATCH($AQ229,TABLA_SI_NO[SI_NO],0),1),IF($AQ229&lt;$Y229,$AC229,IF($AQ229&lt;$Z229,$AD229,IF($AQ229&lt;$AA229,$AE229,IF($AQ229&gt;=$AA229,$AF229))))))</f>
        <v/>
      </c>
      <c r="AU229" s="74"/>
      <c r="AV229" s="84">
        <f t="shared" ref="AV229:AV235" si="86">IF(W229="SI",IF(AS229=0,1,0),0)</f>
        <v>0</v>
      </c>
      <c r="AX229" s="74"/>
      <c r="AY229" s="59"/>
      <c r="AZ229" s="58"/>
      <c r="BA229" s="74"/>
      <c r="BD229" s="58"/>
      <c r="BE229" s="82">
        <f t="shared" ref="BE229:BE235" si="87">IF($AS229="",0,$AS229*$AO229)</f>
        <v>0</v>
      </c>
      <c r="BF229" s="116"/>
    </row>
    <row r="230" spans="2:58" ht="45" customHeight="1" x14ac:dyDescent="0.25">
      <c r="B230" s="55" t="str">
        <f t="shared" si="73"/>
        <v>HERRAMIENTAS DE FONDO</v>
      </c>
      <c r="C230" s="55" t="str">
        <f t="shared" si="74"/>
        <v>Equipamiento &amp; Soporte Técnico</v>
      </c>
      <c r="D230" s="55" t="str">
        <f t="shared" si="75"/>
        <v>Equipamiento</v>
      </c>
      <c r="E230" s="55" t="str">
        <f t="shared" si="76"/>
        <v>Martillos de perforación</v>
      </c>
      <c r="F230" s="55" t="str">
        <f t="shared" si="77"/>
        <v>HERRAMIENTAS DE FONDOEquipamiento &amp; Soporte Técnico</v>
      </c>
      <c r="G230" s="55" t="str">
        <f t="shared" si="72"/>
        <v>HERRAMIENTAS DE FONDOEquipamiento &amp; Soporte TécnicoEquipamiento</v>
      </c>
      <c r="H230" s="55" t="str">
        <f t="shared" si="78"/>
        <v>HERRAMIENTAS DE FONDOEquipamiento &amp; Soporte TécnicoEquipamientoMartillos de perforación</v>
      </c>
      <c r="J230" s="33" t="str">
        <f t="shared" si="79"/>
        <v>-HERRAMIENTAS DE FONDO</v>
      </c>
      <c r="P230" s="77" t="s">
        <v>184</v>
      </c>
      <c r="Q230" s="78" t="s">
        <v>187</v>
      </c>
      <c r="R230" s="78" t="s">
        <v>176</v>
      </c>
      <c r="T230" s="79" t="s">
        <v>15</v>
      </c>
      <c r="U230" s="79"/>
      <c r="W230" s="79" t="s">
        <v>13</v>
      </c>
      <c r="Y230" s="80" t="s">
        <v>9</v>
      </c>
      <c r="Z230" s="80" t="s">
        <v>9</v>
      </c>
      <c r="AA230" s="80" t="s">
        <v>9</v>
      </c>
      <c r="AC230" s="81" t="str">
        <f>IF($T230="Cumplimiento","",INDEX(TABLA_TIPO_MEDICION[1],MATCH(MATRIZ!$U230,TABLA_TIPO_MEDICION[TIPO_MEDICION],0),1))</f>
        <v/>
      </c>
      <c r="AD230" s="81" t="str">
        <f>IF($T230="Cumplimiento","",INDEX(TABLA_TIPO_MEDICION[2],MATCH(MATRIZ!$U230,TABLA_TIPO_MEDICION[TIPO_MEDICION],0),1))</f>
        <v/>
      </c>
      <c r="AE230" s="81" t="str">
        <f>IF($T230="Cumplimiento","",INDEX(TABLA_TIPO_MEDICION[3],MATCH(MATRIZ!$U230,TABLA_TIPO_MEDICION[TIPO_MEDICION],0),1))</f>
        <v/>
      </c>
      <c r="AF230" s="81" t="str">
        <f>IF($T230="Cumplimiento","",INDEX(TABLA_TIPO_MEDICION[4],MATCH(MATRIZ!$U230,TABLA_TIPO_MEDICION[TIPO_MEDICION],0),1))</f>
        <v/>
      </c>
      <c r="AH230" s="74"/>
      <c r="AI230" s="59"/>
      <c r="AJ230" s="58"/>
      <c r="AK230" s="74"/>
      <c r="AL230" s="74"/>
      <c r="AM230" s="58"/>
      <c r="AN230" s="58"/>
      <c r="AO230" s="82">
        <v>0.15</v>
      </c>
      <c r="AQ230" s="32"/>
      <c r="AS230" s="83" t="str">
        <f>IF($AQ230="","",IF($T230="Cumplimiento",INDEX(TABLA_SI_NO[Valor],MATCH($AQ230,TABLA_SI_NO[SI_NO],0),1),IF($AQ230&lt;$Y230,$AC230,IF($AQ230&lt;$Z230,$AD230,IF($AQ230&lt;$AA230,$AE230,IF($AQ230&gt;=$AA230,$AF230))))))</f>
        <v/>
      </c>
      <c r="AU230" s="74"/>
      <c r="AV230" s="84">
        <f t="shared" si="86"/>
        <v>0</v>
      </c>
      <c r="AX230" s="74"/>
      <c r="AY230" s="59"/>
      <c r="AZ230" s="58"/>
      <c r="BA230" s="74"/>
      <c r="BD230" s="58"/>
      <c r="BE230" s="82">
        <f t="shared" si="87"/>
        <v>0</v>
      </c>
      <c r="BF230" s="116"/>
    </row>
    <row r="231" spans="2:58" ht="45" customHeight="1" x14ac:dyDescent="0.25">
      <c r="B231" s="55" t="str">
        <f t="shared" si="73"/>
        <v>HERRAMIENTAS DE FONDO</v>
      </c>
      <c r="C231" s="55" t="str">
        <f t="shared" si="74"/>
        <v>Equipamiento &amp; Soporte Técnico</v>
      </c>
      <c r="D231" s="55" t="str">
        <f t="shared" si="75"/>
        <v>Equipamiento</v>
      </c>
      <c r="E231" s="55" t="str">
        <f t="shared" si="76"/>
        <v>Estabilizadores de aletas</v>
      </c>
      <c r="F231" s="55" t="str">
        <f t="shared" si="77"/>
        <v>HERRAMIENTAS DE FONDOEquipamiento &amp; Soporte Técnico</v>
      </c>
      <c r="G231" s="55" t="str">
        <f t="shared" si="72"/>
        <v>HERRAMIENTAS DE FONDOEquipamiento &amp; Soporte TécnicoEquipamiento</v>
      </c>
      <c r="H231" s="55" t="str">
        <f t="shared" si="78"/>
        <v>HERRAMIENTAS DE FONDOEquipamiento &amp; Soporte TécnicoEquipamientoEstabilizadores de aletas</v>
      </c>
      <c r="J231" s="33" t="str">
        <f t="shared" si="79"/>
        <v>-HERRAMIENTAS DE FONDO</v>
      </c>
      <c r="P231" s="77" t="s">
        <v>188</v>
      </c>
      <c r="Q231" s="78" t="s">
        <v>189</v>
      </c>
      <c r="R231" s="78" t="s">
        <v>186</v>
      </c>
      <c r="T231" s="79" t="s">
        <v>15</v>
      </c>
      <c r="U231" s="79"/>
      <c r="W231" s="79" t="s">
        <v>13</v>
      </c>
      <c r="Y231" s="80" t="s">
        <v>9</v>
      </c>
      <c r="Z231" s="80" t="s">
        <v>9</v>
      </c>
      <c r="AA231" s="80" t="s">
        <v>9</v>
      </c>
      <c r="AC231" s="81" t="str">
        <f>IF($T231="Cumplimiento","",INDEX(TABLA_TIPO_MEDICION[1],MATCH(MATRIZ!$U231,TABLA_TIPO_MEDICION[TIPO_MEDICION],0),1))</f>
        <v/>
      </c>
      <c r="AD231" s="81" t="str">
        <f>IF($T231="Cumplimiento","",INDEX(TABLA_TIPO_MEDICION[2],MATCH(MATRIZ!$U231,TABLA_TIPO_MEDICION[TIPO_MEDICION],0),1))</f>
        <v/>
      </c>
      <c r="AE231" s="81" t="str">
        <f>IF($T231="Cumplimiento","",INDEX(TABLA_TIPO_MEDICION[3],MATCH(MATRIZ!$U231,TABLA_TIPO_MEDICION[TIPO_MEDICION],0),1))</f>
        <v/>
      </c>
      <c r="AF231" s="81" t="str">
        <f>IF($T231="Cumplimiento","",INDEX(TABLA_TIPO_MEDICION[4],MATCH(MATRIZ!$U231,TABLA_TIPO_MEDICION[TIPO_MEDICION],0),1))</f>
        <v/>
      </c>
      <c r="AH231" s="74"/>
      <c r="AI231" s="59"/>
      <c r="AJ231" s="58"/>
      <c r="AK231" s="74"/>
      <c r="AL231" s="74"/>
      <c r="AM231" s="58"/>
      <c r="AN231" s="58"/>
      <c r="AO231" s="82">
        <v>0.2</v>
      </c>
      <c r="AQ231" s="32"/>
      <c r="AS231" s="83" t="str">
        <f>IF($AQ231="","",IF($T231="Cumplimiento",INDEX(TABLA_SI_NO[Valor],MATCH($AQ231,TABLA_SI_NO[SI_NO],0),1),IF($AQ231&lt;$Y231,$AC231,IF($AQ231&lt;$Z231,$AD231,IF($AQ231&lt;$AA231,$AE231,IF($AQ231&gt;=$AA231,$AF231))))))</f>
        <v/>
      </c>
      <c r="AU231" s="74"/>
      <c r="AV231" s="84">
        <f t="shared" si="86"/>
        <v>0</v>
      </c>
      <c r="AX231" s="74"/>
      <c r="AY231" s="59"/>
      <c r="AZ231" s="58"/>
      <c r="BA231" s="74"/>
      <c r="BD231" s="58"/>
      <c r="BE231" s="82">
        <f t="shared" si="87"/>
        <v>0</v>
      </c>
      <c r="BF231" s="116"/>
    </row>
    <row r="232" spans="2:58" ht="45" customHeight="1" x14ac:dyDescent="0.25">
      <c r="B232" s="55" t="str">
        <f t="shared" si="73"/>
        <v>HERRAMIENTAS DE FONDO</v>
      </c>
      <c r="C232" s="55" t="str">
        <f t="shared" si="74"/>
        <v>Equipamiento &amp; Soporte Técnico</v>
      </c>
      <c r="D232" s="55" t="str">
        <f t="shared" si="75"/>
        <v>Equipamiento</v>
      </c>
      <c r="E232" s="55" t="str">
        <f t="shared" si="76"/>
        <v>Válvulas desviadoras de lodo</v>
      </c>
      <c r="F232" s="55" t="str">
        <f t="shared" si="77"/>
        <v>HERRAMIENTAS DE FONDOEquipamiento &amp; Soporte Técnico</v>
      </c>
      <c r="G232" s="55" t="str">
        <f t="shared" si="72"/>
        <v>HERRAMIENTAS DE FONDOEquipamiento &amp; Soporte TécnicoEquipamiento</v>
      </c>
      <c r="H232" s="55" t="str">
        <f t="shared" si="78"/>
        <v>HERRAMIENTAS DE FONDOEquipamiento &amp; Soporte TécnicoEquipamientoVálvulas desviadoras de lodo</v>
      </c>
      <c r="J232" s="33" t="str">
        <f t="shared" si="79"/>
        <v>-HERRAMIENTAS DE FONDO</v>
      </c>
      <c r="P232" s="77" t="s">
        <v>190</v>
      </c>
      <c r="Q232" s="78" t="s">
        <v>191</v>
      </c>
      <c r="R232" s="78" t="s">
        <v>186</v>
      </c>
      <c r="T232" s="79" t="s">
        <v>15</v>
      </c>
      <c r="U232" s="79"/>
      <c r="W232" s="79" t="s">
        <v>13</v>
      </c>
      <c r="Y232" s="80" t="s">
        <v>9</v>
      </c>
      <c r="Z232" s="80" t="s">
        <v>9</v>
      </c>
      <c r="AA232" s="80" t="s">
        <v>9</v>
      </c>
      <c r="AC232" s="81" t="str">
        <f>IF($T232="Cumplimiento","",INDEX(TABLA_TIPO_MEDICION[1],MATCH(MATRIZ!$U232,TABLA_TIPO_MEDICION[TIPO_MEDICION],0),1))</f>
        <v/>
      </c>
      <c r="AD232" s="81" t="str">
        <f>IF($T232="Cumplimiento","",INDEX(TABLA_TIPO_MEDICION[2],MATCH(MATRIZ!$U232,TABLA_TIPO_MEDICION[TIPO_MEDICION],0),1))</f>
        <v/>
      </c>
      <c r="AE232" s="81" t="str">
        <f>IF($T232="Cumplimiento","",INDEX(TABLA_TIPO_MEDICION[3],MATCH(MATRIZ!$U232,TABLA_TIPO_MEDICION[TIPO_MEDICION],0),1))</f>
        <v/>
      </c>
      <c r="AF232" s="81" t="str">
        <f>IF($T232="Cumplimiento","",INDEX(TABLA_TIPO_MEDICION[4],MATCH(MATRIZ!$U232,TABLA_TIPO_MEDICION[TIPO_MEDICION],0),1))</f>
        <v/>
      </c>
      <c r="AH232" s="74"/>
      <c r="AI232" s="59"/>
      <c r="AJ232" s="58"/>
      <c r="AK232" s="74"/>
      <c r="AL232" s="74"/>
      <c r="AM232" s="58"/>
      <c r="AN232" s="58"/>
      <c r="AO232" s="82">
        <v>2.5000000000000001E-2</v>
      </c>
      <c r="AQ232" s="32"/>
      <c r="AS232" s="83" t="str">
        <f>IF($AQ232="","",IF($T232="Cumplimiento",INDEX(TABLA_SI_NO[Valor],MATCH($AQ232,TABLA_SI_NO[SI_NO],0),1),IF($AQ232&lt;$Y232,$AC232,IF($AQ232&lt;$Z232,$AD232,IF($AQ232&lt;$AA232,$AE232,IF($AQ232&gt;=$AA232,$AF232))))))</f>
        <v/>
      </c>
      <c r="AU232" s="74"/>
      <c r="AV232" s="84">
        <f t="shared" si="86"/>
        <v>0</v>
      </c>
      <c r="AX232" s="74"/>
      <c r="AY232" s="59"/>
      <c r="AZ232" s="58"/>
      <c r="BA232" s="74"/>
      <c r="BD232" s="58"/>
      <c r="BE232" s="82">
        <f t="shared" si="87"/>
        <v>0</v>
      </c>
      <c r="BF232" s="116"/>
    </row>
    <row r="233" spans="2:58" ht="45" customHeight="1" x14ac:dyDescent="0.25">
      <c r="B233" s="55" t="str">
        <f t="shared" si="73"/>
        <v>HERRAMIENTAS DE FONDO</v>
      </c>
      <c r="C233" s="55" t="str">
        <f t="shared" si="74"/>
        <v>Equipamiento &amp; Soporte Técnico</v>
      </c>
      <c r="D233" s="55" t="str">
        <f t="shared" si="75"/>
        <v>Equipamiento</v>
      </c>
      <c r="E233" s="55" t="str">
        <f t="shared" si="76"/>
        <v>Válvulas desviadoras de lodo</v>
      </c>
      <c r="F233" s="55" t="str">
        <f t="shared" si="77"/>
        <v>HERRAMIENTAS DE FONDOEquipamiento &amp; Soporte Técnico</v>
      </c>
      <c r="G233" s="55" t="str">
        <f t="shared" si="72"/>
        <v>HERRAMIENTAS DE FONDOEquipamiento &amp; Soporte TécnicoEquipamiento</v>
      </c>
      <c r="H233" s="55" t="str">
        <f t="shared" si="78"/>
        <v>HERRAMIENTAS DE FONDOEquipamiento &amp; Soporte TécnicoEquipamientoVálvulas desviadoras de lodo</v>
      </c>
      <c r="J233" s="33" t="str">
        <f t="shared" si="79"/>
        <v>-HERRAMIENTAS DE FONDO</v>
      </c>
      <c r="P233" s="77" t="s">
        <v>190</v>
      </c>
      <c r="Q233" s="78" t="s">
        <v>192</v>
      </c>
      <c r="R233" s="78" t="s">
        <v>186</v>
      </c>
      <c r="T233" s="79" t="s">
        <v>15</v>
      </c>
      <c r="U233" s="79"/>
      <c r="W233" s="79" t="s">
        <v>13</v>
      </c>
      <c r="Y233" s="80" t="s">
        <v>9</v>
      </c>
      <c r="Z233" s="80" t="s">
        <v>9</v>
      </c>
      <c r="AA233" s="80" t="s">
        <v>9</v>
      </c>
      <c r="AC233" s="81" t="str">
        <f>IF($T233="Cumplimiento","",INDEX(TABLA_TIPO_MEDICION[1],MATCH(MATRIZ!$U233,TABLA_TIPO_MEDICION[TIPO_MEDICION],0),1))</f>
        <v/>
      </c>
      <c r="AD233" s="81" t="str">
        <f>IF($T233="Cumplimiento","",INDEX(TABLA_TIPO_MEDICION[2],MATCH(MATRIZ!$U233,TABLA_TIPO_MEDICION[TIPO_MEDICION],0),1))</f>
        <v/>
      </c>
      <c r="AE233" s="81" t="str">
        <f>IF($T233="Cumplimiento","",INDEX(TABLA_TIPO_MEDICION[3],MATCH(MATRIZ!$U233,TABLA_TIPO_MEDICION[TIPO_MEDICION],0),1))</f>
        <v/>
      </c>
      <c r="AF233" s="81" t="str">
        <f>IF($T233="Cumplimiento","",INDEX(TABLA_TIPO_MEDICION[4],MATCH(MATRIZ!$U233,TABLA_TIPO_MEDICION[TIPO_MEDICION],0),1))</f>
        <v/>
      </c>
      <c r="AH233" s="74"/>
      <c r="AI233" s="59"/>
      <c r="AJ233" s="58"/>
      <c r="AK233" s="74"/>
      <c r="AL233" s="74"/>
      <c r="AM233" s="58"/>
      <c r="AN233" s="58"/>
      <c r="AO233" s="82">
        <v>2.5000000000000001E-2</v>
      </c>
      <c r="AQ233" s="32"/>
      <c r="AS233" s="83" t="str">
        <f>IF($AQ233="","",IF($T233="Cumplimiento",INDEX(TABLA_SI_NO[Valor],MATCH($AQ233,TABLA_SI_NO[SI_NO],0),1),IF($AQ233&lt;$Y233,$AC233,IF($AQ233&lt;$Z233,$AD233,IF($AQ233&lt;$AA233,$AE233,IF($AQ233&gt;=$AA233,$AF233))))))</f>
        <v/>
      </c>
      <c r="AU233" s="74"/>
      <c r="AV233" s="84">
        <f t="shared" si="86"/>
        <v>0</v>
      </c>
      <c r="AX233" s="74"/>
      <c r="AY233" s="59"/>
      <c r="AZ233" s="58"/>
      <c r="BA233" s="74"/>
      <c r="BD233" s="58"/>
      <c r="BE233" s="82">
        <f t="shared" si="87"/>
        <v>0</v>
      </c>
      <c r="BF233" s="116"/>
    </row>
    <row r="234" spans="2:58" ht="45" customHeight="1" x14ac:dyDescent="0.25">
      <c r="B234" s="55" t="str">
        <f t="shared" si="73"/>
        <v>HERRAMIENTAS DE FONDO</v>
      </c>
      <c r="C234" s="55" t="str">
        <f t="shared" si="74"/>
        <v>Equipamiento &amp; Soporte Técnico</v>
      </c>
      <c r="D234" s="55" t="str">
        <f t="shared" si="75"/>
        <v>Equipamiento</v>
      </c>
      <c r="E234" s="55" t="str">
        <f t="shared" si="76"/>
        <v>Ensanchadores</v>
      </c>
      <c r="F234" s="55" t="str">
        <f t="shared" si="77"/>
        <v>HERRAMIENTAS DE FONDOEquipamiento &amp; Soporte Técnico</v>
      </c>
      <c r="G234" s="55" t="str">
        <f t="shared" si="72"/>
        <v>HERRAMIENTAS DE FONDOEquipamiento &amp; Soporte TécnicoEquipamiento</v>
      </c>
      <c r="H234" s="55" t="str">
        <f t="shared" si="78"/>
        <v>HERRAMIENTAS DE FONDOEquipamiento &amp; Soporte TécnicoEquipamientoEnsanchadores</v>
      </c>
      <c r="J234" s="33" t="str">
        <f t="shared" si="79"/>
        <v>-HERRAMIENTAS DE FONDO</v>
      </c>
      <c r="P234" s="77" t="s">
        <v>193</v>
      </c>
      <c r="Q234" s="78" t="s">
        <v>194</v>
      </c>
      <c r="R234" s="78" t="s">
        <v>186</v>
      </c>
      <c r="T234" s="79" t="s">
        <v>15</v>
      </c>
      <c r="U234" s="79"/>
      <c r="W234" s="79" t="s">
        <v>13</v>
      </c>
      <c r="Y234" s="80" t="s">
        <v>9</v>
      </c>
      <c r="Z234" s="80" t="s">
        <v>9</v>
      </c>
      <c r="AA234" s="80" t="s">
        <v>9</v>
      </c>
      <c r="AC234" s="81" t="str">
        <f>IF($T234="Cumplimiento","",INDEX(TABLA_TIPO_MEDICION[1],MATCH(MATRIZ!$U234,TABLA_TIPO_MEDICION[TIPO_MEDICION],0),1))</f>
        <v/>
      </c>
      <c r="AD234" s="81" t="str">
        <f>IF($T234="Cumplimiento","",INDEX(TABLA_TIPO_MEDICION[2],MATCH(MATRIZ!$U234,TABLA_TIPO_MEDICION[TIPO_MEDICION],0),1))</f>
        <v/>
      </c>
      <c r="AE234" s="81" t="str">
        <f>IF($T234="Cumplimiento","",INDEX(TABLA_TIPO_MEDICION[3],MATCH(MATRIZ!$U234,TABLA_TIPO_MEDICION[TIPO_MEDICION],0),1))</f>
        <v/>
      </c>
      <c r="AF234" s="81" t="str">
        <f>IF($T234="Cumplimiento","",INDEX(TABLA_TIPO_MEDICION[4],MATCH(MATRIZ!$U234,TABLA_TIPO_MEDICION[TIPO_MEDICION],0),1))</f>
        <v/>
      </c>
      <c r="AH234" s="74"/>
      <c r="AI234" s="59"/>
      <c r="AJ234" s="58"/>
      <c r="AK234" s="74"/>
      <c r="AL234" s="74"/>
      <c r="AM234" s="58"/>
      <c r="AN234" s="58"/>
      <c r="AO234" s="82">
        <v>0.35</v>
      </c>
      <c r="AQ234" s="32"/>
      <c r="AS234" s="83" t="str">
        <f>IF($AQ234="","",IF($T234="Cumplimiento",INDEX(TABLA_SI_NO[Valor],MATCH($AQ234,TABLA_SI_NO[SI_NO],0),1),IF($AQ234&lt;$Y234,$AC234,IF($AQ234&lt;$Z234,$AD234,IF($AQ234&lt;$AA234,$AE234,IF($AQ234&gt;=$AA234,$AF234))))))</f>
        <v/>
      </c>
      <c r="AU234" s="74"/>
      <c r="AV234" s="84">
        <f t="shared" si="86"/>
        <v>0</v>
      </c>
      <c r="AX234" s="74"/>
      <c r="AY234" s="59"/>
      <c r="AZ234" s="58"/>
      <c r="BA234" s="74"/>
      <c r="BD234" s="58"/>
      <c r="BE234" s="82">
        <f t="shared" si="87"/>
        <v>0</v>
      </c>
      <c r="BF234" s="116"/>
    </row>
    <row r="235" spans="2:58" ht="45" customHeight="1" x14ac:dyDescent="0.25">
      <c r="B235" s="55" t="str">
        <f t="shared" si="73"/>
        <v>HERRAMIENTAS DE FONDO</v>
      </c>
      <c r="C235" s="55" t="str">
        <f t="shared" si="74"/>
        <v>Equipamiento &amp; Soporte Técnico</v>
      </c>
      <c r="D235" s="55" t="str">
        <f t="shared" si="75"/>
        <v>Equipamiento</v>
      </c>
      <c r="E235" s="55" t="str">
        <f t="shared" si="76"/>
        <v>Herramientas de pesca</v>
      </c>
      <c r="F235" s="55" t="str">
        <f t="shared" si="77"/>
        <v>HERRAMIENTAS DE FONDOEquipamiento &amp; Soporte Técnico</v>
      </c>
      <c r="G235" s="55" t="str">
        <f t="shared" si="72"/>
        <v>HERRAMIENTAS DE FONDOEquipamiento &amp; Soporte TécnicoEquipamiento</v>
      </c>
      <c r="H235" s="55" t="str">
        <f t="shared" si="78"/>
        <v>HERRAMIENTAS DE FONDOEquipamiento &amp; Soporte TécnicoEquipamientoHerramientas de pesca</v>
      </c>
      <c r="J235" s="33" t="str">
        <f t="shared" si="79"/>
        <v>-HERRAMIENTAS DE FONDO</v>
      </c>
      <c r="P235" s="77" t="s">
        <v>195</v>
      </c>
      <c r="Q235" s="78" t="s">
        <v>196</v>
      </c>
      <c r="R235" s="78" t="s">
        <v>186</v>
      </c>
      <c r="T235" s="79" t="s">
        <v>15</v>
      </c>
      <c r="U235" s="79"/>
      <c r="W235" s="79" t="s">
        <v>13</v>
      </c>
      <c r="Y235" s="80" t="s">
        <v>9</v>
      </c>
      <c r="Z235" s="80" t="s">
        <v>9</v>
      </c>
      <c r="AA235" s="80" t="s">
        <v>9</v>
      </c>
      <c r="AC235" s="81" t="str">
        <f>IF($T235="Cumplimiento","",INDEX(TABLA_TIPO_MEDICION[1],MATCH(MATRIZ!$U235,TABLA_TIPO_MEDICION[TIPO_MEDICION],0),1))</f>
        <v/>
      </c>
      <c r="AD235" s="81" t="str">
        <f>IF($T235="Cumplimiento","",INDEX(TABLA_TIPO_MEDICION[2],MATCH(MATRIZ!$U235,TABLA_TIPO_MEDICION[TIPO_MEDICION],0),1))</f>
        <v/>
      </c>
      <c r="AE235" s="81" t="str">
        <f>IF($T235="Cumplimiento","",INDEX(TABLA_TIPO_MEDICION[3],MATCH(MATRIZ!$U235,TABLA_TIPO_MEDICION[TIPO_MEDICION],0),1))</f>
        <v/>
      </c>
      <c r="AF235" s="81" t="str">
        <f>IF($T235="Cumplimiento","",INDEX(TABLA_TIPO_MEDICION[4],MATCH(MATRIZ!$U235,TABLA_TIPO_MEDICION[TIPO_MEDICION],0),1))</f>
        <v/>
      </c>
      <c r="AH235" s="74"/>
      <c r="AI235" s="59"/>
      <c r="AJ235" s="58"/>
      <c r="AK235" s="74"/>
      <c r="AL235" s="74"/>
      <c r="AM235" s="58"/>
      <c r="AN235" s="58"/>
      <c r="AO235" s="82">
        <v>0.1</v>
      </c>
      <c r="AQ235" s="32"/>
      <c r="AS235" s="83" t="str">
        <f>IF($AQ235="","",IF($T235="Cumplimiento",INDEX(TABLA_SI_NO[Valor],MATCH($AQ235,TABLA_SI_NO[SI_NO],0),1),IF($AQ235&lt;$Y235,$AC235,IF($AQ235&lt;$Z235,$AD235,IF($AQ235&lt;$AA235,$AE235,IF($AQ235&gt;=$AA235,$AF235))))))</f>
        <v/>
      </c>
      <c r="AU235" s="74"/>
      <c r="AV235" s="84">
        <f t="shared" si="86"/>
        <v>0</v>
      </c>
      <c r="AX235" s="74"/>
      <c r="AY235" s="59"/>
      <c r="AZ235" s="58"/>
      <c r="BA235" s="74"/>
      <c r="BD235" s="58"/>
      <c r="BE235" s="82">
        <f t="shared" si="87"/>
        <v>0</v>
      </c>
      <c r="BF235" s="116"/>
    </row>
    <row r="236" spans="2:58" ht="3.75" customHeight="1" x14ac:dyDescent="0.25">
      <c r="B236" s="55" t="str">
        <f t="shared" si="73"/>
        <v>HERRAMIENTAS DE FONDO</v>
      </c>
      <c r="C236" s="55" t="str">
        <f t="shared" si="74"/>
        <v>Equipamiento &amp; Soporte Técnico</v>
      </c>
      <c r="D236" s="55" t="str">
        <f t="shared" si="75"/>
        <v>Equipamiento</v>
      </c>
      <c r="E236" s="55" t="str">
        <f t="shared" si="76"/>
        <v>Herramientas de pesca</v>
      </c>
      <c r="F236" s="55" t="str">
        <f t="shared" si="77"/>
        <v>HERRAMIENTAS DE FONDOEquipamiento &amp; Soporte Técnico</v>
      </c>
      <c r="G236" s="55" t="str">
        <f t="shared" si="72"/>
        <v>HERRAMIENTAS DE FONDOEquipamiento &amp; Soporte TécnicoEquipamiento</v>
      </c>
      <c r="H236" s="55" t="str">
        <f t="shared" si="78"/>
        <v>HERRAMIENTAS DE FONDOEquipamiento &amp; Soporte TécnicoEquipamientoHerramientas de pesca</v>
      </c>
      <c r="J236" s="33" t="str">
        <f t="shared" si="79"/>
        <v>-HERRAMIENTAS DE FONDO</v>
      </c>
      <c r="P236" s="37" t="s">
        <v>195</v>
      </c>
      <c r="AI236" s="59"/>
      <c r="AK236" s="74"/>
      <c r="AN236" s="58"/>
      <c r="AY236" s="59"/>
      <c r="BA236" s="74"/>
    </row>
    <row r="237" spans="2:58" ht="3.95" customHeight="1" x14ac:dyDescent="0.25">
      <c r="B237" s="55" t="str">
        <f t="shared" si="73"/>
        <v>HERRAMIENTAS DE FONDO</v>
      </c>
      <c r="C237" s="55" t="str">
        <f t="shared" si="74"/>
        <v>Equipamiento &amp; Soporte Técnico</v>
      </c>
      <c r="D237" s="55" t="str">
        <f t="shared" si="75"/>
        <v>Equipamiento</v>
      </c>
      <c r="E237" s="55" t="str">
        <f t="shared" si="76"/>
        <v/>
      </c>
      <c r="F237" s="55" t="str">
        <f t="shared" si="77"/>
        <v>HERRAMIENTAS DE FONDOEquipamiento &amp; Soporte Técnico</v>
      </c>
      <c r="G237" s="55" t="str">
        <f t="shared" si="72"/>
        <v>HERRAMIENTAS DE FONDOEquipamiento &amp; Soporte TécnicoEquipamiento</v>
      </c>
      <c r="H237" s="55" t="str">
        <f t="shared" si="78"/>
        <v/>
      </c>
      <c r="J237" s="33" t="str">
        <f t="shared" si="79"/>
        <v>-HERRAMIENTAS DE FONDO</v>
      </c>
      <c r="AY237" s="59"/>
      <c r="BB237" s="75"/>
    </row>
    <row r="238" spans="2:58" ht="15" customHeight="1" x14ac:dyDescent="0.25">
      <c r="B238" s="55" t="str">
        <f t="shared" si="73"/>
        <v>HERRAMIENTAS DE FONDO</v>
      </c>
      <c r="C238" s="55" t="str">
        <f t="shared" si="74"/>
        <v>Facilidades / Instalaciones</v>
      </c>
      <c r="D238" s="55" t="str">
        <f t="shared" si="75"/>
        <v>Equipamiento</v>
      </c>
      <c r="E238" s="55" t="str">
        <f t="shared" si="76"/>
        <v/>
      </c>
      <c r="F238" s="55" t="str">
        <f t="shared" si="77"/>
        <v>HERRAMIENTAS DE FONDOFacilidades / Instalaciones</v>
      </c>
      <c r="G238" s="55" t="str">
        <f t="shared" si="72"/>
        <v>HERRAMIENTAS DE FONDOFacilidades / InstalacionesEquipamiento</v>
      </c>
      <c r="H238" s="55" t="str">
        <f t="shared" si="78"/>
        <v/>
      </c>
      <c r="I238" s="34" t="s">
        <v>81</v>
      </c>
      <c r="J238" s="33" t="str">
        <f t="shared" si="79"/>
        <v>1.3-HERRAMIENTAS DE FONDO</v>
      </c>
      <c r="N238" s="62" t="s">
        <v>82</v>
      </c>
      <c r="O238" s="62"/>
      <c r="P238" s="63"/>
      <c r="Q238" s="62"/>
      <c r="R238" s="62"/>
      <c r="T238" s="62"/>
      <c r="U238" s="62"/>
      <c r="W238" s="62"/>
      <c r="Y238" s="62"/>
      <c r="Z238" s="62"/>
      <c r="AA238" s="62"/>
      <c r="AC238" s="62"/>
      <c r="AD238" s="62"/>
      <c r="AE238" s="62"/>
      <c r="AF238" s="62"/>
      <c r="AH238" s="58"/>
      <c r="AI238" s="64">
        <v>0.1</v>
      </c>
      <c r="AJ238" s="58"/>
      <c r="AK238" s="65">
        <f>SUMIFS($AL:$AL,$F:$F,$F238)</f>
        <v>1</v>
      </c>
      <c r="AL238" s="65"/>
      <c r="AM238" s="58"/>
      <c r="AN238" s="42"/>
      <c r="AO238" s="42"/>
      <c r="AP238" s="42"/>
      <c r="AQ238" s="42"/>
      <c r="AR238" s="42"/>
      <c r="AS238" s="42"/>
      <c r="AT238" s="42"/>
      <c r="AU238" s="42"/>
      <c r="AX238" s="58"/>
      <c r="AY238" s="64">
        <f>AI238*BD238</f>
        <v>0</v>
      </c>
      <c r="AZ238" s="58"/>
      <c r="BD238" s="65">
        <f>SUMIFS($BB:$BB,$F:$F,$F238)</f>
        <v>0</v>
      </c>
      <c r="BE238" s="65"/>
    </row>
    <row r="239" spans="2:58" ht="3.95" customHeight="1" x14ac:dyDescent="0.25">
      <c r="B239" s="55" t="str">
        <f t="shared" si="73"/>
        <v>HERRAMIENTAS DE FONDO</v>
      </c>
      <c r="C239" s="55" t="str">
        <f t="shared" si="74"/>
        <v>Facilidades / Instalaciones</v>
      </c>
      <c r="D239" s="55" t="str">
        <f t="shared" si="75"/>
        <v>Equipamiento</v>
      </c>
      <c r="E239" s="55" t="str">
        <f t="shared" si="76"/>
        <v/>
      </c>
      <c r="F239" s="55" t="str">
        <f t="shared" si="77"/>
        <v>HERRAMIENTAS DE FONDOFacilidades / Instalaciones</v>
      </c>
      <c r="G239" s="55" t="str">
        <f t="shared" si="72"/>
        <v>HERRAMIENTAS DE FONDOFacilidades / InstalacionesEquipamiento</v>
      </c>
      <c r="H239" s="55" t="str">
        <f t="shared" si="78"/>
        <v/>
      </c>
      <c r="J239" s="33" t="str">
        <f t="shared" si="79"/>
        <v>-HERRAMIENTAS DE FONDO</v>
      </c>
      <c r="T239" s="53"/>
      <c r="U239" s="53"/>
      <c r="W239" s="53"/>
      <c r="Y239" s="53"/>
      <c r="Z239" s="53"/>
      <c r="AA239" s="53"/>
      <c r="AC239" s="53"/>
      <c r="AD239" s="53"/>
      <c r="AE239" s="53"/>
      <c r="AF239" s="53"/>
      <c r="AH239" s="58"/>
      <c r="AI239" s="59"/>
      <c r="AJ239" s="58"/>
      <c r="AK239" s="58"/>
      <c r="AL239" s="59"/>
      <c r="AM239" s="58"/>
      <c r="AN239" s="58"/>
      <c r="AO239" s="59"/>
      <c r="AQ239" s="42"/>
      <c r="AR239" s="42"/>
      <c r="AS239" s="42"/>
      <c r="AT239" s="42"/>
      <c r="AU239" s="42"/>
      <c r="AX239" s="58"/>
      <c r="AY239" s="59"/>
      <c r="AZ239" s="58"/>
      <c r="BA239" s="58"/>
      <c r="BB239" s="59"/>
      <c r="BD239" s="53"/>
      <c r="BE239" s="53"/>
    </row>
    <row r="240" spans="2:58" ht="15" customHeight="1" x14ac:dyDescent="0.25">
      <c r="B240" s="55" t="str">
        <f t="shared" si="73"/>
        <v>HERRAMIENTAS DE FONDO</v>
      </c>
      <c r="C240" s="55" t="str">
        <f t="shared" si="74"/>
        <v>Facilidades / Instalaciones</v>
      </c>
      <c r="D240" s="55" t="str">
        <f t="shared" si="75"/>
        <v>Planta</v>
      </c>
      <c r="E240" s="55" t="str">
        <f t="shared" si="76"/>
        <v/>
      </c>
      <c r="F240" s="55" t="str">
        <f t="shared" si="77"/>
        <v>HERRAMIENTAS DE FONDOFacilidades / Instalaciones</v>
      </c>
      <c r="G240" s="55" t="str">
        <f t="shared" si="72"/>
        <v>HERRAMIENTAS DE FONDOFacilidades / InstalacionesPlanta</v>
      </c>
      <c r="H240" s="55" t="str">
        <f t="shared" si="78"/>
        <v/>
      </c>
      <c r="J240" s="33" t="str">
        <f t="shared" si="79"/>
        <v>-HERRAMIENTAS DE FONDO</v>
      </c>
      <c r="N240" s="67"/>
      <c r="O240" s="68" t="s">
        <v>116</v>
      </c>
      <c r="P240" s="69"/>
      <c r="Q240" s="68"/>
      <c r="R240" s="68"/>
      <c r="T240" s="68"/>
      <c r="U240" s="68"/>
      <c r="W240" s="68"/>
      <c r="Y240" s="68"/>
      <c r="Z240" s="68"/>
      <c r="AA240" s="68"/>
      <c r="AC240" s="68"/>
      <c r="AD240" s="68"/>
      <c r="AE240" s="68"/>
      <c r="AF240" s="68"/>
      <c r="AH240" s="58"/>
      <c r="AJ240" s="58"/>
      <c r="AK240" s="70"/>
      <c r="AL240" s="71">
        <v>1</v>
      </c>
      <c r="AM240" s="58"/>
      <c r="AN240" s="72">
        <f>SUMIFS($AO:$AO,$G:$G,$G240)</f>
        <v>1</v>
      </c>
      <c r="AO240" s="73"/>
      <c r="AQ240" s="42"/>
      <c r="AR240" s="42"/>
      <c r="AS240" s="42"/>
      <c r="AT240" s="42"/>
      <c r="AU240" s="42"/>
      <c r="AX240" s="58"/>
      <c r="AY240" s="59"/>
      <c r="AZ240" s="58"/>
      <c r="BA240" s="70"/>
      <c r="BB240" s="71">
        <f>AL240*BD240</f>
        <v>0</v>
      </c>
      <c r="BD240" s="72">
        <f>SUMIFS($BE:$BE,$G:$G,$G240)</f>
        <v>0</v>
      </c>
      <c r="BE240" s="73"/>
    </row>
    <row r="241" spans="1:58" ht="15" customHeight="1" x14ac:dyDescent="0.25">
      <c r="B241" s="55" t="str">
        <f t="shared" si="73"/>
        <v>HERRAMIENTAS DE FONDO</v>
      </c>
      <c r="C241" s="55" t="str">
        <f t="shared" si="74"/>
        <v>Facilidades / Instalaciones</v>
      </c>
      <c r="D241" s="55" t="str">
        <f t="shared" si="75"/>
        <v>Planta</v>
      </c>
      <c r="E241" s="55" t="str">
        <f t="shared" si="76"/>
        <v/>
      </c>
      <c r="F241" s="55" t="str">
        <f t="shared" si="77"/>
        <v>HERRAMIENTAS DE FONDOFacilidades / Instalaciones</v>
      </c>
      <c r="G241" s="55" t="str">
        <f t="shared" si="72"/>
        <v>HERRAMIENTAS DE FONDOFacilidades / InstalacionesPlanta</v>
      </c>
      <c r="H241" s="55" t="str">
        <f t="shared" si="78"/>
        <v/>
      </c>
      <c r="J241" s="33" t="str">
        <f t="shared" si="79"/>
        <v>-HERRAMIENTAS DE FONDO</v>
      </c>
      <c r="T241" s="53"/>
      <c r="U241" s="53"/>
      <c r="W241" s="53"/>
      <c r="Y241" s="53"/>
      <c r="Z241" s="53"/>
      <c r="AA241" s="53"/>
      <c r="AJ241" s="58"/>
      <c r="AK241" s="74"/>
      <c r="AL241" s="75"/>
      <c r="AM241" s="58"/>
      <c r="AN241" s="58"/>
      <c r="AO241" s="76"/>
      <c r="AQ241" s="53"/>
      <c r="AS241" s="53"/>
      <c r="AU241" s="58"/>
      <c r="AV241" s="93"/>
      <c r="AX241" s="58"/>
      <c r="AY241" s="59"/>
      <c r="AZ241" s="58"/>
      <c r="BA241" s="74"/>
      <c r="BB241" s="75"/>
      <c r="BD241" s="58"/>
      <c r="BE241" s="76"/>
    </row>
    <row r="242" spans="1:58" ht="45" customHeight="1" x14ac:dyDescent="0.25">
      <c r="B242" s="55" t="str">
        <f t="shared" si="73"/>
        <v>HERRAMIENTAS DE FONDO</v>
      </c>
      <c r="C242" s="55" t="str">
        <f t="shared" si="74"/>
        <v>Facilidades / Instalaciones</v>
      </c>
      <c r="D242" s="55" t="str">
        <f t="shared" si="75"/>
        <v>Planta</v>
      </c>
      <c r="E242" s="55" t="str">
        <f t="shared" si="76"/>
        <v>Base Operativa</v>
      </c>
      <c r="F242" s="55" t="str">
        <f t="shared" si="77"/>
        <v>HERRAMIENTAS DE FONDOFacilidades / Instalaciones</v>
      </c>
      <c r="G242" s="55" t="str">
        <f t="shared" si="72"/>
        <v>HERRAMIENTAS DE FONDOFacilidades / InstalacionesPlanta</v>
      </c>
      <c r="H242" s="55" t="str">
        <f t="shared" si="78"/>
        <v>HERRAMIENTAS DE FONDOFacilidades / InstalacionesPlantaBase Operativa</v>
      </c>
      <c r="J242" s="33" t="str">
        <f t="shared" si="79"/>
        <v>-HERRAMIENTAS DE FONDO</v>
      </c>
      <c r="P242" s="77" t="s">
        <v>178</v>
      </c>
      <c r="Q242" s="113" t="s">
        <v>179</v>
      </c>
      <c r="R242" s="78" t="s">
        <v>180</v>
      </c>
      <c r="T242" s="79" t="s">
        <v>15</v>
      </c>
      <c r="U242" s="79"/>
      <c r="W242" s="79" t="s">
        <v>61</v>
      </c>
      <c r="Y242" s="92" t="s">
        <v>9</v>
      </c>
      <c r="Z242" s="92" t="s">
        <v>9</v>
      </c>
      <c r="AA242" s="92" t="s">
        <v>9</v>
      </c>
      <c r="AC242" s="81" t="str">
        <f>IF($T242="Cumplimiento","",INDEX(TABLA_TIPO_MEDICION[1],MATCH(MATRIZ!$U242,TABLA_TIPO_MEDICION[TIPO_MEDICION],0),1))</f>
        <v/>
      </c>
      <c r="AD242" s="81" t="str">
        <f>IF($T242="Cumplimiento","",INDEX(TABLA_TIPO_MEDICION[2],MATCH(MATRIZ!$U242,TABLA_TIPO_MEDICION[TIPO_MEDICION],0),1))</f>
        <v/>
      </c>
      <c r="AE242" s="81" t="str">
        <f>IF($T242="Cumplimiento","",INDEX(TABLA_TIPO_MEDICION[3],MATCH(MATRIZ!$U242,TABLA_TIPO_MEDICION[TIPO_MEDICION],0),1))</f>
        <v/>
      </c>
      <c r="AF242" s="81" t="str">
        <f>IF($T242="Cumplimiento","",INDEX(TABLA_TIPO_MEDICION[4],MATCH(MATRIZ!$U242,TABLA_TIPO_MEDICION[TIPO_MEDICION],0),1))</f>
        <v/>
      </c>
      <c r="AJ242" s="58"/>
      <c r="AK242" s="74"/>
      <c r="AL242" s="74"/>
      <c r="AM242" s="58"/>
      <c r="AN242" s="58"/>
      <c r="AO242" s="82">
        <v>0.6</v>
      </c>
      <c r="AQ242" s="32"/>
      <c r="AS242" s="83" t="str">
        <f>IF($AQ242="","",IF($T242="Cumplimiento",INDEX(TABLA_SI_NO[Valor],MATCH($AQ242,TABLA_SI_NO[SI_NO],0),1),IF($AQ242&lt;$Y242,$AC242,IF($AQ242&lt;$Z242,$AD242,IF($AQ242&lt;$AA242,$AE242,IF($AQ242&gt;=$AA242,$AF242))))))</f>
        <v/>
      </c>
      <c r="AU242" s="74"/>
      <c r="AV242" s="84">
        <f t="shared" ref="AV242:AV243" si="88">IF(W242="SI",IF(AS242=0,1,0),0)</f>
        <v>0</v>
      </c>
      <c r="AX242" s="74"/>
      <c r="AY242" s="59"/>
      <c r="AZ242" s="58"/>
      <c r="BA242" s="74"/>
      <c r="BB242" s="75"/>
      <c r="BD242" s="58"/>
      <c r="BE242" s="82">
        <f t="shared" ref="BE242:BE243" si="89">IF($AS242="",0,$AS242*$AO242)</f>
        <v>0</v>
      </c>
      <c r="BF242" s="116"/>
    </row>
    <row r="243" spans="1:58" ht="45" customHeight="1" x14ac:dyDescent="0.25">
      <c r="B243" s="55" t="str">
        <f t="shared" si="73"/>
        <v>HERRAMIENTAS DE FONDO</v>
      </c>
      <c r="C243" s="55" t="str">
        <f t="shared" si="74"/>
        <v>Facilidades / Instalaciones</v>
      </c>
      <c r="D243" s="55" t="str">
        <f t="shared" si="75"/>
        <v>Planta</v>
      </c>
      <c r="E243" s="55" t="str">
        <f t="shared" si="76"/>
        <v>Capacidad de Inspección Bajo Standard DS-1 y DS-1 Bits de TH Hill en cercanías de Paraíso</v>
      </c>
      <c r="F243" s="55" t="str">
        <f t="shared" si="77"/>
        <v>HERRAMIENTAS DE FONDOFacilidades / Instalaciones</v>
      </c>
      <c r="G243" s="55" t="str">
        <f t="shared" si="72"/>
        <v>HERRAMIENTAS DE FONDOFacilidades / InstalacionesPlanta</v>
      </c>
      <c r="H243" s="55" t="str">
        <f t="shared" si="78"/>
        <v>HERRAMIENTAS DE FONDOFacilidades / InstalacionesPlantaCapacidad de Inspección Bajo Standard DS-1 y DS-1 Bits de TH Hill en cercanías de Paraíso</v>
      </c>
      <c r="J243" s="33" t="str">
        <f t="shared" si="79"/>
        <v>-HERRAMIENTAS DE FONDO</v>
      </c>
      <c r="P243" s="77" t="s">
        <v>181</v>
      </c>
      <c r="Q243" s="78" t="s">
        <v>182</v>
      </c>
      <c r="R243" s="78" t="s">
        <v>180</v>
      </c>
      <c r="T243" s="79" t="s">
        <v>15</v>
      </c>
      <c r="U243" s="79"/>
      <c r="W243" s="79" t="s">
        <v>13</v>
      </c>
      <c r="Y243" s="92" t="s">
        <v>9</v>
      </c>
      <c r="Z243" s="92" t="s">
        <v>9</v>
      </c>
      <c r="AA243" s="92" t="s">
        <v>9</v>
      </c>
      <c r="AC243" s="81" t="str">
        <f>IF($T243="Cumplimiento","",INDEX(TABLA_TIPO_MEDICION[1],MATCH(MATRIZ!$U243,TABLA_TIPO_MEDICION[TIPO_MEDICION],0),1))</f>
        <v/>
      </c>
      <c r="AD243" s="81" t="str">
        <f>IF($T243="Cumplimiento","",INDEX(TABLA_TIPO_MEDICION[2],MATCH(MATRIZ!$U243,TABLA_TIPO_MEDICION[TIPO_MEDICION],0),1))</f>
        <v/>
      </c>
      <c r="AE243" s="81" t="str">
        <f>IF($T243="Cumplimiento","",INDEX(TABLA_TIPO_MEDICION[3],MATCH(MATRIZ!$U243,TABLA_TIPO_MEDICION[TIPO_MEDICION],0),1))</f>
        <v/>
      </c>
      <c r="AF243" s="81" t="str">
        <f>IF($T243="Cumplimiento","",INDEX(TABLA_TIPO_MEDICION[4],MATCH(MATRIZ!$U243,TABLA_TIPO_MEDICION[TIPO_MEDICION],0),1))</f>
        <v/>
      </c>
      <c r="AJ243" s="58"/>
      <c r="AK243" s="74"/>
      <c r="AL243" s="74"/>
      <c r="AM243" s="58"/>
      <c r="AN243" s="58"/>
      <c r="AO243" s="82">
        <v>0.4</v>
      </c>
      <c r="AQ243" s="32"/>
      <c r="AS243" s="83" t="str">
        <f>IF($AQ243="","",IF($T243="Cumplimiento",INDEX(TABLA_SI_NO[Valor],MATCH($AQ243,TABLA_SI_NO[SI_NO],0),1),IF($AQ243&lt;$Y243,$AC243,IF($AQ243&lt;$Z243,$AD243,IF($AQ243&lt;$AA243,$AE243,IF($AQ243&gt;=$AA243,$AF243))))))</f>
        <v/>
      </c>
      <c r="AU243" s="74"/>
      <c r="AV243" s="84">
        <f t="shared" si="88"/>
        <v>0</v>
      </c>
      <c r="AX243" s="74"/>
      <c r="AY243" s="59"/>
      <c r="AZ243" s="58"/>
      <c r="BA243" s="74"/>
      <c r="BB243" s="75"/>
      <c r="BD243" s="58"/>
      <c r="BE243" s="82">
        <f t="shared" si="89"/>
        <v>0</v>
      </c>
      <c r="BF243" s="116"/>
    </row>
    <row r="244" spans="1:58" ht="15" customHeight="1" x14ac:dyDescent="0.25">
      <c r="B244" s="55" t="str">
        <f t="shared" si="73"/>
        <v>CORRIDA DE REVESTIDORES</v>
      </c>
      <c r="C244" s="55" t="str">
        <f t="shared" si="74"/>
        <v>Facilidades / Instalaciones</v>
      </c>
      <c r="D244" s="55" t="str">
        <f t="shared" si="75"/>
        <v>Planta</v>
      </c>
      <c r="E244" s="55" t="str">
        <f t="shared" si="76"/>
        <v/>
      </c>
      <c r="F244" s="55" t="str">
        <f t="shared" si="77"/>
        <v>CORRIDA DE REVESTIDORESFacilidades / Instalaciones</v>
      </c>
      <c r="G244" s="55" t="str">
        <f t="shared" si="72"/>
        <v>CORRIDA DE REVESTIDORESFacilidades / InstalacionesPlanta</v>
      </c>
      <c r="H244" s="55" t="str">
        <f t="shared" si="78"/>
        <v/>
      </c>
      <c r="I244" s="34">
        <v>1</v>
      </c>
      <c r="J244" s="33" t="str">
        <f t="shared" si="79"/>
        <v>1-CORRIDA DE REVESTIDORES</v>
      </c>
      <c r="M244" s="39" t="s">
        <v>197</v>
      </c>
      <c r="N244" s="39"/>
      <c r="O244" s="39"/>
      <c r="P244" s="40"/>
      <c r="Q244" s="39"/>
      <c r="R244" s="39"/>
      <c r="T244" s="56" t="s">
        <v>7</v>
      </c>
      <c r="U244" s="56"/>
      <c r="W244" s="56"/>
      <c r="Y244" s="56"/>
      <c r="Z244" s="56"/>
      <c r="AA244" s="56"/>
      <c r="AC244" s="56"/>
      <c r="AD244" s="56"/>
      <c r="AE244" s="56"/>
      <c r="AF244" s="56"/>
      <c r="AH244" s="57">
        <f>SUMIFS($AI:$AI,$B:$B,$B244)</f>
        <v>0.99999999999999989</v>
      </c>
      <c r="AI244" s="57"/>
      <c r="AJ244" s="58"/>
      <c r="AK244" s="58"/>
      <c r="AL244" s="58"/>
      <c r="AM244" s="58"/>
      <c r="AN244" s="59"/>
      <c r="AO244" s="59"/>
      <c r="AQ244" s="53"/>
      <c r="AR244" s="53"/>
      <c r="AS244" s="53"/>
      <c r="AU244" s="60" t="str">
        <f>IF(SUMIFS($AV:$AV,$B:$B,$B244)&gt;0,"NC","")</f>
        <v/>
      </c>
      <c r="AV244" s="61"/>
      <c r="AZ244" s="58"/>
      <c r="BA244" s="59"/>
      <c r="BB244" s="59"/>
      <c r="BD244" s="57">
        <f>IF(AU244="NC",0,SUMIFS($AY:$AY,$B:$B,$B244))</f>
        <v>0</v>
      </c>
      <c r="BE244" s="57"/>
    </row>
    <row r="245" spans="1:58" ht="3" customHeight="1" x14ac:dyDescent="0.25">
      <c r="B245" s="55" t="str">
        <f t="shared" si="73"/>
        <v>CORRIDA DE REVESTIDORES</v>
      </c>
      <c r="C245" s="55" t="str">
        <f t="shared" si="74"/>
        <v>Facilidades / Instalaciones</v>
      </c>
      <c r="D245" s="55" t="str">
        <f t="shared" si="75"/>
        <v>Planta</v>
      </c>
      <c r="E245" s="55" t="str">
        <f t="shared" si="76"/>
        <v/>
      </c>
      <c r="F245" s="55" t="str">
        <f t="shared" si="77"/>
        <v>CORRIDA DE REVESTIDORESFacilidades / Instalaciones</v>
      </c>
      <c r="G245" s="55" t="str">
        <f t="shared" si="72"/>
        <v>CORRIDA DE REVESTIDORESFacilidades / InstalacionesPlanta</v>
      </c>
      <c r="H245" s="55" t="str">
        <f t="shared" si="78"/>
        <v/>
      </c>
      <c r="I245" s="34" t="s">
        <v>45</v>
      </c>
      <c r="J245" s="33" t="str">
        <f t="shared" si="79"/>
        <v xml:space="preserve"> -CORRIDA DE REVESTIDORES</v>
      </c>
      <c r="T245" s="53"/>
      <c r="U245" s="53"/>
      <c r="W245" s="53"/>
      <c r="Y245" s="53"/>
      <c r="Z245" s="53"/>
      <c r="AA245" s="53"/>
      <c r="AH245" s="58"/>
      <c r="AI245" s="59"/>
      <c r="AJ245" s="58"/>
      <c r="AK245" s="58"/>
      <c r="AL245" s="59"/>
      <c r="AM245" s="58"/>
      <c r="AN245" s="59"/>
      <c r="AO245" s="59"/>
      <c r="AQ245" s="53"/>
      <c r="AR245" s="53"/>
      <c r="AS245" s="53"/>
      <c r="AU245" s="58"/>
      <c r="AV245" s="54"/>
      <c r="AX245" s="58"/>
      <c r="AY245" s="59"/>
      <c r="AZ245" s="58"/>
      <c r="BA245" s="59"/>
      <c r="BB245" s="59"/>
      <c r="BD245" s="53"/>
      <c r="BE245" s="53"/>
    </row>
    <row r="246" spans="1:58" ht="15" customHeight="1" x14ac:dyDescent="0.25">
      <c r="B246" s="55" t="str">
        <f t="shared" si="73"/>
        <v>CORRIDA DE REVESTIDORES</v>
      </c>
      <c r="C246" s="55" t="str">
        <f t="shared" si="74"/>
        <v>Personal</v>
      </c>
      <c r="D246" s="55" t="str">
        <f t="shared" si="75"/>
        <v>Planta</v>
      </c>
      <c r="E246" s="55" t="str">
        <f t="shared" si="76"/>
        <v/>
      </c>
      <c r="F246" s="55" t="str">
        <f t="shared" si="77"/>
        <v>CORRIDA DE REVESTIDORESPersonal</v>
      </c>
      <c r="G246" s="55" t="str">
        <f t="shared" si="72"/>
        <v>CORRIDA DE REVESTIDORESPersonalPlanta</v>
      </c>
      <c r="H246" s="55" t="str">
        <f t="shared" si="78"/>
        <v/>
      </c>
      <c r="I246" s="34" t="s">
        <v>46</v>
      </c>
      <c r="J246" s="33" t="str">
        <f t="shared" si="79"/>
        <v>1.1-CORRIDA DE REVESTIDORES</v>
      </c>
      <c r="N246" s="62" t="s">
        <v>47</v>
      </c>
      <c r="O246" s="62"/>
      <c r="P246" s="63"/>
      <c r="Q246" s="62"/>
      <c r="R246" s="62"/>
      <c r="T246" s="62"/>
      <c r="U246" s="62"/>
      <c r="W246" s="62"/>
      <c r="Y246" s="62"/>
      <c r="Z246" s="62"/>
      <c r="AA246" s="62"/>
      <c r="AC246" s="62"/>
      <c r="AD246" s="62"/>
      <c r="AE246" s="62"/>
      <c r="AF246" s="62"/>
      <c r="AH246" s="58"/>
      <c r="AI246" s="64">
        <v>0.2</v>
      </c>
      <c r="AJ246" s="58"/>
      <c r="AK246" s="65">
        <f>SUMIFS($AL:$AL,$F:$F,$F246)</f>
        <v>1</v>
      </c>
      <c r="AL246" s="65"/>
      <c r="AM246" s="53"/>
      <c r="AN246" s="53"/>
      <c r="AO246" s="53"/>
      <c r="AP246" s="53"/>
      <c r="AQ246" s="53"/>
      <c r="AR246" s="53"/>
      <c r="AS246" s="53"/>
      <c r="AU246" s="58"/>
      <c r="AV246" s="54"/>
      <c r="AX246" s="58"/>
      <c r="AY246" s="64">
        <f>AI246*BD246</f>
        <v>0</v>
      </c>
      <c r="AZ246" s="58"/>
      <c r="BD246" s="65">
        <f>SUMIFS($BB:$BB,$F:$F,$F246)</f>
        <v>0</v>
      </c>
      <c r="BE246" s="65"/>
    </row>
    <row r="247" spans="1:58" ht="3" customHeight="1" x14ac:dyDescent="0.25">
      <c r="B247" s="55" t="str">
        <f t="shared" si="73"/>
        <v>CORRIDA DE REVESTIDORES</v>
      </c>
      <c r="C247" s="55" t="str">
        <f t="shared" si="74"/>
        <v>Personal</v>
      </c>
      <c r="D247" s="55" t="str">
        <f t="shared" si="75"/>
        <v>Planta</v>
      </c>
      <c r="E247" s="55" t="str">
        <f t="shared" si="76"/>
        <v/>
      </c>
      <c r="F247" s="55" t="str">
        <f t="shared" si="77"/>
        <v>CORRIDA DE REVESTIDORESPersonal</v>
      </c>
      <c r="G247" s="55" t="str">
        <f t="shared" si="72"/>
        <v>CORRIDA DE REVESTIDORESPersonalPlanta</v>
      </c>
      <c r="H247" s="55" t="str">
        <f t="shared" si="78"/>
        <v/>
      </c>
      <c r="I247" s="34" t="s">
        <v>45</v>
      </c>
      <c r="J247" s="33" t="str">
        <f t="shared" si="79"/>
        <v xml:space="preserve"> -CORRIDA DE REVESTIDORES</v>
      </c>
      <c r="T247" s="53"/>
      <c r="U247" s="53"/>
      <c r="W247" s="53"/>
      <c r="Y247" s="53"/>
      <c r="Z247" s="53"/>
      <c r="AA247" s="53"/>
      <c r="AC247" s="53"/>
      <c r="AD247" s="53"/>
      <c r="AE247" s="53"/>
      <c r="AF247" s="53"/>
      <c r="AH247" s="58"/>
      <c r="AI247" s="59"/>
      <c r="AJ247" s="58"/>
      <c r="AK247" s="58"/>
      <c r="AL247" s="59"/>
      <c r="AM247" s="58"/>
      <c r="AN247" s="58"/>
      <c r="AO247" s="59"/>
      <c r="AP247" s="53"/>
      <c r="AQ247" s="53"/>
      <c r="AR247" s="53"/>
      <c r="AS247" s="53"/>
      <c r="AU247" s="58"/>
      <c r="AV247" s="54"/>
      <c r="AX247" s="58"/>
      <c r="AY247" s="66"/>
      <c r="AZ247" s="58"/>
      <c r="BA247" s="58"/>
      <c r="BB247" s="59"/>
      <c r="BD247" s="53"/>
      <c r="BE247" s="53"/>
    </row>
    <row r="248" spans="1:58" ht="15" customHeight="1" x14ac:dyDescent="0.25">
      <c r="A248" s="67"/>
      <c r="B248" s="55" t="str">
        <f t="shared" si="73"/>
        <v>CORRIDA DE REVESTIDORES</v>
      </c>
      <c r="C248" s="55" t="str">
        <f t="shared" si="74"/>
        <v>Personal</v>
      </c>
      <c r="D248" s="55" t="str">
        <f t="shared" si="75"/>
        <v>Referente Técnico de la Línea</v>
      </c>
      <c r="E248" s="55" t="str">
        <f t="shared" si="76"/>
        <v/>
      </c>
      <c r="F248" s="55" t="str">
        <f t="shared" si="77"/>
        <v>CORRIDA DE REVESTIDORESPersonal</v>
      </c>
      <c r="G248" s="55" t="str">
        <f t="shared" si="72"/>
        <v>CORRIDA DE REVESTIDORESPersonalReferente Técnico de la Línea</v>
      </c>
      <c r="H248" s="55" t="str">
        <f t="shared" si="78"/>
        <v/>
      </c>
      <c r="I248" s="34" t="s">
        <v>45</v>
      </c>
      <c r="J248" s="33" t="str">
        <f t="shared" si="79"/>
        <v xml:space="preserve"> -CORRIDA DE REVESTIDORES</v>
      </c>
      <c r="M248" s="67"/>
      <c r="N248" s="67"/>
      <c r="O248" s="68" t="s">
        <v>48</v>
      </c>
      <c r="P248" s="69"/>
      <c r="Q248" s="68"/>
      <c r="R248" s="68"/>
      <c r="T248" s="68"/>
      <c r="U248" s="68"/>
      <c r="W248" s="68"/>
      <c r="Y248" s="68"/>
      <c r="Z248" s="68"/>
      <c r="AA248" s="68"/>
      <c r="AC248" s="68"/>
      <c r="AD248" s="68"/>
      <c r="AE248" s="68"/>
      <c r="AF248" s="68"/>
      <c r="AH248" s="58"/>
      <c r="AI248" s="58"/>
      <c r="AJ248" s="58"/>
      <c r="AK248" s="70"/>
      <c r="AL248" s="71">
        <v>1</v>
      </c>
      <c r="AM248" s="58"/>
      <c r="AN248" s="72">
        <f>SUMIFS($AO:$AO,$G:$G,$G248)</f>
        <v>1</v>
      </c>
      <c r="AO248" s="73"/>
      <c r="AQ248" s="53"/>
      <c r="AR248" s="53"/>
      <c r="AS248" s="53"/>
      <c r="AU248" s="58"/>
      <c r="AV248" s="54"/>
      <c r="AX248" s="58"/>
      <c r="AY248" s="66"/>
      <c r="AZ248" s="58"/>
      <c r="BA248" s="70"/>
      <c r="BB248" s="71">
        <f>AL248*BD248</f>
        <v>0</v>
      </c>
      <c r="BD248" s="72">
        <f>SUMIFS($BE:$BE,$G:$G,$G248)</f>
        <v>0</v>
      </c>
      <c r="BE248" s="73"/>
    </row>
    <row r="249" spans="1:58" ht="5.0999999999999996" customHeight="1" x14ac:dyDescent="0.25">
      <c r="B249" s="55" t="str">
        <f t="shared" si="73"/>
        <v>CORRIDA DE REVESTIDORES</v>
      </c>
      <c r="C249" s="55" t="str">
        <f t="shared" si="74"/>
        <v>Personal</v>
      </c>
      <c r="D249" s="55" t="str">
        <f t="shared" si="75"/>
        <v>Referente Técnico de la Línea</v>
      </c>
      <c r="E249" s="55" t="str">
        <f t="shared" si="76"/>
        <v/>
      </c>
      <c r="F249" s="55" t="str">
        <f t="shared" si="77"/>
        <v>CORRIDA DE REVESTIDORESPersonal</v>
      </c>
      <c r="G249" s="55" t="str">
        <f t="shared" si="72"/>
        <v>CORRIDA DE REVESTIDORESPersonalReferente Técnico de la Línea</v>
      </c>
      <c r="H249" s="55" t="str">
        <f t="shared" si="78"/>
        <v/>
      </c>
      <c r="I249" s="34" t="s">
        <v>45</v>
      </c>
      <c r="J249" s="33" t="str">
        <f t="shared" si="79"/>
        <v xml:space="preserve"> -CORRIDA DE REVESTIDORES</v>
      </c>
      <c r="T249" s="53"/>
      <c r="U249" s="53"/>
      <c r="W249" s="53"/>
      <c r="Y249" s="53"/>
      <c r="Z249" s="53"/>
      <c r="AA249" s="53"/>
      <c r="AH249" s="58"/>
      <c r="AI249" s="58"/>
      <c r="AJ249" s="58"/>
      <c r="AK249" s="74"/>
      <c r="AL249" s="75"/>
      <c r="AM249" s="58"/>
      <c r="AN249" s="58"/>
      <c r="AO249" s="76"/>
      <c r="AQ249" s="53"/>
      <c r="AS249" s="53"/>
      <c r="AU249" s="58"/>
      <c r="AV249" s="54"/>
      <c r="AX249" s="58"/>
      <c r="AY249" s="66"/>
      <c r="AZ249" s="58"/>
      <c r="BA249" s="74"/>
      <c r="BB249" s="75"/>
      <c r="BD249" s="58"/>
      <c r="BE249" s="76"/>
    </row>
    <row r="250" spans="1:58" ht="45" customHeight="1" x14ac:dyDescent="0.25">
      <c r="B250" s="55" t="str">
        <f t="shared" si="73"/>
        <v>CORRIDA DE REVESTIDORES</v>
      </c>
      <c r="C250" s="55" t="str">
        <f t="shared" si="74"/>
        <v>Personal</v>
      </c>
      <c r="D250" s="55" t="str">
        <f t="shared" si="75"/>
        <v>Referente Técnico de la Línea</v>
      </c>
      <c r="E250" s="55" t="str">
        <f t="shared" si="76"/>
        <v>Experiencia General</v>
      </c>
      <c r="F250" s="55" t="str">
        <f t="shared" si="77"/>
        <v>CORRIDA DE REVESTIDORESPersonal</v>
      </c>
      <c r="G250" s="55" t="str">
        <f t="shared" si="72"/>
        <v>CORRIDA DE REVESTIDORESPersonalReferente Técnico de la Línea</v>
      </c>
      <c r="H250" s="55" t="str">
        <f t="shared" si="78"/>
        <v>CORRIDA DE REVESTIDORESPersonalReferente Técnico de la LíneaExperiencia General</v>
      </c>
      <c r="I250" s="34" t="s">
        <v>45</v>
      </c>
      <c r="J250" s="33" t="str">
        <f t="shared" si="79"/>
        <v xml:space="preserve"> -CORRIDA DE REVESTIDORES</v>
      </c>
      <c r="P250" s="77" t="s">
        <v>49</v>
      </c>
      <c r="Q250" s="78" t="s">
        <v>168</v>
      </c>
      <c r="R250" s="78" t="s">
        <v>50</v>
      </c>
      <c r="T250" s="79" t="s">
        <v>11</v>
      </c>
      <c r="U250" s="79" t="s">
        <v>10</v>
      </c>
      <c r="W250" s="79" t="s">
        <v>13</v>
      </c>
      <c r="Y250" s="80">
        <v>3</v>
      </c>
      <c r="Z250" s="80">
        <v>5</v>
      </c>
      <c r="AA250" s="80">
        <v>5</v>
      </c>
      <c r="AC250" s="81">
        <f>IF($T250="Cumplimiento","",INDEX(TABLA_TIPO_MEDICION[1],MATCH(MATRIZ!$U250,TABLA_TIPO_MEDICION[TIPO_MEDICION],0),1))</f>
        <v>0</v>
      </c>
      <c r="AD250" s="81">
        <f>IF($T250="Cumplimiento","",INDEX(TABLA_TIPO_MEDICION[2],MATCH(MATRIZ!$U250,TABLA_TIPO_MEDICION[TIPO_MEDICION],0),1))</f>
        <v>0.8</v>
      </c>
      <c r="AE250" s="81">
        <f>IF($T250="Cumplimiento","",INDEX(TABLA_TIPO_MEDICION[3],MATCH(MATRIZ!$U250,TABLA_TIPO_MEDICION[TIPO_MEDICION],0),1))</f>
        <v>1</v>
      </c>
      <c r="AF250" s="81">
        <f>IF($T250="Cumplimiento","",INDEX(TABLA_TIPO_MEDICION[4],MATCH(MATRIZ!$U250,TABLA_TIPO_MEDICION[TIPO_MEDICION],0),1))</f>
        <v>1</v>
      </c>
      <c r="AH250" s="74"/>
      <c r="AI250" s="58"/>
      <c r="AJ250" s="58"/>
      <c r="AK250" s="74"/>
      <c r="AL250" s="58"/>
      <c r="AM250" s="58"/>
      <c r="AN250" s="58"/>
      <c r="AO250" s="82">
        <v>0.5</v>
      </c>
      <c r="AQ250" s="32"/>
      <c r="AS250" s="83" t="str">
        <f>IF($AQ250="","",IF($T250="Cumplimiento",INDEX(TABLA_SI_NO[Valor],MATCH($AQ250,TABLA_SI_NO[SI_NO],0),1),IF($AQ250&lt;$Y250,$AC250,IF($AQ250&lt;$Z250,$AD250,IF($AQ250&lt;$AA250,$AE250,IF($AQ250&gt;=$AA250,$AF250))))))</f>
        <v/>
      </c>
      <c r="AU250" s="74"/>
      <c r="AV250" s="84">
        <f t="shared" ref="AV250:AV251" si="90">IF(W250="SI",IF(AS250=0,1,0),0)</f>
        <v>0</v>
      </c>
      <c r="AX250" s="74"/>
      <c r="AY250" s="66"/>
      <c r="AZ250" s="58"/>
      <c r="BA250" s="74"/>
      <c r="BB250" s="66"/>
      <c r="BD250" s="58"/>
      <c r="BE250" s="82">
        <f t="shared" ref="BE250:BE251" si="91">IF($AS250="",0,$AS250*$AO250)</f>
        <v>0</v>
      </c>
      <c r="BF250" s="116"/>
    </row>
    <row r="251" spans="1:58" ht="45" customHeight="1" x14ac:dyDescent="0.25">
      <c r="B251" s="55" t="str">
        <f t="shared" si="73"/>
        <v>CORRIDA DE REVESTIDORES</v>
      </c>
      <c r="C251" s="55" t="str">
        <f t="shared" si="74"/>
        <v>Personal</v>
      </c>
      <c r="D251" s="55" t="str">
        <f t="shared" si="75"/>
        <v>Referente Técnico de la Línea</v>
      </c>
      <c r="E251" s="55" t="str">
        <f t="shared" si="76"/>
        <v>Experiencia Offshore</v>
      </c>
      <c r="F251" s="55" t="str">
        <f t="shared" si="77"/>
        <v>CORRIDA DE REVESTIDORESPersonal</v>
      </c>
      <c r="G251" s="55" t="str">
        <f t="shared" si="72"/>
        <v>CORRIDA DE REVESTIDORESPersonalReferente Técnico de la Línea</v>
      </c>
      <c r="H251" s="55" t="str">
        <f t="shared" si="78"/>
        <v>CORRIDA DE REVESTIDORESPersonalReferente Técnico de la LíneaExperiencia Offshore</v>
      </c>
      <c r="I251" s="34" t="s">
        <v>45</v>
      </c>
      <c r="J251" s="33" t="str">
        <f t="shared" si="79"/>
        <v xml:space="preserve"> -CORRIDA DE REVESTIDORES</v>
      </c>
      <c r="P251" s="77" t="s">
        <v>51</v>
      </c>
      <c r="Q251" s="78" t="s">
        <v>169</v>
      </c>
      <c r="R251" s="78" t="s">
        <v>50</v>
      </c>
      <c r="T251" s="79" t="s">
        <v>11</v>
      </c>
      <c r="U251" s="79" t="s">
        <v>10</v>
      </c>
      <c r="W251" s="79" t="s">
        <v>13</v>
      </c>
      <c r="Y251" s="80">
        <v>2</v>
      </c>
      <c r="Z251" s="80">
        <v>3</v>
      </c>
      <c r="AA251" s="80">
        <v>3</v>
      </c>
      <c r="AC251" s="81">
        <f>IF($T251="Cumplimiento","",INDEX(TABLA_TIPO_MEDICION[1],MATCH(MATRIZ!$U251,TABLA_TIPO_MEDICION[TIPO_MEDICION],0),1))</f>
        <v>0</v>
      </c>
      <c r="AD251" s="81">
        <f>IF($T251="Cumplimiento","",INDEX(TABLA_TIPO_MEDICION[2],MATCH(MATRIZ!$U251,TABLA_TIPO_MEDICION[TIPO_MEDICION],0),1))</f>
        <v>0.8</v>
      </c>
      <c r="AE251" s="81">
        <f>IF($T251="Cumplimiento","",INDEX(TABLA_TIPO_MEDICION[3],MATCH(MATRIZ!$U251,TABLA_TIPO_MEDICION[TIPO_MEDICION],0),1))</f>
        <v>1</v>
      </c>
      <c r="AF251" s="81">
        <f>IF($T251="Cumplimiento","",INDEX(TABLA_TIPO_MEDICION[4],MATCH(MATRIZ!$U251,TABLA_TIPO_MEDICION[TIPO_MEDICION],0),1))</f>
        <v>1</v>
      </c>
      <c r="AH251" s="74"/>
      <c r="AI251" s="58"/>
      <c r="AJ251" s="58"/>
      <c r="AK251" s="74"/>
      <c r="AL251" s="58"/>
      <c r="AM251" s="58"/>
      <c r="AN251" s="58"/>
      <c r="AO251" s="82">
        <v>0.5</v>
      </c>
      <c r="AQ251" s="32"/>
      <c r="AS251" s="83" t="str">
        <f>IF($AQ251="","",IF($T251="Cumplimiento",INDEX(TABLA_SI_NO[Valor],MATCH($AQ251,TABLA_SI_NO[SI_NO],0),1),IF($AQ251&lt;$Y251,$AC251,IF($AQ251&lt;$Z251,$AD251,IF($AQ251&lt;$AA251,$AE251,IF($AQ251&gt;=$AA251,$AF251))))))</f>
        <v/>
      </c>
      <c r="AU251" s="74"/>
      <c r="AV251" s="84">
        <f t="shared" si="90"/>
        <v>0</v>
      </c>
      <c r="AX251" s="74"/>
      <c r="AY251" s="66"/>
      <c r="AZ251" s="58"/>
      <c r="BA251" s="74"/>
      <c r="BB251" s="66"/>
      <c r="BD251" s="58"/>
      <c r="BE251" s="82">
        <f t="shared" si="91"/>
        <v>0</v>
      </c>
      <c r="BF251" s="116"/>
    </row>
    <row r="252" spans="1:58" ht="5.0999999999999996" customHeight="1" x14ac:dyDescent="0.25">
      <c r="B252" s="55" t="str">
        <f t="shared" si="73"/>
        <v>CORRIDA DE REVESTIDORES</v>
      </c>
      <c r="C252" s="55" t="str">
        <f t="shared" si="74"/>
        <v>Personal</v>
      </c>
      <c r="D252" s="55" t="str">
        <f t="shared" si="75"/>
        <v>Referente Técnico de la Línea</v>
      </c>
      <c r="E252" s="55" t="str">
        <f t="shared" si="76"/>
        <v/>
      </c>
      <c r="F252" s="55" t="str">
        <f t="shared" si="77"/>
        <v>CORRIDA DE REVESTIDORESPersonal</v>
      </c>
      <c r="G252" s="55" t="str">
        <f t="shared" si="72"/>
        <v>CORRIDA DE REVESTIDORESPersonalReferente Técnico de la Línea</v>
      </c>
      <c r="H252" s="55" t="str">
        <f t="shared" si="78"/>
        <v/>
      </c>
      <c r="I252" s="34" t="s">
        <v>45</v>
      </c>
      <c r="J252" s="33" t="str">
        <f t="shared" si="79"/>
        <v xml:space="preserve"> -CORRIDA DE REVESTIDORES</v>
      </c>
      <c r="P252" s="85"/>
      <c r="Q252" s="86"/>
      <c r="R252" s="86"/>
      <c r="T252" s="53"/>
      <c r="U252" s="53"/>
      <c r="W252" s="53"/>
      <c r="Y252" s="53"/>
      <c r="Z252" s="53"/>
      <c r="AA252" s="53"/>
      <c r="AH252" s="58"/>
      <c r="AI252" s="58"/>
      <c r="AJ252" s="58"/>
      <c r="AK252" s="58"/>
      <c r="AL252" s="66"/>
      <c r="AM252" s="58"/>
      <c r="AN252" s="58"/>
      <c r="AO252" s="66"/>
      <c r="AQ252" s="53"/>
      <c r="AS252" s="87"/>
      <c r="AU252" s="58"/>
      <c r="AV252" s="54"/>
      <c r="AX252" s="58"/>
      <c r="AY252" s="66"/>
      <c r="AZ252" s="58"/>
      <c r="BA252" s="58"/>
      <c r="BB252" s="66"/>
      <c r="BD252" s="87"/>
      <c r="BE252" s="87"/>
    </row>
    <row r="253" spans="1:58" s="95" customFormat="1" ht="18.75" customHeight="1" x14ac:dyDescent="0.25">
      <c r="B253" s="55" t="str">
        <f t="shared" si="73"/>
        <v>CORRIDA DE REVESTIDORES</v>
      </c>
      <c r="C253" s="55" t="str">
        <f t="shared" si="74"/>
        <v>Equipamiento &amp; Soporte Técnico</v>
      </c>
      <c r="D253" s="55" t="str">
        <f t="shared" si="75"/>
        <v>Referente Técnico de la Línea</v>
      </c>
      <c r="E253" s="55" t="str">
        <f t="shared" si="76"/>
        <v/>
      </c>
      <c r="F253" s="55" t="str">
        <f t="shared" si="77"/>
        <v>CORRIDA DE REVESTIDORESEquipamiento &amp; Soporte Técnico</v>
      </c>
      <c r="G253" s="55" t="str">
        <f t="shared" si="72"/>
        <v>CORRIDA DE REVESTIDORESEquipamiento &amp; Soporte TécnicoReferente Técnico de la Línea</v>
      </c>
      <c r="H253" s="55" t="str">
        <f t="shared" si="78"/>
        <v/>
      </c>
      <c r="I253" s="34" t="s">
        <v>57</v>
      </c>
      <c r="J253" s="33" t="str">
        <f t="shared" si="79"/>
        <v>1.2-CORRIDA DE REVESTIDORES</v>
      </c>
      <c r="K253" s="33"/>
      <c r="L253" s="33"/>
      <c r="N253" s="97" t="s">
        <v>58</v>
      </c>
      <c r="O253" s="97"/>
      <c r="P253" s="98"/>
      <c r="Q253" s="97"/>
      <c r="R253" s="97"/>
      <c r="T253" s="97"/>
      <c r="U253" s="97"/>
      <c r="W253" s="97"/>
      <c r="Y253" s="97"/>
      <c r="Z253" s="97"/>
      <c r="AA253" s="97"/>
      <c r="AC253" s="97"/>
      <c r="AD253" s="97"/>
      <c r="AE253" s="97"/>
      <c r="AF253" s="97"/>
      <c r="AH253" s="99"/>
      <c r="AI253" s="100">
        <v>0.7</v>
      </c>
      <c r="AJ253" s="99"/>
      <c r="AK253" s="65">
        <f>SUMIFS($AL:$AL,$F:$F,$F253)</f>
        <v>1</v>
      </c>
      <c r="AL253" s="65"/>
      <c r="AM253" s="99"/>
      <c r="AU253" s="99"/>
      <c r="AV253" s="91"/>
      <c r="AX253" s="99"/>
      <c r="AY253" s="100">
        <f>AI253*BD253</f>
        <v>0</v>
      </c>
      <c r="AZ253" s="99"/>
      <c r="BD253" s="65">
        <f>SUMIFS($BB:$BB,$F:$F,$F253)</f>
        <v>0</v>
      </c>
      <c r="BE253" s="65"/>
    </row>
    <row r="254" spans="1:58" ht="6.75" customHeight="1" x14ac:dyDescent="0.25">
      <c r="B254" s="55" t="str">
        <f t="shared" si="73"/>
        <v>CORRIDA DE REVESTIDORES</v>
      </c>
      <c r="C254" s="55" t="str">
        <f t="shared" si="74"/>
        <v>Equipamiento &amp; Soporte Técnico</v>
      </c>
      <c r="D254" s="55" t="str">
        <f t="shared" si="75"/>
        <v>Referente Técnico de la Línea</v>
      </c>
      <c r="E254" s="55" t="str">
        <f t="shared" si="76"/>
        <v/>
      </c>
      <c r="F254" s="55" t="str">
        <f t="shared" si="77"/>
        <v>CORRIDA DE REVESTIDORESEquipamiento &amp; Soporte Técnico</v>
      </c>
      <c r="G254" s="55" t="str">
        <f t="shared" si="72"/>
        <v>CORRIDA DE REVESTIDORESEquipamiento &amp; Soporte TécnicoReferente Técnico de la Línea</v>
      </c>
      <c r="H254" s="55" t="str">
        <f t="shared" si="78"/>
        <v/>
      </c>
      <c r="J254" s="33" t="str">
        <f t="shared" si="79"/>
        <v>-CORRIDA DE REVESTIDORES</v>
      </c>
      <c r="T254" s="53"/>
      <c r="U254" s="53"/>
      <c r="W254" s="53"/>
      <c r="Y254" s="53"/>
      <c r="Z254" s="53"/>
      <c r="AA254" s="53"/>
      <c r="AC254" s="53"/>
      <c r="AD254" s="53"/>
      <c r="AE254" s="53"/>
      <c r="AF254" s="53"/>
      <c r="AH254" s="58"/>
      <c r="AI254" s="59"/>
      <c r="AJ254" s="58"/>
      <c r="AK254" s="58"/>
      <c r="AL254" s="59"/>
      <c r="AM254" s="58"/>
      <c r="AN254" s="58"/>
      <c r="AO254" s="59"/>
      <c r="AU254" s="58"/>
      <c r="AV254" s="91"/>
      <c r="AX254" s="58"/>
      <c r="AY254" s="59"/>
      <c r="AZ254" s="58"/>
      <c r="BA254" s="58"/>
      <c r="BB254" s="59"/>
      <c r="BD254" s="53"/>
      <c r="BE254" s="53"/>
    </row>
    <row r="255" spans="1:58" s="95" customFormat="1" ht="17.25" customHeight="1" x14ac:dyDescent="0.25">
      <c r="B255" s="55" t="str">
        <f t="shared" si="73"/>
        <v>CORRIDA DE REVESTIDORES</v>
      </c>
      <c r="C255" s="55" t="str">
        <f t="shared" si="74"/>
        <v>Equipamiento &amp; Soporte Técnico</v>
      </c>
      <c r="D255" s="55" t="str">
        <f t="shared" si="75"/>
        <v>Equipamiento</v>
      </c>
      <c r="E255" s="55" t="str">
        <f t="shared" si="76"/>
        <v/>
      </c>
      <c r="F255" s="55" t="str">
        <f t="shared" si="77"/>
        <v>CORRIDA DE REVESTIDORESEquipamiento &amp; Soporte Técnico</v>
      </c>
      <c r="G255" s="55" t="str">
        <f t="shared" si="72"/>
        <v>CORRIDA DE REVESTIDORESEquipamiento &amp; Soporte TécnicoEquipamiento</v>
      </c>
      <c r="H255" s="55" t="str">
        <f t="shared" si="78"/>
        <v/>
      </c>
      <c r="I255" s="34"/>
      <c r="J255" s="33" t="str">
        <f t="shared" si="79"/>
        <v>-CORRIDA DE REVESTIDORES</v>
      </c>
      <c r="K255" s="33"/>
      <c r="L255" s="33"/>
      <c r="N255" s="102"/>
      <c r="O255" s="103" t="s">
        <v>103</v>
      </c>
      <c r="P255" s="104"/>
      <c r="Q255" s="103"/>
      <c r="R255" s="103"/>
      <c r="T255" s="103"/>
      <c r="U255" s="103"/>
      <c r="W255" s="103"/>
      <c r="Y255" s="103"/>
      <c r="Z255" s="103"/>
      <c r="AA255" s="103"/>
      <c r="AC255" s="103"/>
      <c r="AD255" s="103"/>
      <c r="AE255" s="103"/>
      <c r="AF255" s="103"/>
      <c r="AH255" s="99"/>
      <c r="AI255" s="59"/>
      <c r="AJ255" s="99"/>
      <c r="AK255" s="105"/>
      <c r="AL255" s="106">
        <v>1</v>
      </c>
      <c r="AM255" s="99"/>
      <c r="AN255" s="72">
        <f>SUMIFS($AO:$AO,$G:$G,$G255)</f>
        <v>1</v>
      </c>
      <c r="AO255" s="73"/>
      <c r="AU255" s="99"/>
      <c r="AV255" s="91"/>
      <c r="AX255" s="99"/>
      <c r="AY255" s="59"/>
      <c r="AZ255" s="99"/>
      <c r="BA255" s="105"/>
      <c r="BB255" s="106">
        <f>AL255*BD255</f>
        <v>0</v>
      </c>
      <c r="BD255" s="72">
        <f>SUMIFS($BE:$BE,$G:$G,$G255)</f>
        <v>0</v>
      </c>
      <c r="BE255" s="73"/>
    </row>
    <row r="256" spans="1:58" ht="3.75" customHeight="1" x14ac:dyDescent="0.25">
      <c r="B256" s="55" t="str">
        <f t="shared" si="73"/>
        <v>CORRIDA DE REVESTIDORES</v>
      </c>
      <c r="C256" s="55" t="str">
        <f t="shared" si="74"/>
        <v>Equipamiento &amp; Soporte Técnico</v>
      </c>
      <c r="D256" s="55" t="str">
        <f t="shared" si="75"/>
        <v>Equipamiento</v>
      </c>
      <c r="E256" s="55" t="str">
        <f t="shared" si="76"/>
        <v/>
      </c>
      <c r="F256" s="55" t="str">
        <f t="shared" si="77"/>
        <v>CORRIDA DE REVESTIDORESEquipamiento &amp; Soporte Técnico</v>
      </c>
      <c r="G256" s="55" t="str">
        <f t="shared" si="72"/>
        <v>CORRIDA DE REVESTIDORESEquipamiento &amp; Soporte TécnicoEquipamiento</v>
      </c>
      <c r="H256" s="55" t="str">
        <f t="shared" si="78"/>
        <v/>
      </c>
      <c r="J256" s="33" t="str">
        <f t="shared" si="79"/>
        <v>-CORRIDA DE REVESTIDORES</v>
      </c>
      <c r="T256" s="53"/>
      <c r="U256" s="53"/>
      <c r="W256" s="53"/>
      <c r="Y256" s="53"/>
      <c r="Z256" s="53"/>
      <c r="AA256" s="53"/>
      <c r="AH256" s="58"/>
      <c r="AI256" s="59"/>
      <c r="AJ256" s="58"/>
      <c r="AK256" s="74"/>
      <c r="AL256" s="75"/>
      <c r="AM256" s="58"/>
      <c r="AN256" s="58"/>
      <c r="AO256" s="76"/>
      <c r="AQ256" s="53"/>
      <c r="AS256" s="53"/>
      <c r="AU256" s="58"/>
      <c r="AV256" s="91"/>
      <c r="AX256" s="58"/>
      <c r="AY256" s="59"/>
      <c r="AZ256" s="58"/>
      <c r="BA256" s="74"/>
      <c r="BD256" s="58"/>
      <c r="BE256" s="76"/>
    </row>
    <row r="257" spans="2:58" ht="45" customHeight="1" x14ac:dyDescent="0.25">
      <c r="B257" s="55" t="str">
        <f t="shared" si="73"/>
        <v>CORRIDA DE REVESTIDORES</v>
      </c>
      <c r="C257" s="55" t="str">
        <f t="shared" si="74"/>
        <v>Equipamiento &amp; Soporte Técnico</v>
      </c>
      <c r="D257" s="55" t="str">
        <f t="shared" si="75"/>
        <v>Equipamiento</v>
      </c>
      <c r="E257" s="55" t="str">
        <f t="shared" si="76"/>
        <v>Llaves de entubar y manipuleo convencionales</v>
      </c>
      <c r="F257" s="55" t="str">
        <f t="shared" si="77"/>
        <v>CORRIDA DE REVESTIDORESEquipamiento &amp; Soporte Técnico</v>
      </c>
      <c r="G257" s="55" t="str">
        <f t="shared" si="72"/>
        <v>CORRIDA DE REVESTIDORESEquipamiento &amp; Soporte TécnicoEquipamiento</v>
      </c>
      <c r="H257" s="55" t="str">
        <f t="shared" si="78"/>
        <v>CORRIDA DE REVESTIDORESEquipamiento &amp; Soporte TécnicoEquipamientoLlaves de entubar y manipuleo convencionales</v>
      </c>
      <c r="J257" s="33" t="str">
        <f t="shared" si="79"/>
        <v>-CORRIDA DE REVESTIDORES</v>
      </c>
      <c r="P257" s="77" t="s">
        <v>198</v>
      </c>
      <c r="Q257" s="78" t="s">
        <v>199</v>
      </c>
      <c r="R257" s="78" t="s">
        <v>186</v>
      </c>
      <c r="T257" s="79" t="s">
        <v>15</v>
      </c>
      <c r="U257" s="79"/>
      <c r="W257" s="79" t="s">
        <v>13</v>
      </c>
      <c r="Y257" s="80" t="s">
        <v>9</v>
      </c>
      <c r="Z257" s="80" t="s">
        <v>9</v>
      </c>
      <c r="AA257" s="80" t="s">
        <v>9</v>
      </c>
      <c r="AC257" s="81" t="str">
        <f>IF($T257="Cumplimiento","",INDEX(TABLA_TIPO_MEDICION[1],MATCH(MATRIZ!$U257,TABLA_TIPO_MEDICION[TIPO_MEDICION],0),1))</f>
        <v/>
      </c>
      <c r="AD257" s="81" t="str">
        <f>IF($T257="Cumplimiento","",INDEX(TABLA_TIPO_MEDICION[2],MATCH(MATRIZ!$U257,TABLA_TIPO_MEDICION[TIPO_MEDICION],0),1))</f>
        <v/>
      </c>
      <c r="AE257" s="81" t="str">
        <f>IF($T257="Cumplimiento","",INDEX(TABLA_TIPO_MEDICION[3],MATCH(MATRIZ!$U257,TABLA_TIPO_MEDICION[TIPO_MEDICION],0),1))</f>
        <v/>
      </c>
      <c r="AF257" s="81" t="str">
        <f>IF($T257="Cumplimiento","",INDEX(TABLA_TIPO_MEDICION[4],MATCH(MATRIZ!$U257,TABLA_TIPO_MEDICION[TIPO_MEDICION],0),1))</f>
        <v/>
      </c>
      <c r="AH257" s="74"/>
      <c r="AI257" s="59"/>
      <c r="AJ257" s="58"/>
      <c r="AK257" s="74"/>
      <c r="AL257" s="74"/>
      <c r="AM257" s="58"/>
      <c r="AN257" s="58"/>
      <c r="AO257" s="82">
        <v>0.3</v>
      </c>
      <c r="AQ257" s="32"/>
      <c r="AS257" s="83" t="str">
        <f>IF($AQ257="","",IF($T257="Cumplimiento",INDEX(TABLA_SI_NO[Valor],MATCH($AQ257,TABLA_SI_NO[SI_NO],0),1),IF($AQ257&lt;$Y257,$AC257,IF($AQ257&lt;$Z257,$AD257,IF($AQ257&lt;$AA257,$AE257,IF($AQ257&gt;=$AA257,$AF257))))))</f>
        <v/>
      </c>
      <c r="AU257" s="74"/>
      <c r="AV257" s="84">
        <f t="shared" ref="AV257:AV260" si="92">IF(W257="SI",IF(AS257=0,1,0),0)</f>
        <v>0</v>
      </c>
      <c r="AX257" s="74"/>
      <c r="AY257" s="59"/>
      <c r="AZ257" s="58"/>
      <c r="BA257" s="74"/>
      <c r="BD257" s="58"/>
      <c r="BE257" s="82">
        <f t="shared" ref="BE257:BE260" si="93">IF($AS257="",0,$AS257*$AO257)</f>
        <v>0</v>
      </c>
      <c r="BF257" s="116"/>
    </row>
    <row r="258" spans="2:58" ht="45" customHeight="1" x14ac:dyDescent="0.25">
      <c r="B258" s="55" t="str">
        <f t="shared" si="73"/>
        <v>CORRIDA DE REVESTIDORES</v>
      </c>
      <c r="C258" s="55" t="str">
        <f t="shared" si="74"/>
        <v>Equipamiento &amp; Soporte Técnico</v>
      </c>
      <c r="D258" s="55" t="str">
        <f t="shared" si="75"/>
        <v>Equipamiento</v>
      </c>
      <c r="E258" s="55" t="str">
        <f t="shared" si="76"/>
        <v>Llaves de entubar y manipuleo convencionales</v>
      </c>
      <c r="F258" s="55" t="str">
        <f t="shared" si="77"/>
        <v>CORRIDA DE REVESTIDORESEquipamiento &amp; Soporte Técnico</v>
      </c>
      <c r="G258" s="55" t="str">
        <f t="shared" si="72"/>
        <v>CORRIDA DE REVESTIDORESEquipamiento &amp; Soporte TécnicoEquipamiento</v>
      </c>
      <c r="H258" s="55" t="str">
        <f t="shared" si="78"/>
        <v>CORRIDA DE REVESTIDORESEquipamiento &amp; Soporte TécnicoEquipamientoLlaves de entubar y manipuleo convencionales</v>
      </c>
      <c r="J258" s="33" t="str">
        <f t="shared" si="79"/>
        <v>-CORRIDA DE REVESTIDORES</v>
      </c>
      <c r="P258" s="77" t="s">
        <v>198</v>
      </c>
      <c r="Q258" s="78" t="s">
        <v>200</v>
      </c>
      <c r="R258" s="78" t="s">
        <v>201</v>
      </c>
      <c r="T258" s="79" t="s">
        <v>15</v>
      </c>
      <c r="U258" s="79"/>
      <c r="W258" s="79" t="s">
        <v>13</v>
      </c>
      <c r="Y258" s="80" t="s">
        <v>9</v>
      </c>
      <c r="Z258" s="80" t="s">
        <v>9</v>
      </c>
      <c r="AA258" s="80" t="s">
        <v>9</v>
      </c>
      <c r="AC258" s="81" t="str">
        <f>IF($T258="Cumplimiento","",INDEX(TABLA_TIPO_MEDICION[1],MATCH(MATRIZ!$U258,TABLA_TIPO_MEDICION[TIPO_MEDICION],0),1))</f>
        <v/>
      </c>
      <c r="AD258" s="81" t="str">
        <f>IF($T258="Cumplimiento","",INDEX(TABLA_TIPO_MEDICION[2],MATCH(MATRIZ!$U258,TABLA_TIPO_MEDICION[TIPO_MEDICION],0),1))</f>
        <v/>
      </c>
      <c r="AE258" s="81" t="str">
        <f>IF($T258="Cumplimiento","",INDEX(TABLA_TIPO_MEDICION[3],MATCH(MATRIZ!$U258,TABLA_TIPO_MEDICION[TIPO_MEDICION],0),1))</f>
        <v/>
      </c>
      <c r="AF258" s="81" t="str">
        <f>IF($T258="Cumplimiento","",INDEX(TABLA_TIPO_MEDICION[4],MATCH(MATRIZ!$U258,TABLA_TIPO_MEDICION[TIPO_MEDICION],0),1))</f>
        <v/>
      </c>
      <c r="AH258" s="74"/>
      <c r="AI258" s="59"/>
      <c r="AJ258" s="58"/>
      <c r="AK258" s="74"/>
      <c r="AL258" s="74"/>
      <c r="AM258" s="58"/>
      <c r="AN258" s="58"/>
      <c r="AO258" s="82">
        <v>0.2</v>
      </c>
      <c r="AQ258" s="32"/>
      <c r="AS258" s="83" t="str">
        <f>IF($AQ258="","",IF($T258="Cumplimiento",INDEX(TABLA_SI_NO[Valor],MATCH($AQ258,TABLA_SI_NO[SI_NO],0),1),IF($AQ258&lt;$Y258,$AC258,IF($AQ258&lt;$Z258,$AD258,IF($AQ258&lt;$AA258,$AE258,IF($AQ258&gt;=$AA258,$AF258))))))</f>
        <v/>
      </c>
      <c r="AU258" s="74"/>
      <c r="AV258" s="84">
        <f t="shared" si="92"/>
        <v>0</v>
      </c>
      <c r="AX258" s="74"/>
      <c r="AY258" s="59"/>
      <c r="AZ258" s="58"/>
      <c r="BA258" s="74"/>
      <c r="BD258" s="58"/>
      <c r="BE258" s="82">
        <f t="shared" si="93"/>
        <v>0</v>
      </c>
      <c r="BF258" s="116"/>
    </row>
    <row r="259" spans="2:58" ht="45" customHeight="1" x14ac:dyDescent="0.25">
      <c r="B259" s="55" t="str">
        <f t="shared" si="73"/>
        <v>CORRIDA DE REVESTIDORES</v>
      </c>
      <c r="C259" s="55" t="str">
        <f t="shared" si="74"/>
        <v>Equipamiento &amp; Soporte Técnico</v>
      </c>
      <c r="D259" s="55" t="str">
        <f t="shared" si="75"/>
        <v>Equipamiento</v>
      </c>
      <c r="E259" s="55" t="str">
        <f t="shared" si="76"/>
        <v>Dispositivos impulsor de tubería (Tipo CRTi o similar)</v>
      </c>
      <c r="F259" s="55" t="str">
        <f t="shared" si="77"/>
        <v>CORRIDA DE REVESTIDORESEquipamiento &amp; Soporte Técnico</v>
      </c>
      <c r="G259" s="55" t="str">
        <f t="shared" si="72"/>
        <v>CORRIDA DE REVESTIDORESEquipamiento &amp; Soporte TécnicoEquipamiento</v>
      </c>
      <c r="H259" s="55" t="str">
        <f t="shared" si="78"/>
        <v>CORRIDA DE REVESTIDORESEquipamiento &amp; Soporte TécnicoEquipamientoDispositivos impulsor de tubería (Tipo CRTi o similar)</v>
      </c>
      <c r="J259" s="33" t="str">
        <f t="shared" si="79"/>
        <v>-CORRIDA DE REVESTIDORES</v>
      </c>
      <c r="P259" s="77" t="s">
        <v>202</v>
      </c>
      <c r="Q259" s="78" t="s">
        <v>203</v>
      </c>
      <c r="R259" s="78" t="s">
        <v>186</v>
      </c>
      <c r="T259" s="79" t="s">
        <v>15</v>
      </c>
      <c r="U259" s="79"/>
      <c r="W259" s="79" t="s">
        <v>13</v>
      </c>
      <c r="Y259" s="80" t="s">
        <v>9</v>
      </c>
      <c r="Z259" s="80" t="s">
        <v>9</v>
      </c>
      <c r="AA259" s="80" t="s">
        <v>9</v>
      </c>
      <c r="AC259" s="81" t="str">
        <f>IF($T259="Cumplimiento","",INDEX(TABLA_TIPO_MEDICION[1],MATCH(MATRIZ!$U259,TABLA_TIPO_MEDICION[TIPO_MEDICION],0),1))</f>
        <v/>
      </c>
      <c r="AD259" s="81" t="str">
        <f>IF($T259="Cumplimiento","",INDEX(TABLA_TIPO_MEDICION[2],MATCH(MATRIZ!$U259,TABLA_TIPO_MEDICION[TIPO_MEDICION],0),1))</f>
        <v/>
      </c>
      <c r="AE259" s="81" t="str">
        <f>IF($T259="Cumplimiento","",INDEX(TABLA_TIPO_MEDICION[3],MATCH(MATRIZ!$U259,TABLA_TIPO_MEDICION[TIPO_MEDICION],0),1))</f>
        <v/>
      </c>
      <c r="AF259" s="81" t="str">
        <f>IF($T259="Cumplimiento","",INDEX(TABLA_TIPO_MEDICION[4],MATCH(MATRIZ!$U259,TABLA_TIPO_MEDICION[TIPO_MEDICION],0),1))</f>
        <v/>
      </c>
      <c r="AH259" s="74"/>
      <c r="AI259" s="59"/>
      <c r="AJ259" s="58"/>
      <c r="AK259" s="74"/>
      <c r="AL259" s="74"/>
      <c r="AM259" s="58"/>
      <c r="AN259" s="58"/>
      <c r="AO259" s="82">
        <v>0.3</v>
      </c>
      <c r="AQ259" s="32"/>
      <c r="AS259" s="83" t="str">
        <f>IF($AQ259="","",IF($T259="Cumplimiento",INDEX(TABLA_SI_NO[Valor],MATCH($AQ259,TABLA_SI_NO[SI_NO],0),1),IF($AQ259&lt;$Y259,$AC259,IF($AQ259&lt;$Z259,$AD259,IF($AQ259&lt;$AA259,$AE259,IF($AQ259&gt;=$AA259,$AF259))))))</f>
        <v/>
      </c>
      <c r="AU259" s="74"/>
      <c r="AV259" s="84">
        <f t="shared" si="92"/>
        <v>0</v>
      </c>
      <c r="AX259" s="74"/>
      <c r="AY259" s="59"/>
      <c r="AZ259" s="58"/>
      <c r="BA259" s="74"/>
      <c r="BD259" s="58"/>
      <c r="BE259" s="82">
        <f t="shared" si="93"/>
        <v>0</v>
      </c>
      <c r="BF259" s="116"/>
    </row>
    <row r="260" spans="2:58" ht="45" customHeight="1" x14ac:dyDescent="0.25">
      <c r="B260" s="55" t="str">
        <f t="shared" si="73"/>
        <v>CORRIDA DE REVESTIDORES</v>
      </c>
      <c r="C260" s="55" t="str">
        <f t="shared" si="74"/>
        <v>Equipamiento &amp; Soporte Técnico</v>
      </c>
      <c r="D260" s="55" t="str">
        <f t="shared" si="75"/>
        <v>Equipamiento</v>
      </c>
      <c r="E260" s="55" t="str">
        <f t="shared" si="76"/>
        <v>Dispositivos impulsor de tubería (Tipo CRTi o similar)</v>
      </c>
      <c r="F260" s="55" t="str">
        <f t="shared" si="77"/>
        <v>CORRIDA DE REVESTIDORESEquipamiento &amp; Soporte Técnico</v>
      </c>
      <c r="G260" s="55" t="str">
        <f t="shared" si="72"/>
        <v>CORRIDA DE REVESTIDORESEquipamiento &amp; Soporte TécnicoEquipamiento</v>
      </c>
      <c r="H260" s="55" t="str">
        <f t="shared" si="78"/>
        <v>CORRIDA DE REVESTIDORESEquipamiento &amp; Soporte TécnicoEquipamientoDispositivos impulsor de tubería (Tipo CRTi o similar)</v>
      </c>
      <c r="J260" s="33" t="str">
        <f t="shared" si="79"/>
        <v>-CORRIDA DE REVESTIDORES</v>
      </c>
      <c r="P260" s="77" t="s">
        <v>202</v>
      </c>
      <c r="Q260" s="78" t="s">
        <v>200</v>
      </c>
      <c r="R260" s="78" t="s">
        <v>204</v>
      </c>
      <c r="T260" s="79" t="s">
        <v>15</v>
      </c>
      <c r="U260" s="79"/>
      <c r="W260" s="79" t="s">
        <v>13</v>
      </c>
      <c r="Y260" s="80" t="s">
        <v>9</v>
      </c>
      <c r="Z260" s="80" t="s">
        <v>9</v>
      </c>
      <c r="AA260" s="80" t="s">
        <v>9</v>
      </c>
      <c r="AC260" s="81" t="str">
        <f>IF($T260="Cumplimiento","",INDEX(TABLA_TIPO_MEDICION[1],MATCH(MATRIZ!$U260,TABLA_TIPO_MEDICION[TIPO_MEDICION],0),1))</f>
        <v/>
      </c>
      <c r="AD260" s="81" t="str">
        <f>IF($T260="Cumplimiento","",INDEX(TABLA_TIPO_MEDICION[2],MATCH(MATRIZ!$U260,TABLA_TIPO_MEDICION[TIPO_MEDICION],0),1))</f>
        <v/>
      </c>
      <c r="AE260" s="81" t="str">
        <f>IF($T260="Cumplimiento","",INDEX(TABLA_TIPO_MEDICION[3],MATCH(MATRIZ!$U260,TABLA_TIPO_MEDICION[TIPO_MEDICION],0),1))</f>
        <v/>
      </c>
      <c r="AF260" s="81" t="str">
        <f>IF($T260="Cumplimiento","",INDEX(TABLA_TIPO_MEDICION[4],MATCH(MATRIZ!$U260,TABLA_TIPO_MEDICION[TIPO_MEDICION],0),1))</f>
        <v/>
      </c>
      <c r="AH260" s="74"/>
      <c r="AI260" s="59"/>
      <c r="AJ260" s="58"/>
      <c r="AK260" s="74"/>
      <c r="AL260" s="74"/>
      <c r="AM260" s="58"/>
      <c r="AN260" s="58"/>
      <c r="AO260" s="82">
        <v>0.2</v>
      </c>
      <c r="AQ260" s="32"/>
      <c r="AS260" s="83" t="str">
        <f>IF($AQ260="","",IF($T260="Cumplimiento",INDEX(TABLA_SI_NO[Valor],MATCH($AQ260,TABLA_SI_NO[SI_NO],0),1),IF($AQ260&lt;$Y260,$AC260,IF($AQ260&lt;$Z260,$AD260,IF($AQ260&lt;$AA260,$AE260,IF($AQ260&gt;=$AA260,$AF260))))))</f>
        <v/>
      </c>
      <c r="AU260" s="74"/>
      <c r="AV260" s="84">
        <f t="shared" si="92"/>
        <v>0</v>
      </c>
      <c r="AX260" s="74"/>
      <c r="AY260" s="59"/>
      <c r="AZ260" s="58"/>
      <c r="BA260" s="74"/>
      <c r="BD260" s="58"/>
      <c r="BE260" s="82">
        <f t="shared" si="93"/>
        <v>0</v>
      </c>
      <c r="BF260" s="116"/>
    </row>
    <row r="261" spans="2:58" ht="3.75" customHeight="1" x14ac:dyDescent="0.25">
      <c r="B261" s="55" t="str">
        <f t="shared" si="73"/>
        <v>CORRIDA DE REVESTIDORES</v>
      </c>
      <c r="C261" s="55" t="str">
        <f t="shared" si="74"/>
        <v>Equipamiento &amp; Soporte Técnico</v>
      </c>
      <c r="D261" s="55" t="str">
        <f t="shared" si="75"/>
        <v>Equipamiento</v>
      </c>
      <c r="E261" s="55" t="str">
        <f t="shared" si="76"/>
        <v>Herramientas de pesca</v>
      </c>
      <c r="F261" s="55" t="str">
        <f t="shared" si="77"/>
        <v>CORRIDA DE REVESTIDORESEquipamiento &amp; Soporte Técnico</v>
      </c>
      <c r="G261" s="55" t="str">
        <f t="shared" si="72"/>
        <v>CORRIDA DE REVESTIDORESEquipamiento &amp; Soporte TécnicoEquipamiento</v>
      </c>
      <c r="H261" s="55" t="str">
        <f t="shared" si="78"/>
        <v>CORRIDA DE REVESTIDORESEquipamiento &amp; Soporte TécnicoEquipamientoHerramientas de pesca</v>
      </c>
      <c r="J261" s="33" t="str">
        <f t="shared" si="79"/>
        <v>-CORRIDA DE REVESTIDORES</v>
      </c>
      <c r="P261" s="37" t="s">
        <v>195</v>
      </c>
      <c r="AI261" s="59"/>
      <c r="AK261" s="74"/>
      <c r="AN261" s="58"/>
      <c r="AY261" s="59"/>
      <c r="BA261" s="74"/>
    </row>
    <row r="262" spans="2:58" ht="3.95" customHeight="1" x14ac:dyDescent="0.25">
      <c r="B262" s="55" t="str">
        <f t="shared" si="73"/>
        <v>CORRIDA DE REVESTIDORES</v>
      </c>
      <c r="C262" s="55" t="str">
        <f t="shared" si="74"/>
        <v>Equipamiento &amp; Soporte Técnico</v>
      </c>
      <c r="D262" s="55" t="str">
        <f t="shared" si="75"/>
        <v>Equipamiento</v>
      </c>
      <c r="E262" s="55" t="str">
        <f t="shared" si="76"/>
        <v/>
      </c>
      <c r="F262" s="55" t="str">
        <f t="shared" si="77"/>
        <v>CORRIDA DE REVESTIDORESEquipamiento &amp; Soporte Técnico</v>
      </c>
      <c r="G262" s="55" t="str">
        <f t="shared" si="72"/>
        <v>CORRIDA DE REVESTIDORESEquipamiento &amp; Soporte TécnicoEquipamiento</v>
      </c>
      <c r="H262" s="55" t="str">
        <f t="shared" si="78"/>
        <v/>
      </c>
      <c r="J262" s="33" t="str">
        <f t="shared" si="79"/>
        <v>-CORRIDA DE REVESTIDORES</v>
      </c>
      <c r="AY262" s="59"/>
      <c r="BB262" s="75"/>
    </row>
    <row r="263" spans="2:58" ht="15" customHeight="1" x14ac:dyDescent="0.25">
      <c r="B263" s="55" t="str">
        <f t="shared" si="73"/>
        <v>CORRIDA DE REVESTIDORES</v>
      </c>
      <c r="C263" s="55" t="str">
        <f t="shared" si="74"/>
        <v>Facilidades / Instalaciones</v>
      </c>
      <c r="D263" s="55" t="str">
        <f t="shared" si="75"/>
        <v>Equipamiento</v>
      </c>
      <c r="E263" s="55" t="str">
        <f t="shared" si="76"/>
        <v/>
      </c>
      <c r="F263" s="55" t="str">
        <f t="shared" si="77"/>
        <v>CORRIDA DE REVESTIDORESFacilidades / Instalaciones</v>
      </c>
      <c r="G263" s="55" t="str">
        <f t="shared" si="72"/>
        <v>CORRIDA DE REVESTIDORESFacilidades / InstalacionesEquipamiento</v>
      </c>
      <c r="H263" s="55" t="str">
        <f t="shared" si="78"/>
        <v/>
      </c>
      <c r="I263" s="34" t="s">
        <v>81</v>
      </c>
      <c r="J263" s="33" t="str">
        <f t="shared" si="79"/>
        <v>1.3-CORRIDA DE REVESTIDORES</v>
      </c>
      <c r="N263" s="62" t="s">
        <v>82</v>
      </c>
      <c r="O263" s="62"/>
      <c r="P263" s="63"/>
      <c r="Q263" s="62"/>
      <c r="R263" s="62"/>
      <c r="T263" s="62"/>
      <c r="U263" s="62"/>
      <c r="W263" s="62"/>
      <c r="Y263" s="62"/>
      <c r="Z263" s="62"/>
      <c r="AA263" s="62"/>
      <c r="AC263" s="62"/>
      <c r="AD263" s="62"/>
      <c r="AE263" s="62"/>
      <c r="AF263" s="62"/>
      <c r="AH263" s="58"/>
      <c r="AI263" s="64">
        <v>0.1</v>
      </c>
      <c r="AJ263" s="58"/>
      <c r="AK263" s="65">
        <f>SUMIFS($AL:$AL,$F:$F,$F263)</f>
        <v>1</v>
      </c>
      <c r="AL263" s="65"/>
      <c r="AM263" s="58"/>
      <c r="AN263" s="42"/>
      <c r="AO263" s="42"/>
      <c r="AP263" s="42"/>
      <c r="AQ263" s="42"/>
      <c r="AR263" s="42"/>
      <c r="AS263" s="42"/>
      <c r="AT263" s="42"/>
      <c r="AU263" s="42"/>
      <c r="AX263" s="58"/>
      <c r="AY263" s="64">
        <f>AI263*BD263</f>
        <v>0</v>
      </c>
      <c r="AZ263" s="58"/>
      <c r="BD263" s="65">
        <f>SUMIFS($BB:$BB,$F:$F,$F263)</f>
        <v>0</v>
      </c>
      <c r="BE263" s="65"/>
    </row>
    <row r="264" spans="2:58" ht="3.95" customHeight="1" x14ac:dyDescent="0.25">
      <c r="B264" s="55" t="str">
        <f t="shared" si="73"/>
        <v>CORRIDA DE REVESTIDORES</v>
      </c>
      <c r="C264" s="55" t="str">
        <f t="shared" si="74"/>
        <v>Facilidades / Instalaciones</v>
      </c>
      <c r="D264" s="55" t="str">
        <f t="shared" si="75"/>
        <v>Equipamiento</v>
      </c>
      <c r="E264" s="55" t="str">
        <f t="shared" si="76"/>
        <v/>
      </c>
      <c r="F264" s="55" t="str">
        <f t="shared" si="77"/>
        <v>CORRIDA DE REVESTIDORESFacilidades / Instalaciones</v>
      </c>
      <c r="G264" s="55" t="str">
        <f t="shared" si="72"/>
        <v>CORRIDA DE REVESTIDORESFacilidades / InstalacionesEquipamiento</v>
      </c>
      <c r="H264" s="55" t="str">
        <f t="shared" si="78"/>
        <v/>
      </c>
      <c r="J264" s="33" t="str">
        <f t="shared" si="79"/>
        <v>-CORRIDA DE REVESTIDORES</v>
      </c>
      <c r="T264" s="53"/>
      <c r="U264" s="53"/>
      <c r="W264" s="53"/>
      <c r="Y264" s="53"/>
      <c r="Z264" s="53"/>
      <c r="AA264" s="53"/>
      <c r="AC264" s="53"/>
      <c r="AD264" s="53"/>
      <c r="AE264" s="53"/>
      <c r="AF264" s="53"/>
      <c r="AH264" s="58"/>
      <c r="AI264" s="59"/>
      <c r="AJ264" s="58"/>
      <c r="AK264" s="58"/>
      <c r="AL264" s="59"/>
      <c r="AM264" s="58"/>
      <c r="AN264" s="58"/>
      <c r="AO264" s="59"/>
      <c r="AQ264" s="42"/>
      <c r="AR264" s="42"/>
      <c r="AS264" s="42"/>
      <c r="AT264" s="42"/>
      <c r="AU264" s="42"/>
      <c r="AX264" s="58"/>
      <c r="AY264" s="59"/>
      <c r="AZ264" s="58"/>
      <c r="BA264" s="58"/>
      <c r="BB264" s="59"/>
      <c r="BD264" s="53"/>
      <c r="BE264" s="53"/>
    </row>
    <row r="265" spans="2:58" ht="15" customHeight="1" x14ac:dyDescent="0.25">
      <c r="B265" s="55" t="str">
        <f t="shared" si="73"/>
        <v>CORRIDA DE REVESTIDORES</v>
      </c>
      <c r="C265" s="55" t="str">
        <f t="shared" si="74"/>
        <v>Facilidades / Instalaciones</v>
      </c>
      <c r="D265" s="55" t="str">
        <f t="shared" si="75"/>
        <v>Planta</v>
      </c>
      <c r="E265" s="55" t="str">
        <f t="shared" si="76"/>
        <v/>
      </c>
      <c r="F265" s="55" t="str">
        <f t="shared" si="77"/>
        <v>CORRIDA DE REVESTIDORESFacilidades / Instalaciones</v>
      </c>
      <c r="G265" s="55" t="str">
        <f t="shared" ref="G265:G328" si="94">IF(D265="","",CONCATENATE($B265,$C265,$D265))</f>
        <v>CORRIDA DE REVESTIDORESFacilidades / InstalacionesPlanta</v>
      </c>
      <c r="H265" s="55" t="str">
        <f t="shared" si="78"/>
        <v/>
      </c>
      <c r="J265" s="33" t="str">
        <f t="shared" si="79"/>
        <v>-CORRIDA DE REVESTIDORES</v>
      </c>
      <c r="N265" s="67"/>
      <c r="O265" s="68" t="s">
        <v>116</v>
      </c>
      <c r="P265" s="69"/>
      <c r="Q265" s="68"/>
      <c r="R265" s="68"/>
      <c r="T265" s="68"/>
      <c r="U265" s="68"/>
      <c r="W265" s="68"/>
      <c r="Y265" s="68"/>
      <c r="Z265" s="68"/>
      <c r="AA265" s="68"/>
      <c r="AC265" s="68"/>
      <c r="AD265" s="68"/>
      <c r="AE265" s="68"/>
      <c r="AF265" s="68"/>
      <c r="AH265" s="58"/>
      <c r="AJ265" s="58"/>
      <c r="AK265" s="70"/>
      <c r="AL265" s="71">
        <v>1</v>
      </c>
      <c r="AM265" s="58"/>
      <c r="AN265" s="72">
        <f>SUMIFS($AO:$AO,$G:$G,$G265)</f>
        <v>1</v>
      </c>
      <c r="AO265" s="73"/>
      <c r="AQ265" s="42"/>
      <c r="AR265" s="42"/>
      <c r="AS265" s="42"/>
      <c r="AT265" s="42"/>
      <c r="AU265" s="42"/>
      <c r="AX265" s="58"/>
      <c r="AY265" s="59"/>
      <c r="AZ265" s="58"/>
      <c r="BA265" s="70"/>
      <c r="BB265" s="71">
        <f>AL265*BD265</f>
        <v>0</v>
      </c>
      <c r="BD265" s="72">
        <f>SUMIFS($BE:$BE,$G:$G,$G265)</f>
        <v>0</v>
      </c>
      <c r="BE265" s="73"/>
    </row>
    <row r="266" spans="2:58" ht="15" customHeight="1" x14ac:dyDescent="0.25">
      <c r="B266" s="55" t="str">
        <f t="shared" ref="B266:B329" si="95">IF(M266="",IF(B265="","",B265),M266)</f>
        <v>CORRIDA DE REVESTIDORES</v>
      </c>
      <c r="C266" s="55" t="str">
        <f t="shared" ref="C266:C329" si="96">IF(N266="",IF(C265="","",C265),N266)</f>
        <v>Facilidades / Instalaciones</v>
      </c>
      <c r="D266" s="55" t="str">
        <f t="shared" ref="D266:D329" si="97">IF(O266="",IF(D265="","",D265),O266)</f>
        <v>Planta</v>
      </c>
      <c r="E266" s="55" t="str">
        <f t="shared" ref="E266:E329" si="98">IF(P266="","",P266)</f>
        <v/>
      </c>
      <c r="F266" s="55" t="str">
        <f t="shared" ref="F266:F329" si="99">CONCATENATE($B266,$C266)</f>
        <v>CORRIDA DE REVESTIDORESFacilidades / Instalaciones</v>
      </c>
      <c r="G266" s="55" t="str">
        <f t="shared" si="94"/>
        <v>CORRIDA DE REVESTIDORESFacilidades / InstalacionesPlanta</v>
      </c>
      <c r="H266" s="55" t="str">
        <f t="shared" ref="H266:H329" si="100">IF(E266="","",CONCATENATE($B266,$C266,$D266,$E266))</f>
        <v/>
      </c>
      <c r="J266" s="33" t="str">
        <f t="shared" ref="J266:J329" si="101">CONCATENATE(I266,"-",B266)</f>
        <v>-CORRIDA DE REVESTIDORES</v>
      </c>
      <c r="T266" s="53"/>
      <c r="U266" s="53"/>
      <c r="W266" s="53"/>
      <c r="Y266" s="53"/>
      <c r="Z266" s="53"/>
      <c r="AA266" s="53"/>
      <c r="AJ266" s="58"/>
      <c r="AK266" s="74"/>
      <c r="AL266" s="75"/>
      <c r="AM266" s="58"/>
      <c r="AN266" s="58"/>
      <c r="AO266" s="76"/>
      <c r="AQ266" s="53"/>
      <c r="AS266" s="53"/>
      <c r="AU266" s="58"/>
      <c r="AV266" s="93"/>
      <c r="AX266" s="58"/>
      <c r="AY266" s="59"/>
      <c r="AZ266" s="58"/>
      <c r="BA266" s="74"/>
      <c r="BB266" s="75"/>
      <c r="BD266" s="58"/>
      <c r="BE266" s="76"/>
    </row>
    <row r="267" spans="2:58" ht="45" customHeight="1" x14ac:dyDescent="0.25">
      <c r="B267" s="55" t="str">
        <f t="shared" si="95"/>
        <v>CORRIDA DE REVESTIDORES</v>
      </c>
      <c r="C267" s="55" t="str">
        <f t="shared" si="96"/>
        <v>Facilidades / Instalaciones</v>
      </c>
      <c r="D267" s="55" t="str">
        <f t="shared" si="97"/>
        <v>Planta</v>
      </c>
      <c r="E267" s="55" t="str">
        <f t="shared" si="98"/>
        <v>Base Operativa</v>
      </c>
      <c r="F267" s="55" t="str">
        <f t="shared" si="99"/>
        <v>CORRIDA DE REVESTIDORESFacilidades / Instalaciones</v>
      </c>
      <c r="G267" s="55" t="str">
        <f t="shared" si="94"/>
        <v>CORRIDA DE REVESTIDORESFacilidades / InstalacionesPlanta</v>
      </c>
      <c r="H267" s="55" t="str">
        <f t="shared" si="100"/>
        <v>CORRIDA DE REVESTIDORESFacilidades / InstalacionesPlantaBase Operativa</v>
      </c>
      <c r="J267" s="33" t="str">
        <f t="shared" si="101"/>
        <v>-CORRIDA DE REVESTIDORES</v>
      </c>
      <c r="P267" s="77" t="s">
        <v>178</v>
      </c>
      <c r="Q267" s="113" t="s">
        <v>179</v>
      </c>
      <c r="R267" s="78" t="s">
        <v>180</v>
      </c>
      <c r="T267" s="79" t="s">
        <v>15</v>
      </c>
      <c r="U267" s="79"/>
      <c r="W267" s="79" t="s">
        <v>13</v>
      </c>
      <c r="Y267" s="92" t="s">
        <v>9</v>
      </c>
      <c r="Z267" s="92" t="s">
        <v>9</v>
      </c>
      <c r="AA267" s="92" t="s">
        <v>9</v>
      </c>
      <c r="AC267" s="81" t="str">
        <f>IF($T267="Cumplimiento","",INDEX(TABLA_TIPO_MEDICION[1],MATCH(MATRIZ!$U267,TABLA_TIPO_MEDICION[TIPO_MEDICION],0),1))</f>
        <v/>
      </c>
      <c r="AD267" s="81" t="str">
        <f>IF($T267="Cumplimiento","",INDEX(TABLA_TIPO_MEDICION[2],MATCH(MATRIZ!$U267,TABLA_TIPO_MEDICION[TIPO_MEDICION],0),1))</f>
        <v/>
      </c>
      <c r="AE267" s="81" t="str">
        <f>IF($T267="Cumplimiento","",INDEX(TABLA_TIPO_MEDICION[3],MATCH(MATRIZ!$U267,TABLA_TIPO_MEDICION[TIPO_MEDICION],0),1))</f>
        <v/>
      </c>
      <c r="AF267" s="81" t="str">
        <f>IF($T267="Cumplimiento","",INDEX(TABLA_TIPO_MEDICION[4],MATCH(MATRIZ!$U267,TABLA_TIPO_MEDICION[TIPO_MEDICION],0),1))</f>
        <v/>
      </c>
      <c r="AJ267" s="58"/>
      <c r="AK267" s="74"/>
      <c r="AL267" s="74"/>
      <c r="AM267" s="58"/>
      <c r="AN267" s="58"/>
      <c r="AO267" s="82">
        <v>0.6</v>
      </c>
      <c r="AQ267" s="32"/>
      <c r="AS267" s="83" t="str">
        <f>IF($AQ267="","",IF($T267="Cumplimiento",INDEX(TABLA_SI_NO[Valor],MATCH($AQ267,TABLA_SI_NO[SI_NO],0),1),IF($AQ267&lt;$Y267,$AC267,IF($AQ267&lt;$Z267,$AD267,IF($AQ267&lt;$AA267,$AE267,IF($AQ267&gt;=$AA267,$AF267))))))</f>
        <v/>
      </c>
      <c r="AU267" s="74"/>
      <c r="AV267" s="84">
        <f t="shared" ref="AV267:AV268" si="102">IF(W267="SI",IF(AS267=0,1,0),0)</f>
        <v>0</v>
      </c>
      <c r="AX267" s="74"/>
      <c r="AY267" s="59"/>
      <c r="AZ267" s="58"/>
      <c r="BA267" s="74"/>
      <c r="BB267" s="75"/>
      <c r="BD267" s="58"/>
      <c r="BE267" s="82">
        <f t="shared" ref="BE267:BE268" si="103">IF($AS267="",0,$AS267*$AO267)</f>
        <v>0</v>
      </c>
      <c r="BF267" s="116"/>
    </row>
    <row r="268" spans="2:58" ht="45" customHeight="1" x14ac:dyDescent="0.25">
      <c r="B268" s="55" t="str">
        <f t="shared" si="95"/>
        <v>CORRIDA DE REVESTIDORES</v>
      </c>
      <c r="C268" s="55" t="str">
        <f t="shared" si="96"/>
        <v>Facilidades / Instalaciones</v>
      </c>
      <c r="D268" s="55" t="str">
        <f t="shared" si="97"/>
        <v>Planta</v>
      </c>
      <c r="E268" s="55" t="str">
        <f t="shared" si="98"/>
        <v>Capacidad de Inspección Bajo Standard DS-1 y DS-1 Bits de TH Hill en cercanías de Paraíso</v>
      </c>
      <c r="F268" s="55" t="str">
        <f t="shared" si="99"/>
        <v>CORRIDA DE REVESTIDORESFacilidades / Instalaciones</v>
      </c>
      <c r="G268" s="55" t="str">
        <f t="shared" si="94"/>
        <v>CORRIDA DE REVESTIDORESFacilidades / InstalacionesPlanta</v>
      </c>
      <c r="H268" s="55" t="str">
        <f t="shared" si="100"/>
        <v>CORRIDA DE REVESTIDORESFacilidades / InstalacionesPlantaCapacidad de Inspección Bajo Standard DS-1 y DS-1 Bits de TH Hill en cercanías de Paraíso</v>
      </c>
      <c r="J268" s="33" t="str">
        <f t="shared" si="101"/>
        <v>-CORRIDA DE REVESTIDORES</v>
      </c>
      <c r="P268" s="77" t="s">
        <v>181</v>
      </c>
      <c r="Q268" s="78" t="s">
        <v>182</v>
      </c>
      <c r="R268" s="78" t="s">
        <v>180</v>
      </c>
      <c r="T268" s="79" t="s">
        <v>15</v>
      </c>
      <c r="U268" s="79"/>
      <c r="W268" s="79" t="s">
        <v>13</v>
      </c>
      <c r="Y268" s="92" t="s">
        <v>9</v>
      </c>
      <c r="Z268" s="92" t="s">
        <v>9</v>
      </c>
      <c r="AA268" s="92" t="s">
        <v>9</v>
      </c>
      <c r="AC268" s="81" t="str">
        <f>IF($T268="Cumplimiento","",INDEX(TABLA_TIPO_MEDICION[1],MATCH(MATRIZ!$U268,TABLA_TIPO_MEDICION[TIPO_MEDICION],0),1))</f>
        <v/>
      </c>
      <c r="AD268" s="81" t="str">
        <f>IF($T268="Cumplimiento","",INDEX(TABLA_TIPO_MEDICION[2],MATCH(MATRIZ!$U268,TABLA_TIPO_MEDICION[TIPO_MEDICION],0),1))</f>
        <v/>
      </c>
      <c r="AE268" s="81" t="str">
        <f>IF($T268="Cumplimiento","",INDEX(TABLA_TIPO_MEDICION[3],MATCH(MATRIZ!$U268,TABLA_TIPO_MEDICION[TIPO_MEDICION],0),1))</f>
        <v/>
      </c>
      <c r="AF268" s="81" t="str">
        <f>IF($T268="Cumplimiento","",INDEX(TABLA_TIPO_MEDICION[4],MATCH(MATRIZ!$U268,TABLA_TIPO_MEDICION[TIPO_MEDICION],0),1))</f>
        <v/>
      </c>
      <c r="AJ268" s="58"/>
      <c r="AK268" s="74"/>
      <c r="AL268" s="74"/>
      <c r="AM268" s="58"/>
      <c r="AN268" s="58"/>
      <c r="AO268" s="82">
        <v>0.4</v>
      </c>
      <c r="AQ268" s="32"/>
      <c r="AS268" s="83" t="str">
        <f>IF($AQ268="","",IF($T268="Cumplimiento",INDEX(TABLA_SI_NO[Valor],MATCH($AQ268,TABLA_SI_NO[SI_NO],0),1),IF($AQ268&lt;$Y268,$AC268,IF($AQ268&lt;$Z268,$AD268,IF($AQ268&lt;$AA268,$AE268,IF($AQ268&gt;=$AA268,$AF268))))))</f>
        <v/>
      </c>
      <c r="AU268" s="74"/>
      <c r="AV268" s="84">
        <f t="shared" si="102"/>
        <v>0</v>
      </c>
      <c r="AX268" s="74"/>
      <c r="AY268" s="59"/>
      <c r="AZ268" s="58"/>
      <c r="BA268" s="74"/>
      <c r="BB268" s="75"/>
      <c r="BD268" s="58"/>
      <c r="BE268" s="82">
        <f t="shared" si="103"/>
        <v>0</v>
      </c>
      <c r="BF268" s="116"/>
    </row>
    <row r="269" spans="2:58" ht="15" customHeight="1" x14ac:dyDescent="0.25">
      <c r="B269" s="55" t="str">
        <f t="shared" si="95"/>
        <v>CORRIDA DE REVESTIDORES</v>
      </c>
      <c r="C269" s="55" t="str">
        <f t="shared" si="96"/>
        <v>Facilidades / Instalaciones</v>
      </c>
      <c r="D269" s="55" t="str">
        <f t="shared" si="97"/>
        <v>Planta</v>
      </c>
      <c r="E269" s="55" t="str">
        <f t="shared" si="98"/>
        <v/>
      </c>
      <c r="F269" s="55" t="str">
        <f t="shared" si="99"/>
        <v>CORRIDA DE REVESTIDORESFacilidades / Instalaciones</v>
      </c>
      <c r="G269" s="55" t="str">
        <f t="shared" si="94"/>
        <v>CORRIDA DE REVESTIDORESFacilidades / InstalacionesPlanta</v>
      </c>
      <c r="H269" s="55" t="str">
        <f t="shared" si="100"/>
        <v/>
      </c>
      <c r="J269" s="33" t="str">
        <f t="shared" si="101"/>
        <v>-CORRIDA DE REVESTIDORES</v>
      </c>
    </row>
    <row r="270" spans="2:58" ht="15" customHeight="1" x14ac:dyDescent="0.25">
      <c r="B270" s="55" t="str">
        <f t="shared" si="95"/>
        <v>LINER HANGER</v>
      </c>
      <c r="C270" s="55" t="str">
        <f t="shared" si="96"/>
        <v>Facilidades / Instalaciones</v>
      </c>
      <c r="D270" s="55" t="str">
        <f t="shared" si="97"/>
        <v>Planta</v>
      </c>
      <c r="E270" s="55" t="str">
        <f t="shared" si="98"/>
        <v/>
      </c>
      <c r="F270" s="55" t="str">
        <f t="shared" si="99"/>
        <v>LINER HANGERFacilidades / Instalaciones</v>
      </c>
      <c r="G270" s="55" t="str">
        <f t="shared" si="94"/>
        <v>LINER HANGERFacilidades / InstalacionesPlanta</v>
      </c>
      <c r="H270" s="55" t="str">
        <f t="shared" si="100"/>
        <v/>
      </c>
      <c r="I270" s="34">
        <v>1</v>
      </c>
      <c r="J270" s="33" t="str">
        <f t="shared" si="101"/>
        <v>1-LINER HANGER</v>
      </c>
      <c r="M270" s="39" t="s">
        <v>205</v>
      </c>
      <c r="N270" s="39"/>
      <c r="O270" s="39"/>
      <c r="P270" s="40"/>
      <c r="Q270" s="39"/>
      <c r="R270" s="39"/>
      <c r="T270" s="56" t="s">
        <v>7</v>
      </c>
      <c r="U270" s="56"/>
      <c r="W270" s="56"/>
      <c r="Y270" s="56"/>
      <c r="Z270" s="56"/>
      <c r="AA270" s="56"/>
      <c r="AC270" s="56"/>
      <c r="AD270" s="56"/>
      <c r="AE270" s="56"/>
      <c r="AF270" s="56"/>
      <c r="AH270" s="57">
        <f>SUMIFS($AI:$AI,$B:$B,$B270)</f>
        <v>1</v>
      </c>
      <c r="AI270" s="57"/>
      <c r="AJ270" s="58"/>
      <c r="AK270" s="58"/>
      <c r="AL270" s="58"/>
      <c r="AM270" s="58"/>
      <c r="AN270" s="59"/>
      <c r="AO270" s="59"/>
      <c r="AQ270" s="53"/>
      <c r="AR270" s="53"/>
      <c r="AS270" s="53"/>
      <c r="AU270" s="60" t="str">
        <f>IF(SUMIFS($AV:$AV,$B:$B,$B270)&gt;0,"NC","")</f>
        <v/>
      </c>
      <c r="AV270" s="61"/>
      <c r="AZ270" s="58"/>
      <c r="BA270" s="59"/>
      <c r="BB270" s="59"/>
      <c r="BD270" s="57">
        <f>IF(AU270="NC",0,SUMIFS($AY:$AY,$B:$B,$B270))</f>
        <v>0</v>
      </c>
      <c r="BE270" s="57"/>
    </row>
    <row r="271" spans="2:58" ht="3" customHeight="1" x14ac:dyDescent="0.25">
      <c r="B271" s="55" t="str">
        <f t="shared" si="95"/>
        <v>LINER HANGER</v>
      </c>
      <c r="C271" s="55" t="str">
        <f t="shared" si="96"/>
        <v>Facilidades / Instalaciones</v>
      </c>
      <c r="D271" s="55" t="str">
        <f t="shared" si="97"/>
        <v>Planta</v>
      </c>
      <c r="E271" s="55" t="str">
        <f t="shared" si="98"/>
        <v/>
      </c>
      <c r="F271" s="55" t="str">
        <f t="shared" si="99"/>
        <v>LINER HANGERFacilidades / Instalaciones</v>
      </c>
      <c r="G271" s="55" t="str">
        <f t="shared" si="94"/>
        <v>LINER HANGERFacilidades / InstalacionesPlanta</v>
      </c>
      <c r="H271" s="55" t="str">
        <f t="shared" si="100"/>
        <v/>
      </c>
      <c r="I271" s="34" t="s">
        <v>45</v>
      </c>
      <c r="J271" s="33" t="str">
        <f t="shared" si="101"/>
        <v xml:space="preserve"> -LINER HANGER</v>
      </c>
      <c r="T271" s="53"/>
      <c r="U271" s="53"/>
      <c r="W271" s="53"/>
      <c r="Y271" s="53"/>
      <c r="Z271" s="53"/>
      <c r="AA271" s="53"/>
      <c r="AH271" s="58"/>
      <c r="AI271" s="59"/>
      <c r="AJ271" s="58"/>
      <c r="AK271" s="58"/>
      <c r="AL271" s="59"/>
      <c r="AM271" s="58"/>
      <c r="AN271" s="59"/>
      <c r="AO271" s="59"/>
      <c r="AQ271" s="53"/>
      <c r="AR271" s="53"/>
      <c r="AS271" s="53"/>
      <c r="AU271" s="58"/>
      <c r="AV271" s="54"/>
      <c r="AX271" s="58"/>
      <c r="AY271" s="59"/>
      <c r="AZ271" s="58"/>
      <c r="BA271" s="59"/>
      <c r="BB271" s="59"/>
      <c r="BD271" s="53"/>
      <c r="BE271" s="53"/>
    </row>
    <row r="272" spans="2:58" ht="15" customHeight="1" x14ac:dyDescent="0.25">
      <c r="B272" s="55" t="str">
        <f t="shared" si="95"/>
        <v>LINER HANGER</v>
      </c>
      <c r="C272" s="55" t="str">
        <f t="shared" si="96"/>
        <v>Personal</v>
      </c>
      <c r="D272" s="55" t="str">
        <f t="shared" si="97"/>
        <v>Planta</v>
      </c>
      <c r="E272" s="55" t="str">
        <f t="shared" si="98"/>
        <v/>
      </c>
      <c r="F272" s="55" t="str">
        <f t="shared" si="99"/>
        <v>LINER HANGERPersonal</v>
      </c>
      <c r="G272" s="55" t="str">
        <f t="shared" si="94"/>
        <v>LINER HANGERPersonalPlanta</v>
      </c>
      <c r="H272" s="55" t="str">
        <f t="shared" si="100"/>
        <v/>
      </c>
      <c r="I272" s="34" t="s">
        <v>46</v>
      </c>
      <c r="J272" s="33" t="str">
        <f t="shared" si="101"/>
        <v>1.1-LINER HANGER</v>
      </c>
      <c r="N272" s="62" t="s">
        <v>47</v>
      </c>
      <c r="O272" s="62"/>
      <c r="P272" s="63"/>
      <c r="Q272" s="62"/>
      <c r="R272" s="62"/>
      <c r="T272" s="62"/>
      <c r="U272" s="62"/>
      <c r="W272" s="62"/>
      <c r="Y272" s="62"/>
      <c r="Z272" s="62"/>
      <c r="AA272" s="62"/>
      <c r="AC272" s="62"/>
      <c r="AD272" s="62"/>
      <c r="AE272" s="62"/>
      <c r="AF272" s="62"/>
      <c r="AH272" s="58"/>
      <c r="AI272" s="64">
        <v>0.4</v>
      </c>
      <c r="AJ272" s="58"/>
      <c r="AK272" s="65">
        <f>SUMIFS($AL:$AL,$F:$F,$F272)</f>
        <v>1</v>
      </c>
      <c r="AL272" s="65"/>
      <c r="AM272" s="53"/>
      <c r="AN272" s="53"/>
      <c r="AO272" s="53"/>
      <c r="AP272" s="53"/>
      <c r="AQ272" s="53"/>
      <c r="AR272" s="53"/>
      <c r="AS272" s="53"/>
      <c r="AU272" s="58"/>
      <c r="AV272" s="54"/>
      <c r="AX272" s="58"/>
      <c r="AY272" s="64">
        <f>AI272*BD272</f>
        <v>0</v>
      </c>
      <c r="AZ272" s="58"/>
      <c r="BD272" s="65">
        <f>SUMIFS($BB:$BB,$F:$F,$F272)</f>
        <v>0</v>
      </c>
      <c r="BE272" s="65"/>
    </row>
    <row r="273" spans="1:58" ht="3" customHeight="1" x14ac:dyDescent="0.25">
      <c r="B273" s="55" t="str">
        <f t="shared" si="95"/>
        <v>LINER HANGER</v>
      </c>
      <c r="C273" s="55" t="str">
        <f t="shared" si="96"/>
        <v>Personal</v>
      </c>
      <c r="D273" s="55" t="str">
        <f t="shared" si="97"/>
        <v>Planta</v>
      </c>
      <c r="E273" s="55" t="str">
        <f t="shared" si="98"/>
        <v/>
      </c>
      <c r="F273" s="55" t="str">
        <f t="shared" si="99"/>
        <v>LINER HANGERPersonal</v>
      </c>
      <c r="G273" s="55" t="str">
        <f t="shared" si="94"/>
        <v>LINER HANGERPersonalPlanta</v>
      </c>
      <c r="H273" s="55" t="str">
        <f t="shared" si="100"/>
        <v/>
      </c>
      <c r="I273" s="34" t="s">
        <v>45</v>
      </c>
      <c r="J273" s="33" t="str">
        <f t="shared" si="101"/>
        <v xml:space="preserve"> -LINER HANGER</v>
      </c>
      <c r="T273" s="53"/>
      <c r="U273" s="53"/>
      <c r="W273" s="53"/>
      <c r="Y273" s="53"/>
      <c r="Z273" s="53"/>
      <c r="AA273" s="53"/>
      <c r="AC273" s="53"/>
      <c r="AD273" s="53"/>
      <c r="AE273" s="53"/>
      <c r="AF273" s="53"/>
      <c r="AH273" s="58"/>
      <c r="AI273" s="59"/>
      <c r="AJ273" s="58"/>
      <c r="AK273" s="58"/>
      <c r="AL273" s="59"/>
      <c r="AM273" s="58"/>
      <c r="AN273" s="58"/>
      <c r="AO273" s="59"/>
      <c r="AP273" s="53"/>
      <c r="AQ273" s="53"/>
      <c r="AR273" s="53"/>
      <c r="AS273" s="53"/>
      <c r="AU273" s="58"/>
      <c r="AV273" s="54"/>
      <c r="AX273" s="58"/>
      <c r="AY273" s="66"/>
      <c r="AZ273" s="58"/>
      <c r="BA273" s="58"/>
      <c r="BB273" s="59"/>
      <c r="BD273" s="53"/>
      <c r="BE273" s="53"/>
    </row>
    <row r="274" spans="1:58" ht="15" customHeight="1" x14ac:dyDescent="0.25">
      <c r="A274" s="67"/>
      <c r="B274" s="55" t="str">
        <f t="shared" si="95"/>
        <v>LINER HANGER</v>
      </c>
      <c r="C274" s="55" t="str">
        <f t="shared" si="96"/>
        <v>Personal</v>
      </c>
      <c r="D274" s="55" t="str">
        <f t="shared" si="97"/>
        <v>Referente Técnico de la Línea</v>
      </c>
      <c r="E274" s="55" t="str">
        <f t="shared" si="98"/>
        <v/>
      </c>
      <c r="F274" s="55" t="str">
        <f t="shared" si="99"/>
        <v>LINER HANGERPersonal</v>
      </c>
      <c r="G274" s="55" t="str">
        <f t="shared" si="94"/>
        <v>LINER HANGERPersonalReferente Técnico de la Línea</v>
      </c>
      <c r="H274" s="55" t="str">
        <f t="shared" si="100"/>
        <v/>
      </c>
      <c r="I274" s="34" t="s">
        <v>45</v>
      </c>
      <c r="J274" s="33" t="str">
        <f t="shared" si="101"/>
        <v xml:space="preserve"> -LINER HANGER</v>
      </c>
      <c r="M274" s="67"/>
      <c r="N274" s="67"/>
      <c r="O274" s="68" t="s">
        <v>48</v>
      </c>
      <c r="P274" s="69"/>
      <c r="Q274" s="68"/>
      <c r="R274" s="68"/>
      <c r="T274" s="68"/>
      <c r="U274" s="68"/>
      <c r="W274" s="68"/>
      <c r="Y274" s="68"/>
      <c r="Z274" s="68"/>
      <c r="AA274" s="68"/>
      <c r="AC274" s="68"/>
      <c r="AD274" s="68"/>
      <c r="AE274" s="68"/>
      <c r="AF274" s="68"/>
      <c r="AH274" s="58"/>
      <c r="AI274" s="58"/>
      <c r="AJ274" s="58"/>
      <c r="AK274" s="70"/>
      <c r="AL274" s="71">
        <v>0.6</v>
      </c>
      <c r="AM274" s="58"/>
      <c r="AN274" s="72">
        <f>SUMIFS($AO:$AO,$G:$G,$G274)</f>
        <v>0.99999999999999989</v>
      </c>
      <c r="AO274" s="73"/>
      <c r="AQ274" s="53"/>
      <c r="AR274" s="53"/>
      <c r="AS274" s="53"/>
      <c r="AU274" s="58"/>
      <c r="AV274" s="54"/>
      <c r="AX274" s="58"/>
      <c r="AY274" s="66"/>
      <c r="AZ274" s="58"/>
      <c r="BA274" s="70"/>
      <c r="BB274" s="71">
        <f>AL274*BD274</f>
        <v>0</v>
      </c>
      <c r="BD274" s="72">
        <f>SUMIFS($BE:$BE,$G:$G,$G274)</f>
        <v>0</v>
      </c>
      <c r="BE274" s="73"/>
    </row>
    <row r="275" spans="1:58" ht="5.0999999999999996" customHeight="1" x14ac:dyDescent="0.25">
      <c r="B275" s="55" t="str">
        <f t="shared" si="95"/>
        <v>LINER HANGER</v>
      </c>
      <c r="C275" s="55" t="str">
        <f t="shared" si="96"/>
        <v>Personal</v>
      </c>
      <c r="D275" s="55" t="str">
        <f t="shared" si="97"/>
        <v>Referente Técnico de la Línea</v>
      </c>
      <c r="E275" s="55" t="str">
        <f t="shared" si="98"/>
        <v/>
      </c>
      <c r="F275" s="55" t="str">
        <f t="shared" si="99"/>
        <v>LINER HANGERPersonal</v>
      </c>
      <c r="G275" s="55" t="str">
        <f t="shared" si="94"/>
        <v>LINER HANGERPersonalReferente Técnico de la Línea</v>
      </c>
      <c r="H275" s="55" t="str">
        <f t="shared" si="100"/>
        <v/>
      </c>
      <c r="I275" s="34" t="s">
        <v>45</v>
      </c>
      <c r="J275" s="33" t="str">
        <f t="shared" si="101"/>
        <v xml:space="preserve"> -LINER HANGER</v>
      </c>
      <c r="T275" s="53"/>
      <c r="U275" s="53"/>
      <c r="W275" s="53"/>
      <c r="Y275" s="53"/>
      <c r="Z275" s="53"/>
      <c r="AA275" s="53"/>
      <c r="AH275" s="58"/>
      <c r="AI275" s="58"/>
      <c r="AJ275" s="58"/>
      <c r="AK275" s="74"/>
      <c r="AL275" s="75"/>
      <c r="AM275" s="58"/>
      <c r="AN275" s="58"/>
      <c r="AO275" s="76"/>
      <c r="AQ275" s="53"/>
      <c r="AS275" s="53"/>
      <c r="AU275" s="58"/>
      <c r="AV275" s="54"/>
      <c r="AX275" s="58"/>
      <c r="AY275" s="66"/>
      <c r="AZ275" s="58"/>
      <c r="BA275" s="74"/>
      <c r="BB275" s="75"/>
      <c r="BD275" s="58"/>
      <c r="BE275" s="76"/>
    </row>
    <row r="276" spans="1:58" ht="45" customHeight="1" x14ac:dyDescent="0.25">
      <c r="B276" s="55" t="str">
        <f t="shared" si="95"/>
        <v>LINER HANGER</v>
      </c>
      <c r="C276" s="55" t="str">
        <f t="shared" si="96"/>
        <v>Personal</v>
      </c>
      <c r="D276" s="55" t="str">
        <f t="shared" si="97"/>
        <v>Referente Técnico de la Línea</v>
      </c>
      <c r="E276" s="55" t="str">
        <f t="shared" si="98"/>
        <v>Experiencia General</v>
      </c>
      <c r="F276" s="55" t="str">
        <f t="shared" si="99"/>
        <v>LINER HANGERPersonal</v>
      </c>
      <c r="G276" s="55" t="str">
        <f t="shared" si="94"/>
        <v>LINER HANGERPersonalReferente Técnico de la Línea</v>
      </c>
      <c r="H276" s="55" t="str">
        <f t="shared" si="100"/>
        <v>LINER HANGERPersonalReferente Técnico de la LíneaExperiencia General</v>
      </c>
      <c r="I276" s="34" t="s">
        <v>45</v>
      </c>
      <c r="J276" s="33" t="str">
        <f t="shared" si="101"/>
        <v xml:space="preserve"> -LINER HANGER</v>
      </c>
      <c r="P276" s="77" t="s">
        <v>49</v>
      </c>
      <c r="Q276" s="78" t="s">
        <v>168</v>
      </c>
      <c r="R276" s="78" t="s">
        <v>50</v>
      </c>
      <c r="T276" s="79" t="s">
        <v>11</v>
      </c>
      <c r="U276" s="79" t="s">
        <v>10</v>
      </c>
      <c r="W276" s="79" t="s">
        <v>13</v>
      </c>
      <c r="Y276" s="80">
        <v>5</v>
      </c>
      <c r="Z276" s="80">
        <v>10</v>
      </c>
      <c r="AA276" s="80">
        <v>10</v>
      </c>
      <c r="AC276" s="81">
        <f>IF($T276="Cumplimiento","",INDEX(TABLA_TIPO_MEDICION[1],MATCH(MATRIZ!$U276,TABLA_TIPO_MEDICION[TIPO_MEDICION],0),1))</f>
        <v>0</v>
      </c>
      <c r="AD276" s="81">
        <f>IF($T276="Cumplimiento","",INDEX(TABLA_TIPO_MEDICION[2],MATCH(MATRIZ!$U276,TABLA_TIPO_MEDICION[TIPO_MEDICION],0),1))</f>
        <v>0.8</v>
      </c>
      <c r="AE276" s="81">
        <f>IF($T276="Cumplimiento","",INDEX(TABLA_TIPO_MEDICION[3],MATCH(MATRIZ!$U276,TABLA_TIPO_MEDICION[TIPO_MEDICION],0),1))</f>
        <v>1</v>
      </c>
      <c r="AF276" s="81">
        <f>IF($T276="Cumplimiento","",INDEX(TABLA_TIPO_MEDICION[4],MATCH(MATRIZ!$U276,TABLA_TIPO_MEDICION[TIPO_MEDICION],0),1))</f>
        <v>1</v>
      </c>
      <c r="AH276" s="74"/>
      <c r="AI276" s="58"/>
      <c r="AJ276" s="58"/>
      <c r="AK276" s="74"/>
      <c r="AL276" s="58"/>
      <c r="AM276" s="58"/>
      <c r="AN276" s="58"/>
      <c r="AO276" s="82">
        <v>0.38461538461538458</v>
      </c>
      <c r="AQ276" s="32"/>
      <c r="AS276" s="83" t="str">
        <f>IF($AQ276="","",IF($T276="Cumplimiento",INDEX(TABLA_SI_NO[Valor],MATCH($AQ276,TABLA_SI_NO[SI_NO],0),1),IF($AQ276&lt;$Y276,$AC276,IF($AQ276&lt;$Z276,$AD276,IF($AQ276&lt;$AA276,$AE276,IF($AQ276&gt;=$AA276,$AF276))))))</f>
        <v/>
      </c>
      <c r="AU276" s="74"/>
      <c r="AV276" s="84">
        <f t="shared" ref="AV276:AV278" si="104">IF(W276="SI",IF(AS276=0,1,0),0)</f>
        <v>0</v>
      </c>
      <c r="AX276" s="74"/>
      <c r="AY276" s="66"/>
      <c r="AZ276" s="58"/>
      <c r="BA276" s="74"/>
      <c r="BB276" s="66"/>
      <c r="BD276" s="58"/>
      <c r="BE276" s="82">
        <f t="shared" ref="BE276:BE278" si="105">IF($AS276="",0,$AS276*$AO276)</f>
        <v>0</v>
      </c>
      <c r="BF276" s="116"/>
    </row>
    <row r="277" spans="1:58" ht="45" customHeight="1" x14ac:dyDescent="0.25">
      <c r="B277" s="55" t="str">
        <f t="shared" si="95"/>
        <v>LINER HANGER</v>
      </c>
      <c r="C277" s="55" t="str">
        <f t="shared" si="96"/>
        <v>Personal</v>
      </c>
      <c r="D277" s="55" t="str">
        <f t="shared" si="97"/>
        <v>Referente Técnico de la Línea</v>
      </c>
      <c r="E277" s="55" t="str">
        <f t="shared" si="98"/>
        <v>Experiencia Offshore</v>
      </c>
      <c r="F277" s="55" t="str">
        <f t="shared" si="99"/>
        <v>LINER HANGERPersonal</v>
      </c>
      <c r="G277" s="55" t="str">
        <f t="shared" si="94"/>
        <v>LINER HANGERPersonalReferente Técnico de la Línea</v>
      </c>
      <c r="H277" s="55" t="str">
        <f t="shared" si="100"/>
        <v>LINER HANGERPersonalReferente Técnico de la LíneaExperiencia Offshore</v>
      </c>
      <c r="I277" s="34" t="s">
        <v>45</v>
      </c>
      <c r="J277" s="33" t="str">
        <f t="shared" si="101"/>
        <v xml:space="preserve"> -LINER HANGER</v>
      </c>
      <c r="P277" s="77" t="s">
        <v>51</v>
      </c>
      <c r="Q277" s="78" t="s">
        <v>169</v>
      </c>
      <c r="R277" s="78" t="s">
        <v>50</v>
      </c>
      <c r="T277" s="79" t="s">
        <v>11</v>
      </c>
      <c r="U277" s="79" t="s">
        <v>10</v>
      </c>
      <c r="W277" s="79" t="s">
        <v>13</v>
      </c>
      <c r="Y277" s="80">
        <v>4</v>
      </c>
      <c r="Z277" s="80">
        <v>10</v>
      </c>
      <c r="AA277" s="80">
        <v>10</v>
      </c>
      <c r="AC277" s="81">
        <f>IF($T277="Cumplimiento","",INDEX(TABLA_TIPO_MEDICION[1],MATCH(MATRIZ!$U277,TABLA_TIPO_MEDICION[TIPO_MEDICION],0),1))</f>
        <v>0</v>
      </c>
      <c r="AD277" s="81">
        <f>IF($T277="Cumplimiento","",INDEX(TABLA_TIPO_MEDICION[2],MATCH(MATRIZ!$U277,TABLA_TIPO_MEDICION[TIPO_MEDICION],0),1))</f>
        <v>0.8</v>
      </c>
      <c r="AE277" s="81">
        <f>IF($T277="Cumplimiento","",INDEX(TABLA_TIPO_MEDICION[3],MATCH(MATRIZ!$U277,TABLA_TIPO_MEDICION[TIPO_MEDICION],0),1))</f>
        <v>1</v>
      </c>
      <c r="AF277" s="81">
        <f>IF($T277="Cumplimiento","",INDEX(TABLA_TIPO_MEDICION[4],MATCH(MATRIZ!$U277,TABLA_TIPO_MEDICION[TIPO_MEDICION],0),1))</f>
        <v>1</v>
      </c>
      <c r="AH277" s="74"/>
      <c r="AI277" s="58"/>
      <c r="AJ277" s="58"/>
      <c r="AK277" s="74"/>
      <c r="AL277" s="58"/>
      <c r="AM277" s="58"/>
      <c r="AN277" s="58"/>
      <c r="AO277" s="82">
        <v>0.38461538461538458</v>
      </c>
      <c r="AQ277" s="32"/>
      <c r="AS277" s="83" t="str">
        <f>IF($AQ277="","",IF($T277="Cumplimiento",INDEX(TABLA_SI_NO[Valor],MATCH($AQ277,TABLA_SI_NO[SI_NO],0),1),IF($AQ277&lt;$Y277,$AC277,IF($AQ277&lt;$Z277,$AD277,IF($AQ277&lt;$AA277,$AE277,IF($AQ277&gt;=$AA277,$AF277))))))</f>
        <v/>
      </c>
      <c r="AU277" s="74"/>
      <c r="AV277" s="84">
        <f t="shared" si="104"/>
        <v>0</v>
      </c>
      <c r="AX277" s="74"/>
      <c r="AY277" s="66"/>
      <c r="AZ277" s="58"/>
      <c r="BA277" s="74"/>
      <c r="BB277" s="66"/>
      <c r="BD277" s="58"/>
      <c r="BE277" s="82">
        <f t="shared" si="105"/>
        <v>0</v>
      </c>
      <c r="BF277" s="116"/>
    </row>
    <row r="278" spans="1:58" ht="45" customHeight="1" x14ac:dyDescent="0.25">
      <c r="B278" s="55" t="str">
        <f t="shared" si="95"/>
        <v>LINER HANGER</v>
      </c>
      <c r="C278" s="55" t="str">
        <f t="shared" si="96"/>
        <v>Personal</v>
      </c>
      <c r="D278" s="55" t="str">
        <f t="shared" si="97"/>
        <v>Referente Técnico de la Línea</v>
      </c>
      <c r="E278" s="55" t="str">
        <f t="shared" si="98"/>
        <v>Formación Profesional</v>
      </c>
      <c r="F278" s="55" t="str">
        <f t="shared" si="99"/>
        <v>LINER HANGERPersonal</v>
      </c>
      <c r="G278" s="55" t="str">
        <f t="shared" si="94"/>
        <v>LINER HANGERPersonalReferente Técnico de la Línea</v>
      </c>
      <c r="H278" s="55" t="str">
        <f t="shared" si="100"/>
        <v>LINER HANGERPersonalReferente Técnico de la LíneaFormación Profesional</v>
      </c>
      <c r="I278" s="34" t="s">
        <v>45</v>
      </c>
      <c r="J278" s="33" t="str">
        <f t="shared" si="101"/>
        <v xml:space="preserve"> -LINER HANGER</v>
      </c>
      <c r="P278" s="77" t="s">
        <v>52</v>
      </c>
      <c r="Q278" s="78" t="s">
        <v>170</v>
      </c>
      <c r="R278" s="78" t="s">
        <v>54</v>
      </c>
      <c r="T278" s="79" t="s">
        <v>15</v>
      </c>
      <c r="U278" s="79"/>
      <c r="W278" s="79" t="s">
        <v>13</v>
      </c>
      <c r="Y278" s="80" t="s">
        <v>9</v>
      </c>
      <c r="Z278" s="80" t="s">
        <v>9</v>
      </c>
      <c r="AA278" s="80" t="s">
        <v>9</v>
      </c>
      <c r="AC278" s="81" t="str">
        <f>IF($T278="Cumplimiento","",INDEX(TABLA_TIPO_MEDICION[1],MATCH(MATRIZ!$U278,TABLA_TIPO_MEDICION[TIPO_MEDICION],0),1))</f>
        <v/>
      </c>
      <c r="AD278" s="81" t="str">
        <f>IF($T278="Cumplimiento","",INDEX(TABLA_TIPO_MEDICION[2],MATCH(MATRIZ!$U278,TABLA_TIPO_MEDICION[TIPO_MEDICION],0),1))</f>
        <v/>
      </c>
      <c r="AE278" s="81" t="str">
        <f>IF($T278="Cumplimiento","",INDEX(TABLA_TIPO_MEDICION[3],MATCH(MATRIZ!$U278,TABLA_TIPO_MEDICION[TIPO_MEDICION],0),1))</f>
        <v/>
      </c>
      <c r="AF278" s="81" t="str">
        <f>IF($T278="Cumplimiento","",INDEX(TABLA_TIPO_MEDICION[4],MATCH(MATRIZ!$U278,TABLA_TIPO_MEDICION[TIPO_MEDICION],0),1))</f>
        <v/>
      </c>
      <c r="AH278" s="74"/>
      <c r="AI278" s="58"/>
      <c r="AJ278" s="58"/>
      <c r="AK278" s="74"/>
      <c r="AL278" s="58"/>
      <c r="AM278" s="58"/>
      <c r="AN278" s="58"/>
      <c r="AO278" s="82">
        <v>0.23076923076923075</v>
      </c>
      <c r="AQ278" s="32"/>
      <c r="AS278" s="83" t="str">
        <f>IF($AQ278="","",IF($T278="Cumplimiento",INDEX(TABLA_SI_NO[Valor],MATCH($AQ278,TABLA_SI_NO[SI_NO],0),1),IF($AQ278&lt;$Y278,$AC278,IF($AQ278&lt;$Z278,$AD278,IF($AQ278&lt;$AA278,$AE278,IF($AQ278&gt;=$AA278,$AF278))))))</f>
        <v/>
      </c>
      <c r="AT278" s="33" t="str">
        <f>IF($AQ278&lt;$Y278,$AC278,IF($AQ278&lt;$Z278,$AD278,IF($AQ278&lt;$AA278,$AE278,IF($AQ278&gt;=$AA278,$AF278))))</f>
        <v/>
      </c>
      <c r="AU278" s="74"/>
      <c r="AV278" s="84">
        <f t="shared" si="104"/>
        <v>0</v>
      </c>
      <c r="AX278" s="74"/>
      <c r="AY278" s="66"/>
      <c r="AZ278" s="58"/>
      <c r="BA278" s="74"/>
      <c r="BB278" s="66"/>
      <c r="BD278" s="58"/>
      <c r="BE278" s="82">
        <f t="shared" si="105"/>
        <v>0</v>
      </c>
      <c r="BF278" s="116"/>
    </row>
    <row r="279" spans="1:58" ht="15" customHeight="1" x14ac:dyDescent="0.25">
      <c r="A279" s="67"/>
      <c r="B279" s="55" t="str">
        <f t="shared" si="95"/>
        <v>LINER HANGER</v>
      </c>
      <c r="C279" s="55" t="str">
        <f t="shared" si="96"/>
        <v>Personal</v>
      </c>
      <c r="D279" s="55" t="str">
        <f t="shared" si="97"/>
        <v>Supervisor Tecnico de la plataforma</v>
      </c>
      <c r="E279" s="55" t="str">
        <f t="shared" si="98"/>
        <v/>
      </c>
      <c r="F279" s="55" t="str">
        <f t="shared" si="99"/>
        <v>LINER HANGERPersonal</v>
      </c>
      <c r="G279" s="55" t="str">
        <f t="shared" si="94"/>
        <v>LINER HANGERPersonalSupervisor Tecnico de la plataforma</v>
      </c>
      <c r="H279" s="55" t="str">
        <f t="shared" si="100"/>
        <v/>
      </c>
      <c r="I279" s="34" t="s">
        <v>45</v>
      </c>
      <c r="J279" s="33" t="str">
        <f t="shared" si="101"/>
        <v xml:space="preserve"> -LINER HANGER</v>
      </c>
      <c r="M279" s="67"/>
      <c r="N279" s="67"/>
      <c r="O279" s="68" t="s">
        <v>206</v>
      </c>
      <c r="P279" s="69"/>
      <c r="Q279" s="68"/>
      <c r="R279" s="68"/>
      <c r="T279" s="68"/>
      <c r="U279" s="68"/>
      <c r="W279" s="68"/>
      <c r="Y279" s="68"/>
      <c r="Z279" s="68"/>
      <c r="AA279" s="68"/>
      <c r="AC279" s="68"/>
      <c r="AD279" s="68"/>
      <c r="AE279" s="68"/>
      <c r="AF279" s="68"/>
      <c r="AH279" s="58"/>
      <c r="AI279" s="58"/>
      <c r="AJ279" s="58"/>
      <c r="AK279" s="70"/>
      <c r="AL279" s="71">
        <v>0.4</v>
      </c>
      <c r="AM279" s="58"/>
      <c r="AN279" s="72">
        <f>SUMIFS($AO:$AO,$G:$G,$G279)</f>
        <v>1</v>
      </c>
      <c r="AO279" s="73"/>
      <c r="AQ279" s="53"/>
      <c r="AR279" s="53"/>
      <c r="AS279" s="53"/>
      <c r="AU279" s="58"/>
      <c r="AV279" s="54"/>
      <c r="AX279" s="58"/>
      <c r="AY279" s="66"/>
      <c r="AZ279" s="58"/>
      <c r="BA279" s="70"/>
      <c r="BB279" s="71">
        <f>AL279*BD279</f>
        <v>0</v>
      </c>
      <c r="BD279" s="72">
        <f>SUMIFS($BE:$BE,$G:$G,$G279)</f>
        <v>0</v>
      </c>
      <c r="BE279" s="73"/>
    </row>
    <row r="280" spans="1:58" ht="5.0999999999999996" customHeight="1" x14ac:dyDescent="0.25">
      <c r="B280" s="55" t="str">
        <f t="shared" si="95"/>
        <v>LINER HANGER</v>
      </c>
      <c r="C280" s="55" t="str">
        <f t="shared" si="96"/>
        <v>Personal</v>
      </c>
      <c r="D280" s="55" t="str">
        <f t="shared" si="97"/>
        <v>Supervisor Tecnico de la plataforma</v>
      </c>
      <c r="E280" s="55" t="str">
        <f t="shared" si="98"/>
        <v/>
      </c>
      <c r="F280" s="55" t="str">
        <f t="shared" si="99"/>
        <v>LINER HANGERPersonal</v>
      </c>
      <c r="G280" s="55" t="str">
        <f t="shared" si="94"/>
        <v>LINER HANGERPersonalSupervisor Tecnico de la plataforma</v>
      </c>
      <c r="H280" s="55" t="str">
        <f t="shared" si="100"/>
        <v/>
      </c>
      <c r="I280" s="34" t="s">
        <v>45</v>
      </c>
      <c r="J280" s="33" t="str">
        <f t="shared" si="101"/>
        <v xml:space="preserve"> -LINER HANGER</v>
      </c>
      <c r="T280" s="53"/>
      <c r="U280" s="53"/>
      <c r="W280" s="53"/>
      <c r="Y280" s="53"/>
      <c r="Z280" s="53"/>
      <c r="AA280" s="53"/>
      <c r="AH280" s="58"/>
      <c r="AI280" s="58"/>
      <c r="AJ280" s="58"/>
      <c r="AK280" s="74"/>
      <c r="AL280" s="75"/>
      <c r="AM280" s="58"/>
      <c r="AN280" s="58"/>
      <c r="AO280" s="76"/>
      <c r="AQ280" s="53"/>
      <c r="AS280" s="53"/>
      <c r="AU280" s="58"/>
      <c r="AV280" s="54"/>
      <c r="AX280" s="58"/>
      <c r="AY280" s="66"/>
      <c r="AZ280" s="58"/>
      <c r="BA280" s="74"/>
      <c r="BB280" s="75"/>
      <c r="BD280" s="58"/>
      <c r="BE280" s="76"/>
    </row>
    <row r="281" spans="1:58" ht="45" customHeight="1" x14ac:dyDescent="0.25">
      <c r="B281" s="55" t="str">
        <f t="shared" si="95"/>
        <v>LINER HANGER</v>
      </c>
      <c r="C281" s="55" t="str">
        <f t="shared" si="96"/>
        <v>Personal</v>
      </c>
      <c r="D281" s="55" t="str">
        <f t="shared" si="97"/>
        <v>Supervisor Tecnico de la plataforma</v>
      </c>
      <c r="E281" s="55" t="str">
        <f t="shared" si="98"/>
        <v>Experiencia General</v>
      </c>
      <c r="F281" s="55" t="str">
        <f t="shared" si="99"/>
        <v>LINER HANGERPersonal</v>
      </c>
      <c r="G281" s="55" t="str">
        <f t="shared" si="94"/>
        <v>LINER HANGERPersonalSupervisor Tecnico de la plataforma</v>
      </c>
      <c r="H281" s="55" t="str">
        <f t="shared" si="100"/>
        <v>LINER HANGERPersonalSupervisor Tecnico de la plataformaExperiencia General</v>
      </c>
      <c r="I281" s="34" t="s">
        <v>45</v>
      </c>
      <c r="J281" s="33" t="str">
        <f t="shared" si="101"/>
        <v xml:space="preserve"> -LINER HANGER</v>
      </c>
      <c r="P281" s="77" t="s">
        <v>49</v>
      </c>
      <c r="Q281" s="78" t="s">
        <v>168</v>
      </c>
      <c r="R281" s="78" t="s">
        <v>50</v>
      </c>
      <c r="T281" s="79" t="s">
        <v>11</v>
      </c>
      <c r="U281" s="79" t="s">
        <v>10</v>
      </c>
      <c r="W281" s="79" t="s">
        <v>13</v>
      </c>
      <c r="Y281" s="80">
        <v>8</v>
      </c>
      <c r="Z281" s="80">
        <v>10</v>
      </c>
      <c r="AA281" s="80">
        <v>10</v>
      </c>
      <c r="AC281" s="81">
        <f>IF($T281="Cumplimiento","",INDEX(TABLA_TIPO_MEDICION[1],MATCH(MATRIZ!$U281,TABLA_TIPO_MEDICION[TIPO_MEDICION],0),1))</f>
        <v>0</v>
      </c>
      <c r="AD281" s="81">
        <f>IF($T281="Cumplimiento","",INDEX(TABLA_TIPO_MEDICION[2],MATCH(MATRIZ!$U281,TABLA_TIPO_MEDICION[TIPO_MEDICION],0),1))</f>
        <v>0.8</v>
      </c>
      <c r="AE281" s="81">
        <f>IF($T281="Cumplimiento","",INDEX(TABLA_TIPO_MEDICION[3],MATCH(MATRIZ!$U281,TABLA_TIPO_MEDICION[TIPO_MEDICION],0),1))</f>
        <v>1</v>
      </c>
      <c r="AF281" s="81">
        <f>IF($T281="Cumplimiento","",INDEX(TABLA_TIPO_MEDICION[4],MATCH(MATRIZ!$U281,TABLA_TIPO_MEDICION[TIPO_MEDICION],0),1))</f>
        <v>1</v>
      </c>
      <c r="AH281" s="74"/>
      <c r="AI281" s="58"/>
      <c r="AJ281" s="58"/>
      <c r="AK281" s="74"/>
      <c r="AL281" s="58"/>
      <c r="AM281" s="58"/>
      <c r="AN281" s="58"/>
      <c r="AO281" s="82">
        <v>0.38461538461538464</v>
      </c>
      <c r="AQ281" s="32"/>
      <c r="AS281" s="83" t="str">
        <f>IF($AQ281="","",IF($T281="Cumplimiento",INDEX(TABLA_SI_NO[Valor],MATCH($AQ281,TABLA_SI_NO[SI_NO],0),1),IF($AQ281&lt;$Y281,$AC281,IF($AQ281&lt;$Z281,$AD281,IF($AQ281&lt;$AA281,$AE281,IF($AQ281&gt;=$AA281,$AF281))))))</f>
        <v/>
      </c>
      <c r="AU281" s="74"/>
      <c r="AV281" s="84">
        <f t="shared" ref="AV281:AV283" si="106">IF(W281="SI",IF(AS281=0,1,0),0)</f>
        <v>0</v>
      </c>
      <c r="AX281" s="74"/>
      <c r="AY281" s="66"/>
      <c r="AZ281" s="58"/>
      <c r="BA281" s="74"/>
      <c r="BB281" s="66"/>
      <c r="BD281" s="58"/>
      <c r="BE281" s="82">
        <f t="shared" ref="BE281:BE283" si="107">IF($AS281="",0,$AS281*$AO281)</f>
        <v>0</v>
      </c>
      <c r="BF281" s="116"/>
    </row>
    <row r="282" spans="1:58" ht="45" customHeight="1" x14ac:dyDescent="0.25">
      <c r="B282" s="55" t="str">
        <f t="shared" si="95"/>
        <v>LINER HANGER</v>
      </c>
      <c r="C282" s="55" t="str">
        <f t="shared" si="96"/>
        <v>Personal</v>
      </c>
      <c r="D282" s="55" t="str">
        <f t="shared" si="97"/>
        <v>Supervisor Tecnico de la plataforma</v>
      </c>
      <c r="E282" s="55" t="str">
        <f t="shared" si="98"/>
        <v>Experiencia Offshore</v>
      </c>
      <c r="F282" s="55" t="str">
        <f t="shared" si="99"/>
        <v>LINER HANGERPersonal</v>
      </c>
      <c r="G282" s="55" t="str">
        <f t="shared" si="94"/>
        <v>LINER HANGERPersonalSupervisor Tecnico de la plataforma</v>
      </c>
      <c r="H282" s="55" t="str">
        <f t="shared" si="100"/>
        <v>LINER HANGERPersonalSupervisor Tecnico de la plataformaExperiencia Offshore</v>
      </c>
      <c r="I282" s="34" t="s">
        <v>45</v>
      </c>
      <c r="J282" s="33" t="str">
        <f t="shared" si="101"/>
        <v xml:space="preserve"> -LINER HANGER</v>
      </c>
      <c r="P282" s="77" t="s">
        <v>51</v>
      </c>
      <c r="Q282" s="78" t="s">
        <v>169</v>
      </c>
      <c r="R282" s="78" t="s">
        <v>50</v>
      </c>
      <c r="T282" s="79" t="s">
        <v>11</v>
      </c>
      <c r="U282" s="79" t="s">
        <v>10</v>
      </c>
      <c r="W282" s="79" t="s">
        <v>13</v>
      </c>
      <c r="Y282" s="80">
        <v>4</v>
      </c>
      <c r="Z282" s="80">
        <v>5</v>
      </c>
      <c r="AA282" s="80">
        <v>10</v>
      </c>
      <c r="AC282" s="81">
        <f>IF($T282="Cumplimiento","",INDEX(TABLA_TIPO_MEDICION[1],MATCH(MATRIZ!$U282,TABLA_TIPO_MEDICION[TIPO_MEDICION],0),1))</f>
        <v>0</v>
      </c>
      <c r="AD282" s="81">
        <f>IF($T282="Cumplimiento","",INDEX(TABLA_TIPO_MEDICION[2],MATCH(MATRIZ!$U282,TABLA_TIPO_MEDICION[TIPO_MEDICION],0),1))</f>
        <v>0.8</v>
      </c>
      <c r="AE282" s="81">
        <f>IF($T282="Cumplimiento","",INDEX(TABLA_TIPO_MEDICION[3],MATCH(MATRIZ!$U282,TABLA_TIPO_MEDICION[TIPO_MEDICION],0),1))</f>
        <v>1</v>
      </c>
      <c r="AF282" s="81">
        <f>IF($T282="Cumplimiento","",INDEX(TABLA_TIPO_MEDICION[4],MATCH(MATRIZ!$U282,TABLA_TIPO_MEDICION[TIPO_MEDICION],0),1))</f>
        <v>1</v>
      </c>
      <c r="AH282" s="74"/>
      <c r="AI282" s="58"/>
      <c r="AJ282" s="58"/>
      <c r="AK282" s="74"/>
      <c r="AL282" s="58"/>
      <c r="AM282" s="58"/>
      <c r="AN282" s="58"/>
      <c r="AO282" s="82">
        <v>0.38461538461538464</v>
      </c>
      <c r="AQ282" s="32"/>
      <c r="AS282" s="83" t="str">
        <f>IF($AQ282="","",IF($T282="Cumplimiento",INDEX(TABLA_SI_NO[Valor],MATCH($AQ282,TABLA_SI_NO[SI_NO],0),1),IF($AQ282&lt;$Y282,$AC282,IF($AQ282&lt;$Z282,$AD282,IF($AQ282&lt;$AA282,$AE282,IF($AQ282&gt;=$AA282,$AF282))))))</f>
        <v/>
      </c>
      <c r="AU282" s="74"/>
      <c r="AV282" s="84">
        <f t="shared" si="106"/>
        <v>0</v>
      </c>
      <c r="AX282" s="74"/>
      <c r="AY282" s="66"/>
      <c r="AZ282" s="58"/>
      <c r="BA282" s="74"/>
      <c r="BB282" s="66"/>
      <c r="BD282" s="58"/>
      <c r="BE282" s="82">
        <f t="shared" si="107"/>
        <v>0</v>
      </c>
      <c r="BF282" s="116"/>
    </row>
    <row r="283" spans="1:58" ht="45" customHeight="1" x14ac:dyDescent="0.25">
      <c r="B283" s="55" t="str">
        <f t="shared" si="95"/>
        <v>LINER HANGER</v>
      </c>
      <c r="C283" s="55" t="str">
        <f t="shared" si="96"/>
        <v>Personal</v>
      </c>
      <c r="D283" s="55" t="str">
        <f t="shared" si="97"/>
        <v>Supervisor Tecnico de la plataforma</v>
      </c>
      <c r="E283" s="55" t="str">
        <f t="shared" si="98"/>
        <v>Formación Profesional</v>
      </c>
      <c r="F283" s="55" t="str">
        <f t="shared" si="99"/>
        <v>LINER HANGERPersonal</v>
      </c>
      <c r="G283" s="55" t="str">
        <f t="shared" si="94"/>
        <v>LINER HANGERPersonalSupervisor Tecnico de la plataforma</v>
      </c>
      <c r="H283" s="55" t="str">
        <f t="shared" si="100"/>
        <v>LINER HANGERPersonalSupervisor Tecnico de la plataformaFormación Profesional</v>
      </c>
      <c r="I283" s="34" t="s">
        <v>45</v>
      </c>
      <c r="J283" s="33" t="str">
        <f t="shared" si="101"/>
        <v xml:space="preserve"> -LINER HANGER</v>
      </c>
      <c r="P283" s="77" t="s">
        <v>52</v>
      </c>
      <c r="Q283" s="78" t="s">
        <v>170</v>
      </c>
      <c r="R283" s="78" t="s">
        <v>54</v>
      </c>
      <c r="T283" s="79" t="s">
        <v>15</v>
      </c>
      <c r="U283" s="79"/>
      <c r="W283" s="79" t="s">
        <v>13</v>
      </c>
      <c r="Y283" s="80" t="s">
        <v>9</v>
      </c>
      <c r="Z283" s="80" t="s">
        <v>9</v>
      </c>
      <c r="AA283" s="80" t="s">
        <v>9</v>
      </c>
      <c r="AC283" s="81" t="str">
        <f>IF($T283="Cumplimiento","",INDEX(TABLA_TIPO_MEDICION[1],MATCH(MATRIZ!$U283,TABLA_TIPO_MEDICION[TIPO_MEDICION],0),1))</f>
        <v/>
      </c>
      <c r="AD283" s="81" t="str">
        <f>IF($T283="Cumplimiento","",INDEX(TABLA_TIPO_MEDICION[2],MATCH(MATRIZ!$U283,TABLA_TIPO_MEDICION[TIPO_MEDICION],0),1))</f>
        <v/>
      </c>
      <c r="AE283" s="81" t="str">
        <f>IF($T283="Cumplimiento","",INDEX(TABLA_TIPO_MEDICION[3],MATCH(MATRIZ!$U283,TABLA_TIPO_MEDICION[TIPO_MEDICION],0),1))</f>
        <v/>
      </c>
      <c r="AF283" s="81" t="str">
        <f>IF($T283="Cumplimiento","",INDEX(TABLA_TIPO_MEDICION[4],MATCH(MATRIZ!$U283,TABLA_TIPO_MEDICION[TIPO_MEDICION],0),1))</f>
        <v/>
      </c>
      <c r="AH283" s="74"/>
      <c r="AI283" s="58"/>
      <c r="AJ283" s="58"/>
      <c r="AK283" s="74"/>
      <c r="AL283" s="58"/>
      <c r="AM283" s="58"/>
      <c r="AN283" s="58"/>
      <c r="AO283" s="82">
        <v>0.23076923076923078</v>
      </c>
      <c r="AQ283" s="32"/>
      <c r="AS283" s="83" t="str">
        <f>IF($AQ283="","",IF($T283="Cumplimiento",INDEX(TABLA_SI_NO[Valor],MATCH($AQ283,TABLA_SI_NO[SI_NO],0),1),IF($AQ283&lt;$Y283,$AC283,IF($AQ283&lt;$Z283,$AD283,IF($AQ283&lt;$AA283,$AE283,IF($AQ283&gt;=$AA283,$AF283))))))</f>
        <v/>
      </c>
      <c r="AT283" s="33" t="str">
        <f>IF($AQ283&lt;$Y283,$AC283,IF($AQ283&lt;$Z283,$AD283,IF($AQ283&lt;$AA283,$AE283,IF($AQ283&gt;=$AA283,$AF283))))</f>
        <v/>
      </c>
      <c r="AU283" s="74"/>
      <c r="AV283" s="84">
        <f t="shared" si="106"/>
        <v>0</v>
      </c>
      <c r="AX283" s="74"/>
      <c r="AY283" s="66"/>
      <c r="AZ283" s="58"/>
      <c r="BA283" s="74"/>
      <c r="BB283" s="66"/>
      <c r="BD283" s="58"/>
      <c r="BE283" s="82">
        <f t="shared" si="107"/>
        <v>0</v>
      </c>
      <c r="BF283" s="116"/>
    </row>
    <row r="284" spans="1:58" ht="5.0999999999999996" customHeight="1" x14ac:dyDescent="0.25">
      <c r="B284" s="55" t="str">
        <f t="shared" si="95"/>
        <v>LINER HANGER</v>
      </c>
      <c r="C284" s="55" t="str">
        <f t="shared" si="96"/>
        <v>Personal</v>
      </c>
      <c r="D284" s="55" t="str">
        <f t="shared" si="97"/>
        <v>Supervisor Tecnico de la plataforma</v>
      </c>
      <c r="E284" s="55" t="str">
        <f t="shared" si="98"/>
        <v/>
      </c>
      <c r="F284" s="55" t="str">
        <f t="shared" si="99"/>
        <v>LINER HANGERPersonal</v>
      </c>
      <c r="G284" s="55" t="str">
        <f t="shared" si="94"/>
        <v>LINER HANGERPersonalSupervisor Tecnico de la plataforma</v>
      </c>
      <c r="H284" s="55" t="str">
        <f t="shared" si="100"/>
        <v/>
      </c>
      <c r="I284" s="34" t="s">
        <v>45</v>
      </c>
      <c r="J284" s="33" t="str">
        <f t="shared" si="101"/>
        <v xml:space="preserve"> -LINER HANGER</v>
      </c>
      <c r="P284" s="85"/>
      <c r="Q284" s="86"/>
      <c r="R284" s="86"/>
      <c r="T284" s="53"/>
      <c r="U284" s="53"/>
      <c r="W284" s="53"/>
      <c r="Y284" s="53"/>
      <c r="Z284" s="53"/>
      <c r="AA284" s="53"/>
      <c r="AH284" s="58"/>
      <c r="AI284" s="58"/>
      <c r="AJ284" s="58"/>
      <c r="AK284" s="58"/>
      <c r="AL284" s="66"/>
      <c r="AM284" s="58"/>
      <c r="AN284" s="58"/>
      <c r="AO284" s="66"/>
      <c r="AQ284" s="53"/>
      <c r="AS284" s="87"/>
      <c r="AU284" s="58"/>
      <c r="AV284" s="54"/>
      <c r="AX284" s="58"/>
      <c r="AY284" s="66"/>
      <c r="AZ284" s="58"/>
      <c r="BA284" s="58"/>
      <c r="BB284" s="66"/>
      <c r="BD284" s="87"/>
      <c r="BE284" s="87"/>
    </row>
    <row r="285" spans="1:58" s="95" customFormat="1" ht="18.75" customHeight="1" x14ac:dyDescent="0.25">
      <c r="B285" s="55" t="str">
        <f t="shared" si="95"/>
        <v>LINER HANGER</v>
      </c>
      <c r="C285" s="55" t="str">
        <f t="shared" si="96"/>
        <v>Equipamiento &amp; Soporte Técnico</v>
      </c>
      <c r="D285" s="55" t="str">
        <f t="shared" si="97"/>
        <v>Supervisor Tecnico de la plataforma</v>
      </c>
      <c r="E285" s="55" t="str">
        <f t="shared" si="98"/>
        <v/>
      </c>
      <c r="F285" s="55" t="str">
        <f t="shared" si="99"/>
        <v>LINER HANGEREquipamiento &amp; Soporte Técnico</v>
      </c>
      <c r="G285" s="55" t="str">
        <f t="shared" si="94"/>
        <v>LINER HANGEREquipamiento &amp; Soporte TécnicoSupervisor Tecnico de la plataforma</v>
      </c>
      <c r="H285" s="55" t="str">
        <f t="shared" si="100"/>
        <v/>
      </c>
      <c r="I285" s="34" t="s">
        <v>57</v>
      </c>
      <c r="J285" s="33" t="str">
        <f t="shared" si="101"/>
        <v>1.2-LINER HANGER</v>
      </c>
      <c r="K285" s="33"/>
      <c r="L285" s="33"/>
      <c r="N285" s="97" t="s">
        <v>58</v>
      </c>
      <c r="O285" s="97"/>
      <c r="P285" s="98"/>
      <c r="Q285" s="97"/>
      <c r="R285" s="97"/>
      <c r="T285" s="97"/>
      <c r="U285" s="97"/>
      <c r="W285" s="97"/>
      <c r="Y285" s="97"/>
      <c r="Z285" s="97"/>
      <c r="AA285" s="97"/>
      <c r="AC285" s="97"/>
      <c r="AD285" s="97"/>
      <c r="AE285" s="97"/>
      <c r="AF285" s="97"/>
      <c r="AH285" s="99"/>
      <c r="AI285" s="100">
        <v>0.5</v>
      </c>
      <c r="AJ285" s="99"/>
      <c r="AK285" s="65">
        <f>SUMIFS($AL:$AL,$F:$F,$F285)</f>
        <v>1</v>
      </c>
      <c r="AL285" s="65"/>
      <c r="AM285" s="99"/>
      <c r="AU285" s="99"/>
      <c r="AV285" s="91"/>
      <c r="AX285" s="99"/>
      <c r="AY285" s="100">
        <f>AI285*BD285</f>
        <v>0</v>
      </c>
      <c r="AZ285" s="99"/>
      <c r="BD285" s="65">
        <f>SUMIFS($BB:$BB,$F:$F,$F285)</f>
        <v>0</v>
      </c>
      <c r="BE285" s="65"/>
    </row>
    <row r="286" spans="1:58" ht="6.75" customHeight="1" x14ac:dyDescent="0.25">
      <c r="B286" s="55" t="str">
        <f t="shared" si="95"/>
        <v>LINER HANGER</v>
      </c>
      <c r="C286" s="55" t="str">
        <f t="shared" si="96"/>
        <v>Equipamiento &amp; Soporte Técnico</v>
      </c>
      <c r="D286" s="55" t="str">
        <f t="shared" si="97"/>
        <v>Supervisor Tecnico de la plataforma</v>
      </c>
      <c r="E286" s="55" t="str">
        <f t="shared" si="98"/>
        <v/>
      </c>
      <c r="F286" s="55" t="str">
        <f t="shared" si="99"/>
        <v>LINER HANGEREquipamiento &amp; Soporte Técnico</v>
      </c>
      <c r="G286" s="55" t="str">
        <f t="shared" si="94"/>
        <v>LINER HANGEREquipamiento &amp; Soporte TécnicoSupervisor Tecnico de la plataforma</v>
      </c>
      <c r="H286" s="55" t="str">
        <f t="shared" si="100"/>
        <v/>
      </c>
      <c r="J286" s="33" t="str">
        <f t="shared" si="101"/>
        <v>-LINER HANGER</v>
      </c>
      <c r="T286" s="53"/>
      <c r="U286" s="53"/>
      <c r="W286" s="53"/>
      <c r="Y286" s="53"/>
      <c r="Z286" s="53"/>
      <c r="AA286" s="53"/>
      <c r="AC286" s="53"/>
      <c r="AD286" s="53"/>
      <c r="AE286" s="53"/>
      <c r="AF286" s="53"/>
      <c r="AH286" s="58"/>
      <c r="AI286" s="59"/>
      <c r="AJ286" s="58"/>
      <c r="AK286" s="58"/>
      <c r="AL286" s="59"/>
      <c r="AM286" s="58"/>
      <c r="AN286" s="58"/>
      <c r="AO286" s="59"/>
      <c r="AU286" s="58"/>
      <c r="AV286" s="91"/>
      <c r="AX286" s="58"/>
      <c r="AY286" s="59"/>
      <c r="AZ286" s="58"/>
      <c r="BA286" s="58"/>
      <c r="BB286" s="59"/>
      <c r="BD286" s="53"/>
      <c r="BE286" s="53"/>
    </row>
    <row r="287" spans="1:58" s="95" customFormat="1" ht="17.25" customHeight="1" x14ac:dyDescent="0.25">
      <c r="B287" s="55" t="str">
        <f t="shared" si="95"/>
        <v>LINER HANGER</v>
      </c>
      <c r="C287" s="55" t="str">
        <f t="shared" si="96"/>
        <v>Equipamiento &amp; Soporte Técnico</v>
      </c>
      <c r="D287" s="55" t="str">
        <f t="shared" si="97"/>
        <v>Equipamiento</v>
      </c>
      <c r="E287" s="55" t="str">
        <f t="shared" si="98"/>
        <v/>
      </c>
      <c r="F287" s="55" t="str">
        <f t="shared" si="99"/>
        <v>LINER HANGEREquipamiento &amp; Soporte Técnico</v>
      </c>
      <c r="G287" s="55" t="str">
        <f t="shared" si="94"/>
        <v>LINER HANGEREquipamiento &amp; Soporte TécnicoEquipamiento</v>
      </c>
      <c r="H287" s="55" t="str">
        <f t="shared" si="100"/>
        <v/>
      </c>
      <c r="I287" s="34"/>
      <c r="J287" s="33" t="str">
        <f t="shared" si="101"/>
        <v>-LINER HANGER</v>
      </c>
      <c r="K287" s="33"/>
      <c r="L287" s="33"/>
      <c r="N287" s="102"/>
      <c r="O287" s="103" t="s">
        <v>103</v>
      </c>
      <c r="P287" s="104"/>
      <c r="Q287" s="103"/>
      <c r="R287" s="103"/>
      <c r="T287" s="103"/>
      <c r="U287" s="103"/>
      <c r="W287" s="103"/>
      <c r="Y287" s="103"/>
      <c r="Z287" s="103"/>
      <c r="AA287" s="103"/>
      <c r="AC287" s="103"/>
      <c r="AD287" s="103"/>
      <c r="AE287" s="103"/>
      <c r="AF287" s="103"/>
      <c r="AH287" s="99"/>
      <c r="AI287" s="59"/>
      <c r="AJ287" s="99"/>
      <c r="AK287" s="105"/>
      <c r="AL287" s="106">
        <v>1</v>
      </c>
      <c r="AM287" s="99"/>
      <c r="AN287" s="72">
        <f>SUMIFS($AO:$AO,$G:$G,$G287)</f>
        <v>1.0000000000000002</v>
      </c>
      <c r="AO287" s="73"/>
      <c r="AU287" s="99"/>
      <c r="AV287" s="91"/>
      <c r="AX287" s="99"/>
      <c r="AY287" s="59"/>
      <c r="AZ287" s="99"/>
      <c r="BA287" s="105"/>
      <c r="BB287" s="106">
        <f>AL287*BD287</f>
        <v>0</v>
      </c>
      <c r="BD287" s="72">
        <f>SUMIFS($BE:$BE,$G:$G,$G287)</f>
        <v>0</v>
      </c>
      <c r="BE287" s="73"/>
    </row>
    <row r="288" spans="1:58" ht="3.75" customHeight="1" x14ac:dyDescent="0.25">
      <c r="B288" s="55" t="str">
        <f t="shared" si="95"/>
        <v>LINER HANGER</v>
      </c>
      <c r="C288" s="55" t="str">
        <f t="shared" si="96"/>
        <v>Equipamiento &amp; Soporte Técnico</v>
      </c>
      <c r="D288" s="55" t="str">
        <f t="shared" si="97"/>
        <v>Equipamiento</v>
      </c>
      <c r="E288" s="55" t="str">
        <f t="shared" si="98"/>
        <v/>
      </c>
      <c r="F288" s="55" t="str">
        <f t="shared" si="99"/>
        <v>LINER HANGEREquipamiento &amp; Soporte Técnico</v>
      </c>
      <c r="G288" s="55" t="str">
        <f t="shared" si="94"/>
        <v>LINER HANGEREquipamiento &amp; Soporte TécnicoEquipamiento</v>
      </c>
      <c r="H288" s="55" t="str">
        <f t="shared" si="100"/>
        <v/>
      </c>
      <c r="J288" s="33" t="str">
        <f t="shared" si="101"/>
        <v>-LINER HANGER</v>
      </c>
      <c r="T288" s="53"/>
      <c r="U288" s="53"/>
      <c r="W288" s="53"/>
      <c r="Y288" s="53"/>
      <c r="Z288" s="53"/>
      <c r="AA288" s="53"/>
      <c r="AH288" s="58"/>
      <c r="AI288" s="59"/>
      <c r="AJ288" s="58"/>
      <c r="AK288" s="74"/>
      <c r="AL288" s="75"/>
      <c r="AM288" s="58"/>
      <c r="AN288" s="58"/>
      <c r="AO288" s="76"/>
      <c r="AQ288" s="53"/>
      <c r="AS288" s="53"/>
      <c r="AU288" s="58"/>
      <c r="AV288" s="91"/>
      <c r="AX288" s="58"/>
      <c r="AY288" s="59"/>
      <c r="AZ288" s="58"/>
      <c r="BA288" s="74"/>
      <c r="BD288" s="58"/>
      <c r="BE288" s="76"/>
    </row>
    <row r="289" spans="2:58" ht="45" customHeight="1" x14ac:dyDescent="0.25">
      <c r="B289" s="55" t="str">
        <f t="shared" si="95"/>
        <v>LINER HANGER</v>
      </c>
      <c r="C289" s="55" t="str">
        <f t="shared" si="96"/>
        <v>Equipamiento &amp; Soporte Técnico</v>
      </c>
      <c r="D289" s="55" t="str">
        <f t="shared" si="97"/>
        <v>Equipamiento</v>
      </c>
      <c r="E289" s="55" t="str">
        <f t="shared" si="98"/>
        <v>Sistema de LH 9 5/8" x 13.5/8"</v>
      </c>
      <c r="F289" s="55" t="str">
        <f t="shared" si="99"/>
        <v>LINER HANGEREquipamiento &amp; Soporte Técnico</v>
      </c>
      <c r="G289" s="55" t="str">
        <f t="shared" si="94"/>
        <v>LINER HANGEREquipamiento &amp; Soporte TécnicoEquipamiento</v>
      </c>
      <c r="H289" s="55" t="str">
        <f t="shared" si="100"/>
        <v>LINER HANGEREquipamiento &amp; Soporte TécnicoEquipamientoSistema de LH 9 5/8" x 13.5/8"</v>
      </c>
      <c r="J289" s="33" t="str">
        <f t="shared" si="101"/>
        <v>-LINER HANGER</v>
      </c>
      <c r="P289" s="77" t="s">
        <v>207</v>
      </c>
      <c r="Q289" s="78" t="s">
        <v>208</v>
      </c>
      <c r="R289" s="78" t="s">
        <v>209</v>
      </c>
      <c r="T289" s="79" t="s">
        <v>15</v>
      </c>
      <c r="U289" s="79"/>
      <c r="W289" s="79" t="s">
        <v>13</v>
      </c>
      <c r="Y289" s="80" t="s">
        <v>9</v>
      </c>
      <c r="Z289" s="80" t="s">
        <v>9</v>
      </c>
      <c r="AA289" s="80" t="s">
        <v>9</v>
      </c>
      <c r="AC289" s="81" t="str">
        <f>IF($T289="Cumplimiento","",INDEX(TABLA_TIPO_MEDICION[1],MATCH(MATRIZ!$U289,TABLA_TIPO_MEDICION[TIPO_MEDICION],0),1))</f>
        <v/>
      </c>
      <c r="AD289" s="81" t="str">
        <f>IF($T289="Cumplimiento","",INDEX(TABLA_TIPO_MEDICION[2],MATCH(MATRIZ!$U289,TABLA_TIPO_MEDICION[TIPO_MEDICION],0),1))</f>
        <v/>
      </c>
      <c r="AE289" s="81" t="str">
        <f>IF($T289="Cumplimiento","",INDEX(TABLA_TIPO_MEDICION[3],MATCH(MATRIZ!$U289,TABLA_TIPO_MEDICION[TIPO_MEDICION],0),1))</f>
        <v/>
      </c>
      <c r="AF289" s="81" t="str">
        <f>IF($T289="Cumplimiento","",INDEX(TABLA_TIPO_MEDICION[4],MATCH(MATRIZ!$U289,TABLA_TIPO_MEDICION[TIPO_MEDICION],0),1))</f>
        <v/>
      </c>
      <c r="AH289" s="74"/>
      <c r="AI289" s="59"/>
      <c r="AJ289" s="58"/>
      <c r="AK289" s="74"/>
      <c r="AL289" s="74"/>
      <c r="AM289" s="58"/>
      <c r="AN289" s="58"/>
      <c r="AO289" s="82">
        <v>0.1</v>
      </c>
      <c r="AQ289" s="32"/>
      <c r="AS289" s="83" t="str">
        <f>IF($AQ289="","",IF($T289="Cumplimiento",INDEX(TABLA_SI_NO[Valor],MATCH($AQ289,TABLA_SI_NO[SI_NO],0),1),IF($AQ289&lt;$Y289,$AC289,IF($AQ289&lt;$Z289,$AD289,IF($AQ289&lt;$AA289,$AE289,IF($AQ289&gt;=$AA289,$AF289))))))</f>
        <v/>
      </c>
      <c r="AU289" s="74"/>
      <c r="AV289" s="84">
        <f t="shared" ref="AV289:AV304" si="108">IF(W289="SI",IF(AS289=0,1,0),0)</f>
        <v>0</v>
      </c>
      <c r="AX289" s="74"/>
      <c r="AY289" s="59"/>
      <c r="AZ289" s="58"/>
      <c r="BA289" s="74"/>
      <c r="BD289" s="58"/>
      <c r="BE289" s="82">
        <f t="shared" ref="BE289:BE304" si="109">IF($AS289="",0,$AS289*$AO289)</f>
        <v>0</v>
      </c>
      <c r="BF289" s="116"/>
    </row>
    <row r="290" spans="2:58" ht="45" customHeight="1" x14ac:dyDescent="0.25">
      <c r="B290" s="55" t="str">
        <f t="shared" si="95"/>
        <v>LINER HANGER</v>
      </c>
      <c r="C290" s="55" t="str">
        <f t="shared" si="96"/>
        <v>Equipamiento &amp; Soporte Técnico</v>
      </c>
      <c r="D290" s="55" t="str">
        <f t="shared" si="97"/>
        <v>Equipamiento</v>
      </c>
      <c r="E290" s="55" t="str">
        <f t="shared" si="98"/>
        <v>Sistema de LH 9 5/8" x 13.5/8"</v>
      </c>
      <c r="F290" s="55" t="str">
        <f t="shared" si="99"/>
        <v>LINER HANGEREquipamiento &amp; Soporte Técnico</v>
      </c>
      <c r="G290" s="55" t="str">
        <f t="shared" si="94"/>
        <v>LINER HANGEREquipamiento &amp; Soporte TécnicoEquipamiento</v>
      </c>
      <c r="H290" s="55" t="str">
        <f t="shared" si="100"/>
        <v>LINER HANGEREquipamiento &amp; Soporte TécnicoEquipamientoSistema de LH 9 5/8" x 13.5/8"</v>
      </c>
      <c r="J290" s="33" t="str">
        <f t="shared" si="101"/>
        <v>-LINER HANGER</v>
      </c>
      <c r="P290" s="77" t="s">
        <v>207</v>
      </c>
      <c r="Q290" s="78" t="s">
        <v>210</v>
      </c>
      <c r="R290" s="78" t="s">
        <v>209</v>
      </c>
      <c r="T290" s="79" t="s">
        <v>15</v>
      </c>
      <c r="U290" s="79"/>
      <c r="W290" s="79" t="s">
        <v>13</v>
      </c>
      <c r="Y290" s="80" t="s">
        <v>9</v>
      </c>
      <c r="Z290" s="80" t="s">
        <v>9</v>
      </c>
      <c r="AA290" s="80" t="s">
        <v>9</v>
      </c>
      <c r="AC290" s="81" t="str">
        <f>IF($T290="Cumplimiento","",INDEX(TABLA_TIPO_MEDICION[1],MATCH(MATRIZ!$U290,TABLA_TIPO_MEDICION[TIPO_MEDICION],0),1))</f>
        <v/>
      </c>
      <c r="AD290" s="81" t="str">
        <f>IF($T290="Cumplimiento","",INDEX(TABLA_TIPO_MEDICION[2],MATCH(MATRIZ!$U290,TABLA_TIPO_MEDICION[TIPO_MEDICION],0),1))</f>
        <v/>
      </c>
      <c r="AE290" s="81" t="str">
        <f>IF($T290="Cumplimiento","",INDEX(TABLA_TIPO_MEDICION[3],MATCH(MATRIZ!$U290,TABLA_TIPO_MEDICION[TIPO_MEDICION],0),1))</f>
        <v/>
      </c>
      <c r="AF290" s="81" t="str">
        <f>IF($T290="Cumplimiento","",INDEX(TABLA_TIPO_MEDICION[4],MATCH(MATRIZ!$U290,TABLA_TIPO_MEDICION[TIPO_MEDICION],0),1))</f>
        <v/>
      </c>
      <c r="AH290" s="74"/>
      <c r="AI290" s="59"/>
      <c r="AJ290" s="58"/>
      <c r="AK290" s="74"/>
      <c r="AL290" s="74"/>
      <c r="AM290" s="58"/>
      <c r="AN290" s="58"/>
      <c r="AO290" s="82">
        <v>0.05</v>
      </c>
      <c r="AQ290" s="32"/>
      <c r="AS290" s="83" t="str">
        <f>IF($AQ290="","",IF($T290="Cumplimiento",INDEX(TABLA_SI_NO[Valor],MATCH($AQ290,TABLA_SI_NO[SI_NO],0),1),IF($AQ290&lt;$Y290,$AC290,IF($AQ290&lt;$Z290,$AD290,IF($AQ290&lt;$AA290,$AE290,IF($AQ290&gt;=$AA290,$AF290))))))</f>
        <v/>
      </c>
      <c r="AU290" s="74"/>
      <c r="AV290" s="84">
        <f t="shared" si="108"/>
        <v>0</v>
      </c>
      <c r="AX290" s="74"/>
      <c r="AY290" s="59"/>
      <c r="AZ290" s="58"/>
      <c r="BA290" s="74"/>
      <c r="BD290" s="58"/>
      <c r="BE290" s="82">
        <f t="shared" si="109"/>
        <v>0</v>
      </c>
      <c r="BF290" s="116"/>
    </row>
    <row r="291" spans="2:58" ht="45" customHeight="1" x14ac:dyDescent="0.25">
      <c r="B291" s="55" t="str">
        <f t="shared" si="95"/>
        <v>LINER HANGER</v>
      </c>
      <c r="C291" s="55" t="str">
        <f t="shared" si="96"/>
        <v>Equipamiento &amp; Soporte Técnico</v>
      </c>
      <c r="D291" s="55" t="str">
        <f t="shared" si="97"/>
        <v>Equipamiento</v>
      </c>
      <c r="E291" s="55" t="str">
        <f t="shared" si="98"/>
        <v>Sistema de LH 9 5/8" x 13.5/8"</v>
      </c>
      <c r="F291" s="55" t="str">
        <f t="shared" si="99"/>
        <v>LINER HANGEREquipamiento &amp; Soporte Técnico</v>
      </c>
      <c r="G291" s="55" t="str">
        <f t="shared" si="94"/>
        <v>LINER HANGEREquipamiento &amp; Soporte TécnicoEquipamiento</v>
      </c>
      <c r="H291" s="55" t="str">
        <f t="shared" si="100"/>
        <v>LINER HANGEREquipamiento &amp; Soporte TécnicoEquipamientoSistema de LH 9 5/8" x 13.5/8"</v>
      </c>
      <c r="J291" s="33" t="str">
        <f t="shared" si="101"/>
        <v>-LINER HANGER</v>
      </c>
      <c r="P291" s="77" t="s">
        <v>207</v>
      </c>
      <c r="Q291" s="78" t="s">
        <v>211</v>
      </c>
      <c r="R291" s="78" t="s">
        <v>212</v>
      </c>
      <c r="T291" s="79" t="s">
        <v>15</v>
      </c>
      <c r="U291" s="79"/>
      <c r="W291" s="79" t="s">
        <v>61</v>
      </c>
      <c r="Y291" s="80" t="s">
        <v>9</v>
      </c>
      <c r="Z291" s="80" t="s">
        <v>9</v>
      </c>
      <c r="AA291" s="80" t="s">
        <v>9</v>
      </c>
      <c r="AC291" s="81" t="str">
        <f>IF($T291="Cumplimiento","",INDEX(TABLA_TIPO_MEDICION[1],MATCH(MATRIZ!$U291,TABLA_TIPO_MEDICION[TIPO_MEDICION],0),1))</f>
        <v/>
      </c>
      <c r="AD291" s="81" t="str">
        <f>IF($T291="Cumplimiento","",INDEX(TABLA_TIPO_MEDICION[2],MATCH(MATRIZ!$U291,TABLA_TIPO_MEDICION[TIPO_MEDICION],0),1))</f>
        <v/>
      </c>
      <c r="AE291" s="81" t="str">
        <f>IF($T291="Cumplimiento","",INDEX(TABLA_TIPO_MEDICION[3],MATCH(MATRIZ!$U291,TABLA_TIPO_MEDICION[TIPO_MEDICION],0),1))</f>
        <v/>
      </c>
      <c r="AF291" s="81" t="str">
        <f>IF($T291="Cumplimiento","",INDEX(TABLA_TIPO_MEDICION[4],MATCH(MATRIZ!$U291,TABLA_TIPO_MEDICION[TIPO_MEDICION],0),1))</f>
        <v/>
      </c>
      <c r="AH291" s="74"/>
      <c r="AI291" s="59"/>
      <c r="AJ291" s="58"/>
      <c r="AK291" s="74"/>
      <c r="AL291" s="74"/>
      <c r="AM291" s="58"/>
      <c r="AN291" s="58"/>
      <c r="AO291" s="82">
        <v>0.05</v>
      </c>
      <c r="AQ291" s="32"/>
      <c r="AS291" s="83" t="str">
        <f>IF($AQ291="","",IF($T291="Cumplimiento",INDEX(TABLA_SI_NO[Valor],MATCH($AQ291,TABLA_SI_NO[SI_NO],0),1),IF($AQ291&lt;$Y291,$AC291,IF($AQ291&lt;$Z291,$AD291,IF($AQ291&lt;$AA291,$AE291,IF($AQ291&gt;=$AA291,$AF291))))))</f>
        <v/>
      </c>
      <c r="AU291" s="74"/>
      <c r="AV291" s="84">
        <f t="shared" si="108"/>
        <v>0</v>
      </c>
      <c r="AX291" s="74"/>
      <c r="AY291" s="59"/>
      <c r="AZ291" s="58"/>
      <c r="BA291" s="74"/>
      <c r="BD291" s="58"/>
      <c r="BE291" s="82">
        <f t="shared" si="109"/>
        <v>0</v>
      </c>
      <c r="BF291" s="116"/>
    </row>
    <row r="292" spans="2:58" ht="45" customHeight="1" x14ac:dyDescent="0.25">
      <c r="B292" s="55" t="str">
        <f t="shared" si="95"/>
        <v>LINER HANGER</v>
      </c>
      <c r="C292" s="55" t="str">
        <f t="shared" si="96"/>
        <v>Equipamiento &amp; Soporte Técnico</v>
      </c>
      <c r="D292" s="55" t="str">
        <f t="shared" si="97"/>
        <v>Equipamiento</v>
      </c>
      <c r="E292" s="55" t="str">
        <f t="shared" si="98"/>
        <v>Sistema de LH 11.7/8" x 13.5/8"</v>
      </c>
      <c r="F292" s="55" t="str">
        <f t="shared" si="99"/>
        <v>LINER HANGEREquipamiento &amp; Soporte Técnico</v>
      </c>
      <c r="G292" s="55" t="str">
        <f t="shared" si="94"/>
        <v>LINER HANGEREquipamiento &amp; Soporte TécnicoEquipamiento</v>
      </c>
      <c r="H292" s="55" t="str">
        <f t="shared" si="100"/>
        <v>LINER HANGEREquipamiento &amp; Soporte TécnicoEquipamientoSistema de LH 11.7/8" x 13.5/8"</v>
      </c>
      <c r="J292" s="33" t="str">
        <f t="shared" si="101"/>
        <v>-LINER HANGER</v>
      </c>
      <c r="P292" s="77" t="s">
        <v>213</v>
      </c>
      <c r="Q292" s="78" t="s">
        <v>208</v>
      </c>
      <c r="R292" s="78" t="s">
        <v>209</v>
      </c>
      <c r="T292" s="79" t="s">
        <v>15</v>
      </c>
      <c r="U292" s="79"/>
      <c r="W292" s="79" t="s">
        <v>13</v>
      </c>
      <c r="Y292" s="80" t="s">
        <v>9</v>
      </c>
      <c r="Z292" s="80" t="s">
        <v>9</v>
      </c>
      <c r="AA292" s="80" t="s">
        <v>9</v>
      </c>
      <c r="AC292" s="81" t="str">
        <f>IF($T292="Cumplimiento","",INDEX(TABLA_TIPO_MEDICION[1],MATCH(MATRIZ!$U292,TABLA_TIPO_MEDICION[TIPO_MEDICION],0),1))</f>
        <v/>
      </c>
      <c r="AD292" s="81" t="str">
        <f>IF($T292="Cumplimiento","",INDEX(TABLA_TIPO_MEDICION[2],MATCH(MATRIZ!$U292,TABLA_TIPO_MEDICION[TIPO_MEDICION],0),1))</f>
        <v/>
      </c>
      <c r="AE292" s="81" t="str">
        <f>IF($T292="Cumplimiento","",INDEX(TABLA_TIPO_MEDICION[3],MATCH(MATRIZ!$U292,TABLA_TIPO_MEDICION[TIPO_MEDICION],0),1))</f>
        <v/>
      </c>
      <c r="AF292" s="81" t="str">
        <f>IF($T292="Cumplimiento","",INDEX(TABLA_TIPO_MEDICION[4],MATCH(MATRIZ!$U292,TABLA_TIPO_MEDICION[TIPO_MEDICION],0),1))</f>
        <v/>
      </c>
      <c r="AH292" s="74"/>
      <c r="AI292" s="59"/>
      <c r="AJ292" s="58"/>
      <c r="AK292" s="74"/>
      <c r="AL292" s="74"/>
      <c r="AM292" s="58"/>
      <c r="AN292" s="58"/>
      <c r="AO292" s="82">
        <v>0.1</v>
      </c>
      <c r="AQ292" s="32"/>
      <c r="AS292" s="83" t="str">
        <f>IF($AQ292="","",IF($T292="Cumplimiento",INDEX(TABLA_SI_NO[Valor],MATCH($AQ292,TABLA_SI_NO[SI_NO],0),1),IF($AQ292&lt;$Y292,$AC292,IF($AQ292&lt;$Z292,$AD292,IF($AQ292&lt;$AA292,$AE292,IF($AQ292&gt;=$AA292,$AF292))))))</f>
        <v/>
      </c>
      <c r="AU292" s="74"/>
      <c r="AV292" s="84">
        <f t="shared" si="108"/>
        <v>0</v>
      </c>
      <c r="AX292" s="74"/>
      <c r="AY292" s="59"/>
      <c r="AZ292" s="58"/>
      <c r="BA292" s="74"/>
      <c r="BD292" s="58"/>
      <c r="BE292" s="82">
        <f t="shared" si="109"/>
        <v>0</v>
      </c>
      <c r="BF292" s="116"/>
    </row>
    <row r="293" spans="2:58" ht="45" customHeight="1" x14ac:dyDescent="0.25">
      <c r="B293" s="55" t="str">
        <f t="shared" si="95"/>
        <v>LINER HANGER</v>
      </c>
      <c r="C293" s="55" t="str">
        <f t="shared" si="96"/>
        <v>Equipamiento &amp; Soporte Técnico</v>
      </c>
      <c r="D293" s="55" t="str">
        <f t="shared" si="97"/>
        <v>Equipamiento</v>
      </c>
      <c r="E293" s="55" t="str">
        <f t="shared" si="98"/>
        <v>Sistema de LH 11.7/8" x 13.5/8"</v>
      </c>
      <c r="F293" s="55" t="str">
        <f t="shared" si="99"/>
        <v>LINER HANGEREquipamiento &amp; Soporte Técnico</v>
      </c>
      <c r="G293" s="55" t="str">
        <f t="shared" si="94"/>
        <v>LINER HANGEREquipamiento &amp; Soporte TécnicoEquipamiento</v>
      </c>
      <c r="H293" s="55" t="str">
        <f t="shared" si="100"/>
        <v>LINER HANGEREquipamiento &amp; Soporte TécnicoEquipamientoSistema de LH 11.7/8" x 13.5/8"</v>
      </c>
      <c r="J293" s="33" t="str">
        <f t="shared" si="101"/>
        <v>-LINER HANGER</v>
      </c>
      <c r="P293" s="77" t="s">
        <v>213</v>
      </c>
      <c r="Q293" s="78" t="s">
        <v>210</v>
      </c>
      <c r="R293" s="78" t="s">
        <v>209</v>
      </c>
      <c r="T293" s="79" t="s">
        <v>15</v>
      </c>
      <c r="U293" s="79"/>
      <c r="W293" s="79" t="s">
        <v>13</v>
      </c>
      <c r="Y293" s="80" t="s">
        <v>9</v>
      </c>
      <c r="Z293" s="80" t="s">
        <v>9</v>
      </c>
      <c r="AA293" s="80" t="s">
        <v>9</v>
      </c>
      <c r="AC293" s="81" t="str">
        <f>IF($T293="Cumplimiento","",INDEX(TABLA_TIPO_MEDICION[1],MATCH(MATRIZ!$U293,TABLA_TIPO_MEDICION[TIPO_MEDICION],0),1))</f>
        <v/>
      </c>
      <c r="AD293" s="81" t="str">
        <f>IF($T293="Cumplimiento","",INDEX(TABLA_TIPO_MEDICION[2],MATCH(MATRIZ!$U293,TABLA_TIPO_MEDICION[TIPO_MEDICION],0),1))</f>
        <v/>
      </c>
      <c r="AE293" s="81" t="str">
        <f>IF($T293="Cumplimiento","",INDEX(TABLA_TIPO_MEDICION[3],MATCH(MATRIZ!$U293,TABLA_TIPO_MEDICION[TIPO_MEDICION],0),1))</f>
        <v/>
      </c>
      <c r="AF293" s="81" t="str">
        <f>IF($T293="Cumplimiento","",INDEX(TABLA_TIPO_MEDICION[4],MATCH(MATRIZ!$U293,TABLA_TIPO_MEDICION[TIPO_MEDICION],0),1))</f>
        <v/>
      </c>
      <c r="AH293" s="74"/>
      <c r="AI293" s="59"/>
      <c r="AJ293" s="58"/>
      <c r="AK293" s="74"/>
      <c r="AL293" s="74"/>
      <c r="AM293" s="58"/>
      <c r="AN293" s="58"/>
      <c r="AO293" s="82">
        <v>0.05</v>
      </c>
      <c r="AQ293" s="32"/>
      <c r="AS293" s="83" t="str">
        <f>IF($AQ293="","",IF($T293="Cumplimiento",INDEX(TABLA_SI_NO[Valor],MATCH($AQ293,TABLA_SI_NO[SI_NO],0),1),IF($AQ293&lt;$Y293,$AC293,IF($AQ293&lt;$Z293,$AD293,IF($AQ293&lt;$AA293,$AE293,IF($AQ293&gt;=$AA293,$AF293))))))</f>
        <v/>
      </c>
      <c r="AU293" s="74"/>
      <c r="AV293" s="84">
        <f t="shared" si="108"/>
        <v>0</v>
      </c>
      <c r="AX293" s="74"/>
      <c r="AY293" s="59"/>
      <c r="AZ293" s="58"/>
      <c r="BA293" s="74"/>
      <c r="BD293" s="58"/>
      <c r="BE293" s="82">
        <f t="shared" si="109"/>
        <v>0</v>
      </c>
      <c r="BF293" s="116"/>
    </row>
    <row r="294" spans="2:58" ht="45" customHeight="1" x14ac:dyDescent="0.25">
      <c r="B294" s="55" t="str">
        <f t="shared" si="95"/>
        <v>LINER HANGER</v>
      </c>
      <c r="C294" s="55" t="str">
        <f t="shared" si="96"/>
        <v>Equipamiento &amp; Soporte Técnico</v>
      </c>
      <c r="D294" s="55" t="str">
        <f t="shared" si="97"/>
        <v>Equipamiento</v>
      </c>
      <c r="E294" s="55" t="str">
        <f t="shared" si="98"/>
        <v>Sistema de LH 11.7/8" x 13.5/8"</v>
      </c>
      <c r="F294" s="55" t="str">
        <f t="shared" si="99"/>
        <v>LINER HANGEREquipamiento &amp; Soporte Técnico</v>
      </c>
      <c r="G294" s="55" t="str">
        <f t="shared" si="94"/>
        <v>LINER HANGEREquipamiento &amp; Soporte TécnicoEquipamiento</v>
      </c>
      <c r="H294" s="55" t="str">
        <f t="shared" si="100"/>
        <v>LINER HANGEREquipamiento &amp; Soporte TécnicoEquipamientoSistema de LH 11.7/8" x 13.5/8"</v>
      </c>
      <c r="J294" s="33" t="str">
        <f t="shared" si="101"/>
        <v>-LINER HANGER</v>
      </c>
      <c r="P294" s="77" t="s">
        <v>213</v>
      </c>
      <c r="Q294" s="78" t="s">
        <v>211</v>
      </c>
      <c r="R294" s="78" t="s">
        <v>212</v>
      </c>
      <c r="T294" s="79" t="s">
        <v>15</v>
      </c>
      <c r="U294" s="79"/>
      <c r="W294" s="79" t="s">
        <v>61</v>
      </c>
      <c r="Y294" s="80" t="s">
        <v>9</v>
      </c>
      <c r="Z294" s="80" t="s">
        <v>9</v>
      </c>
      <c r="AA294" s="80" t="s">
        <v>9</v>
      </c>
      <c r="AC294" s="81" t="str">
        <f>IF($T294="Cumplimiento","",INDEX(TABLA_TIPO_MEDICION[1],MATCH(MATRIZ!$U294,TABLA_TIPO_MEDICION[TIPO_MEDICION],0),1))</f>
        <v/>
      </c>
      <c r="AD294" s="81" t="str">
        <f>IF($T294="Cumplimiento","",INDEX(TABLA_TIPO_MEDICION[2],MATCH(MATRIZ!$U294,TABLA_TIPO_MEDICION[TIPO_MEDICION],0),1))</f>
        <v/>
      </c>
      <c r="AE294" s="81" t="str">
        <f>IF($T294="Cumplimiento","",INDEX(TABLA_TIPO_MEDICION[3],MATCH(MATRIZ!$U294,TABLA_TIPO_MEDICION[TIPO_MEDICION],0),1))</f>
        <v/>
      </c>
      <c r="AF294" s="81" t="str">
        <f>IF($T294="Cumplimiento","",INDEX(TABLA_TIPO_MEDICION[4],MATCH(MATRIZ!$U294,TABLA_TIPO_MEDICION[TIPO_MEDICION],0),1))</f>
        <v/>
      </c>
      <c r="AH294" s="74"/>
      <c r="AI294" s="59"/>
      <c r="AJ294" s="58"/>
      <c r="AK294" s="74"/>
      <c r="AL294" s="74"/>
      <c r="AM294" s="58"/>
      <c r="AN294" s="58"/>
      <c r="AO294" s="82">
        <v>0.05</v>
      </c>
      <c r="AQ294" s="32"/>
      <c r="AS294" s="83" t="str">
        <f>IF($AQ294="","",IF($T294="Cumplimiento",INDEX(TABLA_SI_NO[Valor],MATCH($AQ294,TABLA_SI_NO[SI_NO],0),1),IF($AQ294&lt;$Y294,$AC294,IF($AQ294&lt;$Z294,$AD294,IF($AQ294&lt;$AA294,$AE294,IF($AQ294&gt;=$AA294,$AF294))))))</f>
        <v/>
      </c>
      <c r="AU294" s="74"/>
      <c r="AV294" s="84">
        <f t="shared" si="108"/>
        <v>0</v>
      </c>
      <c r="AX294" s="74"/>
      <c r="AY294" s="59"/>
      <c r="AZ294" s="58"/>
      <c r="BA294" s="74"/>
      <c r="BD294" s="58"/>
      <c r="BE294" s="82">
        <f t="shared" si="109"/>
        <v>0</v>
      </c>
      <c r="BF294" s="116"/>
    </row>
    <row r="295" spans="2:58" ht="45" customHeight="1" x14ac:dyDescent="0.25">
      <c r="B295" s="55" t="str">
        <f t="shared" si="95"/>
        <v>LINER HANGER</v>
      </c>
      <c r="C295" s="55" t="str">
        <f t="shared" si="96"/>
        <v>Equipamiento &amp; Soporte Técnico</v>
      </c>
      <c r="D295" s="55" t="str">
        <f t="shared" si="97"/>
        <v>Equipamiento</v>
      </c>
      <c r="E295" s="55" t="str">
        <f t="shared" si="98"/>
        <v>Sistema de LH 9.5/8" x 11.7/8"</v>
      </c>
      <c r="F295" s="55" t="str">
        <f t="shared" si="99"/>
        <v>LINER HANGEREquipamiento &amp; Soporte Técnico</v>
      </c>
      <c r="G295" s="55" t="str">
        <f t="shared" si="94"/>
        <v>LINER HANGEREquipamiento &amp; Soporte TécnicoEquipamiento</v>
      </c>
      <c r="H295" s="55" t="str">
        <f t="shared" si="100"/>
        <v>LINER HANGEREquipamiento &amp; Soporte TécnicoEquipamientoSistema de LH 9.5/8" x 11.7/8"</v>
      </c>
      <c r="J295" s="33" t="str">
        <f t="shared" si="101"/>
        <v>-LINER HANGER</v>
      </c>
      <c r="P295" s="77" t="s">
        <v>214</v>
      </c>
      <c r="Q295" s="78" t="s">
        <v>208</v>
      </c>
      <c r="R295" s="78" t="s">
        <v>209</v>
      </c>
      <c r="T295" s="79" t="s">
        <v>15</v>
      </c>
      <c r="U295" s="79"/>
      <c r="W295" s="79" t="s">
        <v>13</v>
      </c>
      <c r="Y295" s="80" t="s">
        <v>9</v>
      </c>
      <c r="Z295" s="80" t="s">
        <v>9</v>
      </c>
      <c r="AA295" s="80" t="s">
        <v>9</v>
      </c>
      <c r="AC295" s="81" t="str">
        <f>IF($T295="Cumplimiento","",INDEX(TABLA_TIPO_MEDICION[1],MATCH(MATRIZ!$U295,TABLA_TIPO_MEDICION[TIPO_MEDICION],0),1))</f>
        <v/>
      </c>
      <c r="AD295" s="81" t="str">
        <f>IF($T295="Cumplimiento","",INDEX(TABLA_TIPO_MEDICION[2],MATCH(MATRIZ!$U295,TABLA_TIPO_MEDICION[TIPO_MEDICION],0),1))</f>
        <v/>
      </c>
      <c r="AE295" s="81" t="str">
        <f>IF($T295="Cumplimiento","",INDEX(TABLA_TIPO_MEDICION[3],MATCH(MATRIZ!$U295,TABLA_TIPO_MEDICION[TIPO_MEDICION],0),1))</f>
        <v/>
      </c>
      <c r="AF295" s="81" t="str">
        <f>IF($T295="Cumplimiento","",INDEX(TABLA_TIPO_MEDICION[4],MATCH(MATRIZ!$U295,TABLA_TIPO_MEDICION[TIPO_MEDICION],0),1))</f>
        <v/>
      </c>
      <c r="AH295" s="74"/>
      <c r="AI295" s="59"/>
      <c r="AJ295" s="58"/>
      <c r="AK295" s="74"/>
      <c r="AL295" s="74"/>
      <c r="AM295" s="58"/>
      <c r="AN295" s="58"/>
      <c r="AO295" s="82">
        <v>0.1</v>
      </c>
      <c r="AQ295" s="32"/>
      <c r="AS295" s="83" t="str">
        <f>IF($AQ295="","",IF($T295="Cumplimiento",INDEX(TABLA_SI_NO[Valor],MATCH($AQ295,TABLA_SI_NO[SI_NO],0),1),IF($AQ295&lt;$Y295,$AC295,IF($AQ295&lt;$Z295,$AD295,IF($AQ295&lt;$AA295,$AE295,IF($AQ295&gt;=$AA295,$AF295))))))</f>
        <v/>
      </c>
      <c r="AU295" s="74"/>
      <c r="AV295" s="84">
        <f t="shared" si="108"/>
        <v>0</v>
      </c>
      <c r="AX295" s="74"/>
      <c r="AY295" s="59"/>
      <c r="AZ295" s="58"/>
      <c r="BA295" s="74"/>
      <c r="BD295" s="58"/>
      <c r="BE295" s="82">
        <f t="shared" si="109"/>
        <v>0</v>
      </c>
      <c r="BF295" s="116"/>
    </row>
    <row r="296" spans="2:58" ht="45" customHeight="1" x14ac:dyDescent="0.25">
      <c r="B296" s="55" t="str">
        <f t="shared" si="95"/>
        <v>LINER HANGER</v>
      </c>
      <c r="C296" s="55" t="str">
        <f t="shared" si="96"/>
        <v>Equipamiento &amp; Soporte Técnico</v>
      </c>
      <c r="D296" s="55" t="str">
        <f t="shared" si="97"/>
        <v>Equipamiento</v>
      </c>
      <c r="E296" s="55" t="str">
        <f t="shared" si="98"/>
        <v>Sistema de LH 9.5/8" x 11.7/8"</v>
      </c>
      <c r="F296" s="55" t="str">
        <f t="shared" si="99"/>
        <v>LINER HANGEREquipamiento &amp; Soporte Técnico</v>
      </c>
      <c r="G296" s="55" t="str">
        <f t="shared" si="94"/>
        <v>LINER HANGEREquipamiento &amp; Soporte TécnicoEquipamiento</v>
      </c>
      <c r="H296" s="55" t="str">
        <f t="shared" si="100"/>
        <v>LINER HANGEREquipamiento &amp; Soporte TécnicoEquipamientoSistema de LH 9.5/8" x 11.7/8"</v>
      </c>
      <c r="J296" s="33" t="str">
        <f t="shared" si="101"/>
        <v>-LINER HANGER</v>
      </c>
      <c r="P296" s="77" t="s">
        <v>214</v>
      </c>
      <c r="Q296" s="78" t="s">
        <v>210</v>
      </c>
      <c r="R296" s="78" t="s">
        <v>209</v>
      </c>
      <c r="T296" s="79" t="s">
        <v>15</v>
      </c>
      <c r="U296" s="79"/>
      <c r="W296" s="79" t="s">
        <v>13</v>
      </c>
      <c r="Y296" s="80" t="s">
        <v>9</v>
      </c>
      <c r="Z296" s="80" t="s">
        <v>9</v>
      </c>
      <c r="AA296" s="80" t="s">
        <v>9</v>
      </c>
      <c r="AC296" s="81" t="str">
        <f>IF($T296="Cumplimiento","",INDEX(TABLA_TIPO_MEDICION[1],MATCH(MATRIZ!$U296,TABLA_TIPO_MEDICION[TIPO_MEDICION],0),1))</f>
        <v/>
      </c>
      <c r="AD296" s="81" t="str">
        <f>IF($T296="Cumplimiento","",INDEX(TABLA_TIPO_MEDICION[2],MATCH(MATRIZ!$U296,TABLA_TIPO_MEDICION[TIPO_MEDICION],0),1))</f>
        <v/>
      </c>
      <c r="AE296" s="81" t="str">
        <f>IF($T296="Cumplimiento","",INDEX(TABLA_TIPO_MEDICION[3],MATCH(MATRIZ!$U296,TABLA_TIPO_MEDICION[TIPO_MEDICION],0),1))</f>
        <v/>
      </c>
      <c r="AF296" s="81" t="str">
        <f>IF($T296="Cumplimiento","",INDEX(TABLA_TIPO_MEDICION[4],MATCH(MATRIZ!$U296,TABLA_TIPO_MEDICION[TIPO_MEDICION],0),1))</f>
        <v/>
      </c>
      <c r="AH296" s="74"/>
      <c r="AI296" s="59"/>
      <c r="AJ296" s="58"/>
      <c r="AK296" s="74"/>
      <c r="AL296" s="74"/>
      <c r="AM296" s="58"/>
      <c r="AN296" s="58"/>
      <c r="AO296" s="82">
        <v>0.05</v>
      </c>
      <c r="AQ296" s="32"/>
      <c r="AS296" s="83" t="str">
        <f>IF($AQ296="","",IF($T296="Cumplimiento",INDEX(TABLA_SI_NO[Valor],MATCH($AQ296,TABLA_SI_NO[SI_NO],0),1),IF($AQ296&lt;$Y296,$AC296,IF($AQ296&lt;$Z296,$AD296,IF($AQ296&lt;$AA296,$AE296,IF($AQ296&gt;=$AA296,$AF296))))))</f>
        <v/>
      </c>
      <c r="AU296" s="74"/>
      <c r="AV296" s="84">
        <f t="shared" si="108"/>
        <v>0</v>
      </c>
      <c r="AX296" s="74"/>
      <c r="AY296" s="59"/>
      <c r="AZ296" s="58"/>
      <c r="BA296" s="74"/>
      <c r="BD296" s="58"/>
      <c r="BE296" s="82">
        <f t="shared" si="109"/>
        <v>0</v>
      </c>
      <c r="BF296" s="116"/>
    </row>
    <row r="297" spans="2:58" ht="45" customHeight="1" x14ac:dyDescent="0.25">
      <c r="B297" s="55" t="str">
        <f t="shared" si="95"/>
        <v>LINER HANGER</v>
      </c>
      <c r="C297" s="55" t="str">
        <f t="shared" si="96"/>
        <v>Equipamiento &amp; Soporte Técnico</v>
      </c>
      <c r="D297" s="55" t="str">
        <f t="shared" si="97"/>
        <v>Equipamiento</v>
      </c>
      <c r="E297" s="55" t="str">
        <f t="shared" si="98"/>
        <v>Sistema de LH 9.5/8" x 11.7/8"</v>
      </c>
      <c r="F297" s="55" t="str">
        <f t="shared" si="99"/>
        <v>LINER HANGEREquipamiento &amp; Soporte Técnico</v>
      </c>
      <c r="G297" s="55" t="str">
        <f t="shared" si="94"/>
        <v>LINER HANGEREquipamiento &amp; Soporte TécnicoEquipamiento</v>
      </c>
      <c r="H297" s="55" t="str">
        <f t="shared" si="100"/>
        <v>LINER HANGEREquipamiento &amp; Soporte TécnicoEquipamientoSistema de LH 9.5/8" x 11.7/8"</v>
      </c>
      <c r="J297" s="33" t="str">
        <f t="shared" si="101"/>
        <v>-LINER HANGER</v>
      </c>
      <c r="P297" s="77" t="s">
        <v>214</v>
      </c>
      <c r="Q297" s="78" t="s">
        <v>211</v>
      </c>
      <c r="R297" s="78" t="s">
        <v>209</v>
      </c>
      <c r="T297" s="79" t="s">
        <v>15</v>
      </c>
      <c r="U297" s="79"/>
      <c r="W297" s="79" t="s">
        <v>13</v>
      </c>
      <c r="Y297" s="80" t="s">
        <v>9</v>
      </c>
      <c r="Z297" s="80" t="s">
        <v>9</v>
      </c>
      <c r="AA297" s="80" t="s">
        <v>9</v>
      </c>
      <c r="AC297" s="81" t="str">
        <f>IF($T297="Cumplimiento","",INDEX(TABLA_TIPO_MEDICION[1],MATCH(MATRIZ!$U297,TABLA_TIPO_MEDICION[TIPO_MEDICION],0),1))</f>
        <v/>
      </c>
      <c r="AD297" s="81" t="str">
        <f>IF($T297="Cumplimiento","",INDEX(TABLA_TIPO_MEDICION[2],MATCH(MATRIZ!$U297,TABLA_TIPO_MEDICION[TIPO_MEDICION],0),1))</f>
        <v/>
      </c>
      <c r="AE297" s="81" t="str">
        <f>IF($T297="Cumplimiento","",INDEX(TABLA_TIPO_MEDICION[3],MATCH(MATRIZ!$U297,TABLA_TIPO_MEDICION[TIPO_MEDICION],0),1))</f>
        <v/>
      </c>
      <c r="AF297" s="81" t="str">
        <f>IF($T297="Cumplimiento","",INDEX(TABLA_TIPO_MEDICION[4],MATCH(MATRIZ!$U297,TABLA_TIPO_MEDICION[TIPO_MEDICION],0),1))</f>
        <v/>
      </c>
      <c r="AH297" s="74"/>
      <c r="AI297" s="59"/>
      <c r="AJ297" s="58"/>
      <c r="AK297" s="74"/>
      <c r="AL297" s="74"/>
      <c r="AM297" s="58"/>
      <c r="AN297" s="58"/>
      <c r="AO297" s="82">
        <v>0.05</v>
      </c>
      <c r="AQ297" s="32"/>
      <c r="AS297" s="83" t="str">
        <f>IF($AQ297="","",IF($T297="Cumplimiento",INDEX(TABLA_SI_NO[Valor],MATCH($AQ297,TABLA_SI_NO[SI_NO],0),1),IF($AQ297&lt;$Y297,$AC297,IF($AQ297&lt;$Z297,$AD297,IF($AQ297&lt;$AA297,$AE297,IF($AQ297&gt;=$AA297,$AF297))))))</f>
        <v/>
      </c>
      <c r="AU297" s="74"/>
      <c r="AV297" s="84">
        <f t="shared" si="108"/>
        <v>0</v>
      </c>
      <c r="AX297" s="74"/>
      <c r="AY297" s="59"/>
      <c r="AZ297" s="58"/>
      <c r="BA297" s="74"/>
      <c r="BD297" s="58"/>
      <c r="BE297" s="82">
        <f t="shared" si="109"/>
        <v>0</v>
      </c>
      <c r="BF297" s="116"/>
    </row>
    <row r="298" spans="2:58" ht="45" customHeight="1" x14ac:dyDescent="0.25">
      <c r="B298" s="55" t="str">
        <f t="shared" si="95"/>
        <v>LINER HANGER</v>
      </c>
      <c r="C298" s="55" t="str">
        <f t="shared" si="96"/>
        <v>Equipamiento &amp; Soporte Técnico</v>
      </c>
      <c r="D298" s="55" t="str">
        <f t="shared" si="97"/>
        <v>Equipamiento</v>
      </c>
      <c r="E298" s="55" t="str">
        <f t="shared" si="98"/>
        <v>Sistema de LH 7" x 9 5/8"</v>
      </c>
      <c r="F298" s="55" t="str">
        <f t="shared" si="99"/>
        <v>LINER HANGEREquipamiento &amp; Soporte Técnico</v>
      </c>
      <c r="G298" s="55" t="str">
        <f t="shared" si="94"/>
        <v>LINER HANGEREquipamiento &amp; Soporte TécnicoEquipamiento</v>
      </c>
      <c r="H298" s="55" t="str">
        <f t="shared" si="100"/>
        <v>LINER HANGEREquipamiento &amp; Soporte TécnicoEquipamientoSistema de LH 7" x 9 5/8"</v>
      </c>
      <c r="J298" s="33" t="str">
        <f t="shared" si="101"/>
        <v>-LINER HANGER</v>
      </c>
      <c r="P298" s="77" t="s">
        <v>215</v>
      </c>
      <c r="Q298" s="78" t="s">
        <v>208</v>
      </c>
      <c r="R298" s="78" t="s">
        <v>209</v>
      </c>
      <c r="T298" s="79" t="s">
        <v>15</v>
      </c>
      <c r="U298" s="79"/>
      <c r="W298" s="79" t="s">
        <v>13</v>
      </c>
      <c r="Y298" s="80" t="s">
        <v>9</v>
      </c>
      <c r="Z298" s="80" t="s">
        <v>9</v>
      </c>
      <c r="AA298" s="80" t="s">
        <v>9</v>
      </c>
      <c r="AC298" s="81" t="str">
        <f>IF($T298="Cumplimiento","",INDEX(TABLA_TIPO_MEDICION[1],MATCH(MATRIZ!$U298,TABLA_TIPO_MEDICION[TIPO_MEDICION],0),1))</f>
        <v/>
      </c>
      <c r="AD298" s="81" t="str">
        <f>IF($T298="Cumplimiento","",INDEX(TABLA_TIPO_MEDICION[2],MATCH(MATRIZ!$U298,TABLA_TIPO_MEDICION[TIPO_MEDICION],0),1))</f>
        <v/>
      </c>
      <c r="AE298" s="81" t="str">
        <f>IF($T298="Cumplimiento","",INDEX(TABLA_TIPO_MEDICION[3],MATCH(MATRIZ!$U298,TABLA_TIPO_MEDICION[TIPO_MEDICION],0),1))</f>
        <v/>
      </c>
      <c r="AF298" s="81" t="str">
        <f>IF($T298="Cumplimiento","",INDEX(TABLA_TIPO_MEDICION[4],MATCH(MATRIZ!$U298,TABLA_TIPO_MEDICION[TIPO_MEDICION],0),1))</f>
        <v/>
      </c>
      <c r="AH298" s="74"/>
      <c r="AI298" s="59"/>
      <c r="AJ298" s="58"/>
      <c r="AK298" s="74"/>
      <c r="AL298" s="74"/>
      <c r="AM298" s="58"/>
      <c r="AN298" s="58"/>
      <c r="AO298" s="82">
        <v>0.1</v>
      </c>
      <c r="AQ298" s="32"/>
      <c r="AS298" s="83" t="str">
        <f>IF($AQ298="","",IF($T298="Cumplimiento",INDEX(TABLA_SI_NO[Valor],MATCH($AQ298,TABLA_SI_NO[SI_NO],0),1),IF($AQ298&lt;$Y298,$AC298,IF($AQ298&lt;$Z298,$AD298,IF($AQ298&lt;$AA298,$AE298,IF($AQ298&gt;=$AA298,$AF298))))))</f>
        <v/>
      </c>
      <c r="AU298" s="74"/>
      <c r="AV298" s="84">
        <f t="shared" si="108"/>
        <v>0</v>
      </c>
      <c r="AX298" s="74"/>
      <c r="AY298" s="59"/>
      <c r="AZ298" s="58"/>
      <c r="BA298" s="74"/>
      <c r="BD298" s="58"/>
      <c r="BE298" s="82">
        <f t="shared" si="109"/>
        <v>0</v>
      </c>
      <c r="BF298" s="116"/>
    </row>
    <row r="299" spans="2:58" ht="45" customHeight="1" x14ac:dyDescent="0.25">
      <c r="B299" s="55" t="str">
        <f t="shared" si="95"/>
        <v>LINER HANGER</v>
      </c>
      <c r="C299" s="55" t="str">
        <f t="shared" si="96"/>
        <v>Equipamiento &amp; Soporte Técnico</v>
      </c>
      <c r="D299" s="55" t="str">
        <f t="shared" si="97"/>
        <v>Equipamiento</v>
      </c>
      <c r="E299" s="55" t="str">
        <f t="shared" si="98"/>
        <v>Sistema de LH 7" x 9 5/8"</v>
      </c>
      <c r="F299" s="55" t="str">
        <f t="shared" si="99"/>
        <v>LINER HANGEREquipamiento &amp; Soporte Técnico</v>
      </c>
      <c r="G299" s="55" t="str">
        <f t="shared" si="94"/>
        <v>LINER HANGEREquipamiento &amp; Soporte TécnicoEquipamiento</v>
      </c>
      <c r="H299" s="55" t="str">
        <f t="shared" si="100"/>
        <v>LINER HANGEREquipamiento &amp; Soporte TécnicoEquipamientoSistema de LH 7" x 9 5/8"</v>
      </c>
      <c r="J299" s="33" t="str">
        <f t="shared" si="101"/>
        <v>-LINER HANGER</v>
      </c>
      <c r="P299" s="77" t="s">
        <v>215</v>
      </c>
      <c r="Q299" s="78" t="s">
        <v>210</v>
      </c>
      <c r="R299" s="78" t="s">
        <v>209</v>
      </c>
      <c r="T299" s="79" t="s">
        <v>15</v>
      </c>
      <c r="U299" s="79"/>
      <c r="W299" s="79" t="s">
        <v>13</v>
      </c>
      <c r="Y299" s="80" t="s">
        <v>9</v>
      </c>
      <c r="Z299" s="80" t="s">
        <v>9</v>
      </c>
      <c r="AA299" s="80" t="s">
        <v>9</v>
      </c>
      <c r="AC299" s="81" t="str">
        <f>IF($T299="Cumplimiento","",INDEX(TABLA_TIPO_MEDICION[1],MATCH(MATRIZ!$U299,TABLA_TIPO_MEDICION[TIPO_MEDICION],0),1))</f>
        <v/>
      </c>
      <c r="AD299" s="81" t="str">
        <f>IF($T299="Cumplimiento","",INDEX(TABLA_TIPO_MEDICION[2],MATCH(MATRIZ!$U299,TABLA_TIPO_MEDICION[TIPO_MEDICION],0),1))</f>
        <v/>
      </c>
      <c r="AE299" s="81" t="str">
        <f>IF($T299="Cumplimiento","",INDEX(TABLA_TIPO_MEDICION[3],MATCH(MATRIZ!$U299,TABLA_TIPO_MEDICION[TIPO_MEDICION],0),1))</f>
        <v/>
      </c>
      <c r="AF299" s="81" t="str">
        <f>IF($T299="Cumplimiento","",INDEX(TABLA_TIPO_MEDICION[4],MATCH(MATRIZ!$U299,TABLA_TIPO_MEDICION[TIPO_MEDICION],0),1))</f>
        <v/>
      </c>
      <c r="AH299" s="74"/>
      <c r="AI299" s="59"/>
      <c r="AJ299" s="58"/>
      <c r="AK299" s="74"/>
      <c r="AL299" s="74"/>
      <c r="AM299" s="58"/>
      <c r="AN299" s="58"/>
      <c r="AO299" s="82">
        <v>0.05</v>
      </c>
      <c r="AQ299" s="32"/>
      <c r="AS299" s="83" t="str">
        <f>IF($AQ299="","",IF($T299="Cumplimiento",INDEX(TABLA_SI_NO[Valor],MATCH($AQ299,TABLA_SI_NO[SI_NO],0),1),IF($AQ299&lt;$Y299,$AC299,IF($AQ299&lt;$Z299,$AD299,IF($AQ299&lt;$AA299,$AE299,IF($AQ299&gt;=$AA299,$AF299))))))</f>
        <v/>
      </c>
      <c r="AU299" s="74"/>
      <c r="AV299" s="84">
        <f t="shared" si="108"/>
        <v>0</v>
      </c>
      <c r="AX299" s="74"/>
      <c r="AY299" s="59"/>
      <c r="AZ299" s="58"/>
      <c r="BA299" s="74"/>
      <c r="BD299" s="58"/>
      <c r="BE299" s="82">
        <f t="shared" si="109"/>
        <v>0</v>
      </c>
      <c r="BF299" s="116"/>
    </row>
    <row r="300" spans="2:58" ht="45" customHeight="1" x14ac:dyDescent="0.25">
      <c r="B300" s="55" t="str">
        <f t="shared" si="95"/>
        <v>LINER HANGER</v>
      </c>
      <c r="C300" s="55" t="str">
        <f t="shared" si="96"/>
        <v>Equipamiento &amp; Soporte Técnico</v>
      </c>
      <c r="D300" s="55" t="str">
        <f t="shared" si="97"/>
        <v>Equipamiento</v>
      </c>
      <c r="E300" s="55" t="str">
        <f t="shared" si="98"/>
        <v>Sistema de LH 7" x 9 5/8"</v>
      </c>
      <c r="F300" s="55" t="str">
        <f t="shared" si="99"/>
        <v>LINER HANGEREquipamiento &amp; Soporte Técnico</v>
      </c>
      <c r="G300" s="55" t="str">
        <f t="shared" si="94"/>
        <v>LINER HANGEREquipamiento &amp; Soporte TécnicoEquipamiento</v>
      </c>
      <c r="H300" s="55" t="str">
        <f t="shared" si="100"/>
        <v>LINER HANGEREquipamiento &amp; Soporte TécnicoEquipamientoSistema de LH 7" x 9 5/8"</v>
      </c>
      <c r="J300" s="33" t="str">
        <f t="shared" si="101"/>
        <v>-LINER HANGER</v>
      </c>
      <c r="P300" s="77" t="s">
        <v>215</v>
      </c>
      <c r="Q300" s="78" t="s">
        <v>211</v>
      </c>
      <c r="R300" s="78" t="s">
        <v>209</v>
      </c>
      <c r="T300" s="79" t="s">
        <v>15</v>
      </c>
      <c r="U300" s="79"/>
      <c r="W300" s="79" t="s">
        <v>61</v>
      </c>
      <c r="Y300" s="80" t="s">
        <v>9</v>
      </c>
      <c r="Z300" s="80" t="s">
        <v>9</v>
      </c>
      <c r="AA300" s="80" t="s">
        <v>9</v>
      </c>
      <c r="AC300" s="81" t="str">
        <f>IF($T300="Cumplimiento","",INDEX(TABLA_TIPO_MEDICION[1],MATCH(MATRIZ!$U300,TABLA_TIPO_MEDICION[TIPO_MEDICION],0),1))</f>
        <v/>
      </c>
      <c r="AD300" s="81" t="str">
        <f>IF($T300="Cumplimiento","",INDEX(TABLA_TIPO_MEDICION[2],MATCH(MATRIZ!$U300,TABLA_TIPO_MEDICION[TIPO_MEDICION],0),1))</f>
        <v/>
      </c>
      <c r="AE300" s="81" t="str">
        <f>IF($T300="Cumplimiento","",INDEX(TABLA_TIPO_MEDICION[3],MATCH(MATRIZ!$U300,TABLA_TIPO_MEDICION[TIPO_MEDICION],0),1))</f>
        <v/>
      </c>
      <c r="AF300" s="81" t="str">
        <f>IF($T300="Cumplimiento","",INDEX(TABLA_TIPO_MEDICION[4],MATCH(MATRIZ!$U300,TABLA_TIPO_MEDICION[TIPO_MEDICION],0),1))</f>
        <v/>
      </c>
      <c r="AH300" s="74"/>
      <c r="AI300" s="59"/>
      <c r="AJ300" s="58"/>
      <c r="AK300" s="74"/>
      <c r="AL300" s="74"/>
      <c r="AM300" s="58"/>
      <c r="AN300" s="58"/>
      <c r="AO300" s="82">
        <v>0.05</v>
      </c>
      <c r="AQ300" s="32"/>
      <c r="AS300" s="83" t="str">
        <f>IF($AQ300="","",IF($T300="Cumplimiento",INDEX(TABLA_SI_NO[Valor],MATCH($AQ300,TABLA_SI_NO[SI_NO],0),1),IF($AQ300&lt;$Y300,$AC300,IF($AQ300&lt;$Z300,$AD300,IF($AQ300&lt;$AA300,$AE300,IF($AQ300&gt;=$AA300,$AF300))))))</f>
        <v/>
      </c>
      <c r="AU300" s="74"/>
      <c r="AV300" s="84">
        <f t="shared" si="108"/>
        <v>0</v>
      </c>
      <c r="AX300" s="74"/>
      <c r="AY300" s="59"/>
      <c r="AZ300" s="58"/>
      <c r="BA300" s="74"/>
      <c r="BD300" s="58"/>
      <c r="BE300" s="82">
        <f t="shared" si="109"/>
        <v>0</v>
      </c>
      <c r="BF300" s="116"/>
    </row>
    <row r="301" spans="2:58" ht="45" customHeight="1" x14ac:dyDescent="0.25">
      <c r="B301" s="55" t="str">
        <f t="shared" si="95"/>
        <v>LINER HANGER</v>
      </c>
      <c r="C301" s="55" t="str">
        <f t="shared" si="96"/>
        <v>Equipamiento &amp; Soporte Técnico</v>
      </c>
      <c r="D301" s="55" t="str">
        <f t="shared" si="97"/>
        <v>Equipamiento</v>
      </c>
      <c r="E301" s="55" t="str">
        <f t="shared" si="98"/>
        <v>Casing Hardware</v>
      </c>
      <c r="F301" s="55" t="str">
        <f t="shared" si="99"/>
        <v>LINER HANGEREquipamiento &amp; Soporte Técnico</v>
      </c>
      <c r="G301" s="55" t="str">
        <f t="shared" si="94"/>
        <v>LINER HANGEREquipamiento &amp; Soporte TécnicoEquipamiento</v>
      </c>
      <c r="H301" s="55" t="str">
        <f t="shared" si="100"/>
        <v>LINER HANGEREquipamiento &amp; Soporte TécnicoEquipamientoCasing Hardware</v>
      </c>
      <c r="J301" s="33" t="str">
        <f t="shared" si="101"/>
        <v>-LINER HANGER</v>
      </c>
      <c r="P301" s="77" t="s">
        <v>216</v>
      </c>
      <c r="Q301" s="78" t="s">
        <v>217</v>
      </c>
      <c r="R301" s="78" t="s">
        <v>209</v>
      </c>
      <c r="T301" s="79" t="s">
        <v>15</v>
      </c>
      <c r="U301" s="79"/>
      <c r="W301" s="79" t="s">
        <v>13</v>
      </c>
      <c r="Y301" s="80" t="s">
        <v>9</v>
      </c>
      <c r="Z301" s="80" t="s">
        <v>9</v>
      </c>
      <c r="AA301" s="80" t="s">
        <v>9</v>
      </c>
      <c r="AC301" s="81" t="str">
        <f>IF($T301="Cumplimiento","",INDEX(TABLA_TIPO_MEDICION[1],MATCH(MATRIZ!$U301,TABLA_TIPO_MEDICION[TIPO_MEDICION],0),1))</f>
        <v/>
      </c>
      <c r="AD301" s="81" t="str">
        <f>IF($T301="Cumplimiento","",INDEX(TABLA_TIPO_MEDICION[2],MATCH(MATRIZ!$U301,TABLA_TIPO_MEDICION[TIPO_MEDICION],0),1))</f>
        <v/>
      </c>
      <c r="AE301" s="81" t="str">
        <f>IF($T301="Cumplimiento","",INDEX(TABLA_TIPO_MEDICION[3],MATCH(MATRIZ!$U301,TABLA_TIPO_MEDICION[TIPO_MEDICION],0),1))</f>
        <v/>
      </c>
      <c r="AF301" s="81" t="str">
        <f>IF($T301="Cumplimiento","",INDEX(TABLA_TIPO_MEDICION[4],MATCH(MATRIZ!$U301,TABLA_TIPO_MEDICION[TIPO_MEDICION],0),1))</f>
        <v/>
      </c>
      <c r="AH301" s="74"/>
      <c r="AI301" s="59"/>
      <c r="AJ301" s="58"/>
      <c r="AK301" s="74"/>
      <c r="AL301" s="74"/>
      <c r="AM301" s="58"/>
      <c r="AN301" s="58"/>
      <c r="AO301" s="82">
        <v>0.05</v>
      </c>
      <c r="AQ301" s="32"/>
      <c r="AS301" s="83" t="str">
        <f>IF($AQ301="","",IF($T301="Cumplimiento",INDEX(TABLA_SI_NO[Valor],MATCH($AQ301,TABLA_SI_NO[SI_NO],0),1),IF($AQ301&lt;$Y301,$AC301,IF($AQ301&lt;$Z301,$AD301,IF($AQ301&lt;$AA301,$AE301,IF($AQ301&gt;=$AA301,$AF301))))))</f>
        <v/>
      </c>
      <c r="AU301" s="74"/>
      <c r="AV301" s="84">
        <f t="shared" si="108"/>
        <v>0</v>
      </c>
      <c r="AX301" s="74"/>
      <c r="AY301" s="59"/>
      <c r="AZ301" s="58"/>
      <c r="BA301" s="74"/>
      <c r="BD301" s="58"/>
      <c r="BE301" s="82">
        <f t="shared" si="109"/>
        <v>0</v>
      </c>
      <c r="BF301" s="116"/>
    </row>
    <row r="302" spans="2:58" ht="45" customHeight="1" x14ac:dyDescent="0.25">
      <c r="B302" s="55" t="str">
        <f t="shared" si="95"/>
        <v>LINER HANGER</v>
      </c>
      <c r="C302" s="55" t="str">
        <f t="shared" si="96"/>
        <v>Equipamiento &amp; Soporte Técnico</v>
      </c>
      <c r="D302" s="55" t="str">
        <f t="shared" si="97"/>
        <v>Equipamiento</v>
      </c>
      <c r="E302" s="55" t="str">
        <f t="shared" si="98"/>
        <v>Dardo y Tapon de cementacion</v>
      </c>
      <c r="F302" s="55" t="str">
        <f t="shared" si="99"/>
        <v>LINER HANGEREquipamiento &amp; Soporte Técnico</v>
      </c>
      <c r="G302" s="55" t="str">
        <f t="shared" si="94"/>
        <v>LINER HANGEREquipamiento &amp; Soporte TécnicoEquipamiento</v>
      </c>
      <c r="H302" s="55" t="str">
        <f t="shared" si="100"/>
        <v>LINER HANGEREquipamiento &amp; Soporte TécnicoEquipamientoDardo y Tapon de cementacion</v>
      </c>
      <c r="J302" s="33" t="str">
        <f t="shared" si="101"/>
        <v>-LINER HANGER</v>
      </c>
      <c r="P302" s="77" t="s">
        <v>218</v>
      </c>
      <c r="Q302" s="78" t="s">
        <v>217</v>
      </c>
      <c r="R302" s="78" t="s">
        <v>209</v>
      </c>
      <c r="T302" s="79" t="s">
        <v>15</v>
      </c>
      <c r="U302" s="79"/>
      <c r="W302" s="79" t="s">
        <v>13</v>
      </c>
      <c r="Y302" s="80" t="s">
        <v>9</v>
      </c>
      <c r="Z302" s="80" t="s">
        <v>9</v>
      </c>
      <c r="AA302" s="80" t="s">
        <v>9</v>
      </c>
      <c r="AC302" s="81" t="str">
        <f>IF($T302="Cumplimiento","",INDEX(TABLA_TIPO_MEDICION[1],MATCH(MATRIZ!$U302,TABLA_TIPO_MEDICION[TIPO_MEDICION],0),1))</f>
        <v/>
      </c>
      <c r="AD302" s="81" t="str">
        <f>IF($T302="Cumplimiento","",INDEX(TABLA_TIPO_MEDICION[2],MATCH(MATRIZ!$U302,TABLA_TIPO_MEDICION[TIPO_MEDICION],0),1))</f>
        <v/>
      </c>
      <c r="AE302" s="81" t="str">
        <f>IF($T302="Cumplimiento","",INDEX(TABLA_TIPO_MEDICION[3],MATCH(MATRIZ!$U302,TABLA_TIPO_MEDICION[TIPO_MEDICION],0),1))</f>
        <v/>
      </c>
      <c r="AF302" s="81" t="str">
        <f>IF($T302="Cumplimiento","",INDEX(TABLA_TIPO_MEDICION[4],MATCH(MATRIZ!$U302,TABLA_TIPO_MEDICION[TIPO_MEDICION],0),1))</f>
        <v/>
      </c>
      <c r="AH302" s="74"/>
      <c r="AI302" s="59"/>
      <c r="AJ302" s="58"/>
      <c r="AK302" s="74"/>
      <c r="AL302" s="74"/>
      <c r="AM302" s="58"/>
      <c r="AN302" s="58"/>
      <c r="AO302" s="82">
        <v>0.05</v>
      </c>
      <c r="AQ302" s="32"/>
      <c r="AS302" s="83" t="str">
        <f>IF($AQ302="","",IF($T302="Cumplimiento",INDEX(TABLA_SI_NO[Valor],MATCH($AQ302,TABLA_SI_NO[SI_NO],0),1),IF($AQ302&lt;$Y302,$AC302,IF($AQ302&lt;$Z302,$AD302,IF($AQ302&lt;$AA302,$AE302,IF($AQ302&gt;=$AA302,$AF302))))))</f>
        <v/>
      </c>
      <c r="AU302" s="74"/>
      <c r="AV302" s="84">
        <f t="shared" si="108"/>
        <v>0</v>
      </c>
      <c r="AX302" s="74"/>
      <c r="AY302" s="59"/>
      <c r="AZ302" s="58"/>
      <c r="BA302" s="74"/>
      <c r="BD302" s="58"/>
      <c r="BE302" s="82">
        <f t="shared" si="109"/>
        <v>0</v>
      </c>
      <c r="BF302" s="116"/>
    </row>
    <row r="303" spans="2:58" ht="45" customHeight="1" x14ac:dyDescent="0.25">
      <c r="B303" s="55" t="str">
        <f t="shared" si="95"/>
        <v>LINER HANGER</v>
      </c>
      <c r="C303" s="55" t="str">
        <f t="shared" si="96"/>
        <v>Equipamiento &amp; Soporte Técnico</v>
      </c>
      <c r="D303" s="55" t="str">
        <f t="shared" si="97"/>
        <v>Equipamiento</v>
      </c>
      <c r="E303" s="55" t="str">
        <f t="shared" si="98"/>
        <v>Herramientas de Corrida</v>
      </c>
      <c r="F303" s="55" t="str">
        <f t="shared" si="99"/>
        <v>LINER HANGEREquipamiento &amp; Soporte Técnico</v>
      </c>
      <c r="G303" s="55" t="str">
        <f t="shared" si="94"/>
        <v>LINER HANGEREquipamiento &amp; Soporte TécnicoEquipamiento</v>
      </c>
      <c r="H303" s="55" t="str">
        <f t="shared" si="100"/>
        <v>LINER HANGEREquipamiento &amp; Soporte TécnicoEquipamientoHerramientas de Corrida</v>
      </c>
      <c r="J303" s="33" t="str">
        <f t="shared" si="101"/>
        <v>-LINER HANGER</v>
      </c>
      <c r="P303" s="77" t="s">
        <v>219</v>
      </c>
      <c r="Q303" s="78" t="s">
        <v>217</v>
      </c>
      <c r="R303" s="78" t="s">
        <v>209</v>
      </c>
      <c r="T303" s="79" t="s">
        <v>15</v>
      </c>
      <c r="U303" s="79"/>
      <c r="W303" s="79" t="s">
        <v>13</v>
      </c>
      <c r="Y303" s="80" t="s">
        <v>9</v>
      </c>
      <c r="Z303" s="80" t="s">
        <v>9</v>
      </c>
      <c r="AA303" s="80" t="s">
        <v>9</v>
      </c>
      <c r="AC303" s="81" t="str">
        <f>IF($T303="Cumplimiento","",INDEX(TABLA_TIPO_MEDICION[1],MATCH(MATRIZ!$U303,TABLA_TIPO_MEDICION[TIPO_MEDICION],0),1))</f>
        <v/>
      </c>
      <c r="AD303" s="81" t="str">
        <f>IF($T303="Cumplimiento","",INDEX(TABLA_TIPO_MEDICION[2],MATCH(MATRIZ!$U303,TABLA_TIPO_MEDICION[TIPO_MEDICION],0),1))</f>
        <v/>
      </c>
      <c r="AE303" s="81" t="str">
        <f>IF($T303="Cumplimiento","",INDEX(TABLA_TIPO_MEDICION[3],MATCH(MATRIZ!$U303,TABLA_TIPO_MEDICION[TIPO_MEDICION],0),1))</f>
        <v/>
      </c>
      <c r="AF303" s="81" t="str">
        <f>IF($T303="Cumplimiento","",INDEX(TABLA_TIPO_MEDICION[4],MATCH(MATRIZ!$U303,TABLA_TIPO_MEDICION[TIPO_MEDICION],0),1))</f>
        <v/>
      </c>
      <c r="AH303" s="74"/>
      <c r="AI303" s="59"/>
      <c r="AJ303" s="58"/>
      <c r="AK303" s="74"/>
      <c r="AL303" s="74"/>
      <c r="AM303" s="58"/>
      <c r="AN303" s="58"/>
      <c r="AO303" s="82">
        <v>0.05</v>
      </c>
      <c r="AQ303" s="32"/>
      <c r="AS303" s="83" t="str">
        <f>IF($AQ303="","",IF($T303="Cumplimiento",INDEX(TABLA_SI_NO[Valor],MATCH($AQ303,TABLA_SI_NO[SI_NO],0),1),IF($AQ303&lt;$Y303,$AC303,IF($AQ303&lt;$Z303,$AD303,IF($AQ303&lt;$AA303,$AE303,IF($AQ303&gt;=$AA303,$AF303))))))</f>
        <v/>
      </c>
      <c r="AU303" s="74"/>
      <c r="AV303" s="84">
        <f t="shared" si="108"/>
        <v>0</v>
      </c>
      <c r="AX303" s="74"/>
      <c r="AY303" s="59"/>
      <c r="AZ303" s="58"/>
      <c r="BA303" s="74"/>
      <c r="BD303" s="58"/>
      <c r="BE303" s="82">
        <f t="shared" si="109"/>
        <v>0</v>
      </c>
      <c r="BF303" s="116"/>
    </row>
    <row r="304" spans="2:58" ht="45" customHeight="1" x14ac:dyDescent="0.25">
      <c r="B304" s="55" t="str">
        <f t="shared" si="95"/>
        <v>LINER HANGER</v>
      </c>
      <c r="C304" s="55" t="str">
        <f t="shared" si="96"/>
        <v>Equipamiento &amp; Soporte Técnico</v>
      </c>
      <c r="D304" s="55" t="str">
        <f t="shared" si="97"/>
        <v>Equipamiento</v>
      </c>
      <c r="E304" s="55" t="str">
        <f t="shared" si="98"/>
        <v>Cabeza de cementacion</v>
      </c>
      <c r="F304" s="55" t="str">
        <f t="shared" si="99"/>
        <v>LINER HANGEREquipamiento &amp; Soporte Técnico</v>
      </c>
      <c r="G304" s="55" t="str">
        <f t="shared" si="94"/>
        <v>LINER HANGEREquipamiento &amp; Soporte TécnicoEquipamiento</v>
      </c>
      <c r="H304" s="55" t="str">
        <f t="shared" si="100"/>
        <v>LINER HANGEREquipamiento &amp; Soporte TécnicoEquipamientoCabeza de cementacion</v>
      </c>
      <c r="J304" s="33" t="str">
        <f t="shared" si="101"/>
        <v>-LINER HANGER</v>
      </c>
      <c r="P304" s="77" t="s">
        <v>220</v>
      </c>
      <c r="Q304" s="78" t="s">
        <v>217</v>
      </c>
      <c r="R304" s="78" t="s">
        <v>209</v>
      </c>
      <c r="T304" s="79" t="s">
        <v>15</v>
      </c>
      <c r="U304" s="79"/>
      <c r="W304" s="79" t="s">
        <v>13</v>
      </c>
      <c r="Y304" s="80" t="s">
        <v>9</v>
      </c>
      <c r="Z304" s="80" t="s">
        <v>9</v>
      </c>
      <c r="AA304" s="80" t="s">
        <v>9</v>
      </c>
      <c r="AC304" s="81" t="str">
        <f>IF($T304="Cumplimiento","",INDEX(TABLA_TIPO_MEDICION[1],MATCH(MATRIZ!$U304,TABLA_TIPO_MEDICION[TIPO_MEDICION],0),1))</f>
        <v/>
      </c>
      <c r="AD304" s="81" t="str">
        <f>IF($T304="Cumplimiento","",INDEX(TABLA_TIPO_MEDICION[2],MATCH(MATRIZ!$U304,TABLA_TIPO_MEDICION[TIPO_MEDICION],0),1))</f>
        <v/>
      </c>
      <c r="AE304" s="81" t="str">
        <f>IF($T304="Cumplimiento","",INDEX(TABLA_TIPO_MEDICION[3],MATCH(MATRIZ!$U304,TABLA_TIPO_MEDICION[TIPO_MEDICION],0),1))</f>
        <v/>
      </c>
      <c r="AF304" s="81" t="str">
        <f>IF($T304="Cumplimiento","",INDEX(TABLA_TIPO_MEDICION[4],MATCH(MATRIZ!$U304,TABLA_TIPO_MEDICION[TIPO_MEDICION],0),1))</f>
        <v/>
      </c>
      <c r="AH304" s="74"/>
      <c r="AI304" s="59"/>
      <c r="AJ304" s="58"/>
      <c r="AK304" s="74"/>
      <c r="AL304" s="74"/>
      <c r="AM304" s="58"/>
      <c r="AN304" s="58"/>
      <c r="AO304" s="82">
        <v>0.05</v>
      </c>
      <c r="AQ304" s="32"/>
      <c r="AS304" s="83" t="str">
        <f>IF($AQ304="","",IF($T304="Cumplimiento",INDEX(TABLA_SI_NO[Valor],MATCH($AQ304,TABLA_SI_NO[SI_NO],0),1),IF($AQ304&lt;$Y304,$AC304,IF($AQ304&lt;$Z304,$AD304,IF($AQ304&lt;$AA304,$AE304,IF($AQ304&gt;=$AA304,$AF304))))))</f>
        <v/>
      </c>
      <c r="AU304" s="74"/>
      <c r="AV304" s="84">
        <f t="shared" si="108"/>
        <v>0</v>
      </c>
      <c r="AX304" s="74"/>
      <c r="AY304" s="59"/>
      <c r="AZ304" s="58"/>
      <c r="BA304" s="74"/>
      <c r="BD304" s="58"/>
      <c r="BE304" s="82">
        <f t="shared" si="109"/>
        <v>0</v>
      </c>
      <c r="BF304" s="116"/>
    </row>
    <row r="305" spans="1:58" ht="3.75" customHeight="1" x14ac:dyDescent="0.25">
      <c r="B305" s="55" t="str">
        <f t="shared" si="95"/>
        <v>LINER HANGER</v>
      </c>
      <c r="C305" s="55" t="str">
        <f t="shared" si="96"/>
        <v>Equipamiento &amp; Soporte Técnico</v>
      </c>
      <c r="D305" s="55" t="str">
        <f t="shared" si="97"/>
        <v>Equipamiento</v>
      </c>
      <c r="E305" s="55" t="str">
        <f t="shared" si="98"/>
        <v>Herramientas de pesca</v>
      </c>
      <c r="F305" s="55" t="str">
        <f t="shared" si="99"/>
        <v>LINER HANGEREquipamiento &amp; Soporte Técnico</v>
      </c>
      <c r="G305" s="55" t="str">
        <f t="shared" si="94"/>
        <v>LINER HANGEREquipamiento &amp; Soporte TécnicoEquipamiento</v>
      </c>
      <c r="H305" s="55" t="str">
        <f t="shared" si="100"/>
        <v>LINER HANGEREquipamiento &amp; Soporte TécnicoEquipamientoHerramientas de pesca</v>
      </c>
      <c r="J305" s="33" t="str">
        <f t="shared" si="101"/>
        <v>-LINER HANGER</v>
      </c>
      <c r="P305" s="37" t="s">
        <v>195</v>
      </c>
      <c r="AI305" s="59"/>
      <c r="AK305" s="74"/>
      <c r="AN305" s="58"/>
      <c r="AY305" s="59"/>
      <c r="BA305" s="74"/>
    </row>
    <row r="306" spans="1:58" ht="3.95" customHeight="1" x14ac:dyDescent="0.25">
      <c r="B306" s="55" t="str">
        <f t="shared" si="95"/>
        <v>LINER HANGER</v>
      </c>
      <c r="C306" s="55" t="str">
        <f t="shared" si="96"/>
        <v>Equipamiento &amp; Soporte Técnico</v>
      </c>
      <c r="D306" s="55" t="str">
        <f t="shared" si="97"/>
        <v>Equipamiento</v>
      </c>
      <c r="E306" s="55" t="str">
        <f t="shared" si="98"/>
        <v/>
      </c>
      <c r="F306" s="55" t="str">
        <f t="shared" si="99"/>
        <v>LINER HANGEREquipamiento &amp; Soporte Técnico</v>
      </c>
      <c r="G306" s="55" t="str">
        <f t="shared" si="94"/>
        <v>LINER HANGEREquipamiento &amp; Soporte TécnicoEquipamiento</v>
      </c>
      <c r="H306" s="55" t="str">
        <f t="shared" si="100"/>
        <v/>
      </c>
      <c r="J306" s="33" t="str">
        <f t="shared" si="101"/>
        <v>-LINER HANGER</v>
      </c>
      <c r="AY306" s="59"/>
      <c r="BB306" s="75"/>
    </row>
    <row r="307" spans="1:58" ht="15" customHeight="1" x14ac:dyDescent="0.25">
      <c r="B307" s="55" t="str">
        <f t="shared" si="95"/>
        <v>LINER HANGER</v>
      </c>
      <c r="C307" s="55" t="str">
        <f t="shared" si="96"/>
        <v>Facilidades / Instalaciones</v>
      </c>
      <c r="D307" s="55" t="str">
        <f t="shared" si="97"/>
        <v>Equipamiento</v>
      </c>
      <c r="E307" s="55" t="str">
        <f t="shared" si="98"/>
        <v/>
      </c>
      <c r="F307" s="55" t="str">
        <f t="shared" si="99"/>
        <v>LINER HANGERFacilidades / Instalaciones</v>
      </c>
      <c r="G307" s="55" t="str">
        <f t="shared" si="94"/>
        <v>LINER HANGERFacilidades / InstalacionesEquipamiento</v>
      </c>
      <c r="H307" s="55" t="str">
        <f t="shared" si="100"/>
        <v/>
      </c>
      <c r="I307" s="34" t="s">
        <v>81</v>
      </c>
      <c r="J307" s="33" t="str">
        <f t="shared" si="101"/>
        <v>1.3-LINER HANGER</v>
      </c>
      <c r="N307" s="62" t="s">
        <v>82</v>
      </c>
      <c r="O307" s="62"/>
      <c r="P307" s="63"/>
      <c r="Q307" s="62"/>
      <c r="R307" s="62"/>
      <c r="T307" s="62"/>
      <c r="U307" s="62"/>
      <c r="W307" s="62"/>
      <c r="Y307" s="62"/>
      <c r="Z307" s="62"/>
      <c r="AA307" s="62"/>
      <c r="AC307" s="62"/>
      <c r="AD307" s="62"/>
      <c r="AE307" s="62"/>
      <c r="AF307" s="62"/>
      <c r="AH307" s="58"/>
      <c r="AI307" s="64">
        <v>0.1</v>
      </c>
      <c r="AJ307" s="58"/>
      <c r="AK307" s="65">
        <f>SUMIFS($AL:$AL,$F:$F,$F307)</f>
        <v>1</v>
      </c>
      <c r="AL307" s="65"/>
      <c r="AM307" s="58"/>
      <c r="AN307" s="42"/>
      <c r="AO307" s="42"/>
      <c r="AP307" s="42"/>
      <c r="AQ307" s="42"/>
      <c r="AR307" s="42"/>
      <c r="AS307" s="42"/>
      <c r="AT307" s="42"/>
      <c r="AU307" s="42"/>
      <c r="AX307" s="58"/>
      <c r="AY307" s="64">
        <f>AI307*BD307</f>
        <v>0</v>
      </c>
      <c r="AZ307" s="58"/>
      <c r="BD307" s="65">
        <f>SUMIFS($BB:$BB,$F:$F,$F307)</f>
        <v>0</v>
      </c>
      <c r="BE307" s="65"/>
    </row>
    <row r="308" spans="1:58" ht="3.95" customHeight="1" x14ac:dyDescent="0.25">
      <c r="B308" s="55" t="str">
        <f t="shared" si="95"/>
        <v>LINER HANGER</v>
      </c>
      <c r="C308" s="55" t="str">
        <f t="shared" si="96"/>
        <v>Facilidades / Instalaciones</v>
      </c>
      <c r="D308" s="55" t="str">
        <f t="shared" si="97"/>
        <v>Equipamiento</v>
      </c>
      <c r="E308" s="55" t="str">
        <f t="shared" si="98"/>
        <v/>
      </c>
      <c r="F308" s="55" t="str">
        <f t="shared" si="99"/>
        <v>LINER HANGERFacilidades / Instalaciones</v>
      </c>
      <c r="G308" s="55" t="str">
        <f t="shared" si="94"/>
        <v>LINER HANGERFacilidades / InstalacionesEquipamiento</v>
      </c>
      <c r="H308" s="55" t="str">
        <f t="shared" si="100"/>
        <v/>
      </c>
      <c r="J308" s="33" t="str">
        <f t="shared" si="101"/>
        <v>-LINER HANGER</v>
      </c>
      <c r="T308" s="53"/>
      <c r="U308" s="53"/>
      <c r="W308" s="53"/>
      <c r="Y308" s="53"/>
      <c r="Z308" s="53"/>
      <c r="AA308" s="53"/>
      <c r="AC308" s="53"/>
      <c r="AD308" s="53"/>
      <c r="AE308" s="53"/>
      <c r="AF308" s="53"/>
      <c r="AH308" s="58"/>
      <c r="AI308" s="59"/>
      <c r="AJ308" s="58"/>
      <c r="AK308" s="58"/>
      <c r="AL308" s="59"/>
      <c r="AM308" s="58"/>
      <c r="AN308" s="58"/>
      <c r="AO308" s="59"/>
      <c r="AQ308" s="42"/>
      <c r="AR308" s="42"/>
      <c r="AS308" s="42"/>
      <c r="AT308" s="42"/>
      <c r="AU308" s="42"/>
      <c r="AX308" s="58"/>
      <c r="AY308" s="59"/>
      <c r="AZ308" s="58"/>
      <c r="BA308" s="58"/>
      <c r="BB308" s="59"/>
      <c r="BD308" s="53"/>
      <c r="BE308" s="53"/>
    </row>
    <row r="309" spans="1:58" ht="15" customHeight="1" x14ac:dyDescent="0.25">
      <c r="B309" s="55" t="str">
        <f t="shared" si="95"/>
        <v>LINER HANGER</v>
      </c>
      <c r="C309" s="55" t="str">
        <f t="shared" si="96"/>
        <v>Facilidades / Instalaciones</v>
      </c>
      <c r="D309" s="55" t="str">
        <f t="shared" si="97"/>
        <v>Planta</v>
      </c>
      <c r="E309" s="55" t="str">
        <f t="shared" si="98"/>
        <v/>
      </c>
      <c r="F309" s="55" t="str">
        <f t="shared" si="99"/>
        <v>LINER HANGERFacilidades / Instalaciones</v>
      </c>
      <c r="G309" s="55" t="str">
        <f t="shared" si="94"/>
        <v>LINER HANGERFacilidades / InstalacionesPlanta</v>
      </c>
      <c r="H309" s="55" t="str">
        <f t="shared" si="100"/>
        <v/>
      </c>
      <c r="J309" s="33" t="str">
        <f t="shared" si="101"/>
        <v>-LINER HANGER</v>
      </c>
      <c r="N309" s="67"/>
      <c r="O309" s="68" t="s">
        <v>116</v>
      </c>
      <c r="P309" s="69"/>
      <c r="Q309" s="68"/>
      <c r="R309" s="68"/>
      <c r="T309" s="68"/>
      <c r="U309" s="68"/>
      <c r="W309" s="68"/>
      <c r="Y309" s="68"/>
      <c r="Z309" s="68"/>
      <c r="AA309" s="68"/>
      <c r="AC309" s="68"/>
      <c r="AD309" s="68"/>
      <c r="AE309" s="68"/>
      <c r="AF309" s="68"/>
      <c r="AH309" s="58"/>
      <c r="AJ309" s="58"/>
      <c r="AK309" s="70"/>
      <c r="AL309" s="71">
        <v>1</v>
      </c>
      <c r="AM309" s="58"/>
      <c r="AN309" s="72">
        <f>SUMIFS($AO:$AO,$G:$G,$G309)</f>
        <v>1</v>
      </c>
      <c r="AO309" s="73"/>
      <c r="AQ309" s="42"/>
      <c r="AR309" s="42"/>
      <c r="AS309" s="42"/>
      <c r="AT309" s="42"/>
      <c r="AU309" s="42"/>
      <c r="AX309" s="58"/>
      <c r="AY309" s="59"/>
      <c r="AZ309" s="58"/>
      <c r="BA309" s="70"/>
      <c r="BB309" s="71">
        <f>AL309*BD309</f>
        <v>0</v>
      </c>
      <c r="BD309" s="72">
        <f>SUMIFS($BE:$BE,$G:$G,$G309)</f>
        <v>0</v>
      </c>
      <c r="BE309" s="73"/>
    </row>
    <row r="310" spans="1:58" ht="15" customHeight="1" x14ac:dyDescent="0.25">
      <c r="B310" s="55" t="str">
        <f t="shared" si="95"/>
        <v>LINER HANGER</v>
      </c>
      <c r="C310" s="55" t="str">
        <f t="shared" si="96"/>
        <v>Facilidades / Instalaciones</v>
      </c>
      <c r="D310" s="55" t="str">
        <f t="shared" si="97"/>
        <v>Planta</v>
      </c>
      <c r="E310" s="55" t="str">
        <f t="shared" si="98"/>
        <v/>
      </c>
      <c r="F310" s="55" t="str">
        <f t="shared" si="99"/>
        <v>LINER HANGERFacilidades / Instalaciones</v>
      </c>
      <c r="G310" s="55" t="str">
        <f t="shared" si="94"/>
        <v>LINER HANGERFacilidades / InstalacionesPlanta</v>
      </c>
      <c r="H310" s="55" t="str">
        <f t="shared" si="100"/>
        <v/>
      </c>
      <c r="J310" s="33" t="str">
        <f t="shared" si="101"/>
        <v>-LINER HANGER</v>
      </c>
      <c r="T310" s="53"/>
      <c r="U310" s="53"/>
      <c r="W310" s="53"/>
      <c r="Y310" s="53"/>
      <c r="Z310" s="53"/>
      <c r="AA310" s="53"/>
      <c r="AJ310" s="58"/>
      <c r="AK310" s="74"/>
      <c r="AL310" s="75"/>
      <c r="AM310" s="58"/>
      <c r="AN310" s="58"/>
      <c r="AO310" s="76"/>
      <c r="AQ310" s="53"/>
      <c r="AS310" s="53"/>
      <c r="AU310" s="58"/>
      <c r="AV310" s="93"/>
      <c r="AX310" s="58"/>
      <c r="AY310" s="59"/>
      <c r="AZ310" s="58"/>
      <c r="BA310" s="74"/>
      <c r="BB310" s="75"/>
      <c r="BD310" s="58"/>
      <c r="BE310" s="76"/>
    </row>
    <row r="311" spans="1:58" ht="45" customHeight="1" x14ac:dyDescent="0.25">
      <c r="B311" s="55" t="str">
        <f t="shared" si="95"/>
        <v>LINER HANGER</v>
      </c>
      <c r="C311" s="55" t="str">
        <f t="shared" si="96"/>
        <v>Facilidades / Instalaciones</v>
      </c>
      <c r="D311" s="55" t="str">
        <f t="shared" si="97"/>
        <v>Planta</v>
      </c>
      <c r="E311" s="55" t="str">
        <f t="shared" si="98"/>
        <v>Base Operativa</v>
      </c>
      <c r="F311" s="55" t="str">
        <f t="shared" si="99"/>
        <v>LINER HANGERFacilidades / Instalaciones</v>
      </c>
      <c r="G311" s="55" t="str">
        <f t="shared" si="94"/>
        <v>LINER HANGERFacilidades / InstalacionesPlanta</v>
      </c>
      <c r="H311" s="55" t="str">
        <f t="shared" si="100"/>
        <v>LINER HANGERFacilidades / InstalacionesPlantaBase Operativa</v>
      </c>
      <c r="J311" s="33" t="str">
        <f t="shared" si="101"/>
        <v>-LINER HANGER</v>
      </c>
      <c r="P311" s="77" t="s">
        <v>178</v>
      </c>
      <c r="Q311" s="113" t="s">
        <v>179</v>
      </c>
      <c r="R311" s="78" t="s">
        <v>180</v>
      </c>
      <c r="T311" s="79" t="s">
        <v>15</v>
      </c>
      <c r="U311" s="79"/>
      <c r="W311" s="79" t="s">
        <v>61</v>
      </c>
      <c r="Y311" s="92" t="s">
        <v>9</v>
      </c>
      <c r="Z311" s="92" t="s">
        <v>9</v>
      </c>
      <c r="AA311" s="92" t="s">
        <v>9</v>
      </c>
      <c r="AC311" s="81" t="str">
        <f>IF($T311="Cumplimiento","",INDEX(TABLA_TIPO_MEDICION[1],MATCH(MATRIZ!$U311,TABLA_TIPO_MEDICION[TIPO_MEDICION],0),1))</f>
        <v/>
      </c>
      <c r="AD311" s="81" t="str">
        <f>IF($T311="Cumplimiento","",INDEX(TABLA_TIPO_MEDICION[2],MATCH(MATRIZ!$U311,TABLA_TIPO_MEDICION[TIPO_MEDICION],0),1))</f>
        <v/>
      </c>
      <c r="AE311" s="81" t="str">
        <f>IF($T311="Cumplimiento","",INDEX(TABLA_TIPO_MEDICION[3],MATCH(MATRIZ!$U311,TABLA_TIPO_MEDICION[TIPO_MEDICION],0),1))</f>
        <v/>
      </c>
      <c r="AF311" s="81" t="str">
        <f>IF($T311="Cumplimiento","",INDEX(TABLA_TIPO_MEDICION[4],MATCH(MATRIZ!$U311,TABLA_TIPO_MEDICION[TIPO_MEDICION],0),1))</f>
        <v/>
      </c>
      <c r="AJ311" s="58"/>
      <c r="AK311" s="74"/>
      <c r="AL311" s="74"/>
      <c r="AM311" s="58"/>
      <c r="AN311" s="58"/>
      <c r="AO311" s="82">
        <v>0.6</v>
      </c>
      <c r="AQ311" s="32"/>
      <c r="AS311" s="83" t="str">
        <f>IF($AQ311="","",IF($T311="Cumplimiento",INDEX(TABLA_SI_NO[Valor],MATCH($AQ311,TABLA_SI_NO[SI_NO],0),1),IF($AQ311&lt;$Y311,$AC311,IF($AQ311&lt;$Z311,$AD311,IF($AQ311&lt;$AA311,$AE311,IF($AQ311&gt;=$AA311,$AF311))))))</f>
        <v/>
      </c>
      <c r="AU311" s="74"/>
      <c r="AV311" s="84">
        <f t="shared" ref="AV311:AV312" si="110">IF(W311="SI",IF(AS311=0,1,0),0)</f>
        <v>0</v>
      </c>
      <c r="AX311" s="74"/>
      <c r="AY311" s="59"/>
      <c r="AZ311" s="58"/>
      <c r="BA311" s="74"/>
      <c r="BB311" s="75"/>
      <c r="BD311" s="58"/>
      <c r="BE311" s="82">
        <f t="shared" ref="BE311:BE312" si="111">IF($AS311="",0,$AS311*$AO311)</f>
        <v>0</v>
      </c>
      <c r="BF311" s="116"/>
    </row>
    <row r="312" spans="1:58" ht="45" customHeight="1" x14ac:dyDescent="0.25">
      <c r="B312" s="55" t="str">
        <f t="shared" si="95"/>
        <v>LINER HANGER</v>
      </c>
      <c r="C312" s="55" t="str">
        <f t="shared" si="96"/>
        <v>Facilidades / Instalaciones</v>
      </c>
      <c r="D312" s="55" t="str">
        <f t="shared" si="97"/>
        <v>Planta</v>
      </c>
      <c r="E312" s="55" t="str">
        <f t="shared" si="98"/>
        <v>Capacidad de Inspección Bajo Standard DS-1 y DS-1 Bits de TH Hill en cercanías de Paraíso</v>
      </c>
      <c r="F312" s="55" t="str">
        <f t="shared" si="99"/>
        <v>LINER HANGERFacilidades / Instalaciones</v>
      </c>
      <c r="G312" s="55" t="str">
        <f t="shared" si="94"/>
        <v>LINER HANGERFacilidades / InstalacionesPlanta</v>
      </c>
      <c r="H312" s="55" t="str">
        <f t="shared" si="100"/>
        <v>LINER HANGERFacilidades / InstalacionesPlantaCapacidad de Inspección Bajo Standard DS-1 y DS-1 Bits de TH Hill en cercanías de Paraíso</v>
      </c>
      <c r="J312" s="33" t="str">
        <f t="shared" si="101"/>
        <v>-LINER HANGER</v>
      </c>
      <c r="P312" s="77" t="s">
        <v>181</v>
      </c>
      <c r="Q312" s="78" t="s">
        <v>182</v>
      </c>
      <c r="R312" s="78" t="s">
        <v>180</v>
      </c>
      <c r="T312" s="79" t="s">
        <v>15</v>
      </c>
      <c r="U312" s="79"/>
      <c r="W312" s="79" t="s">
        <v>13</v>
      </c>
      <c r="Y312" s="92" t="s">
        <v>9</v>
      </c>
      <c r="Z312" s="92" t="s">
        <v>9</v>
      </c>
      <c r="AA312" s="92" t="s">
        <v>9</v>
      </c>
      <c r="AC312" s="81" t="str">
        <f>IF($T312="Cumplimiento","",INDEX(TABLA_TIPO_MEDICION[1],MATCH(MATRIZ!$U312,TABLA_TIPO_MEDICION[TIPO_MEDICION],0),1))</f>
        <v/>
      </c>
      <c r="AD312" s="81" t="str">
        <f>IF($T312="Cumplimiento","",INDEX(TABLA_TIPO_MEDICION[2],MATCH(MATRIZ!$U312,TABLA_TIPO_MEDICION[TIPO_MEDICION],0),1))</f>
        <v/>
      </c>
      <c r="AE312" s="81" t="str">
        <f>IF($T312="Cumplimiento","",INDEX(TABLA_TIPO_MEDICION[3],MATCH(MATRIZ!$U312,TABLA_TIPO_MEDICION[TIPO_MEDICION],0),1))</f>
        <v/>
      </c>
      <c r="AF312" s="81" t="str">
        <f>IF($T312="Cumplimiento","",INDEX(TABLA_TIPO_MEDICION[4],MATCH(MATRIZ!$U312,TABLA_TIPO_MEDICION[TIPO_MEDICION],0),1))</f>
        <v/>
      </c>
      <c r="AJ312" s="58"/>
      <c r="AK312" s="74"/>
      <c r="AL312" s="74"/>
      <c r="AM312" s="58"/>
      <c r="AN312" s="58"/>
      <c r="AO312" s="82">
        <v>0.4</v>
      </c>
      <c r="AQ312" s="32"/>
      <c r="AS312" s="83" t="str">
        <f>IF($AQ312="","",IF($T312="Cumplimiento",INDEX(TABLA_SI_NO[Valor],MATCH($AQ312,TABLA_SI_NO[SI_NO],0),1),IF($AQ312&lt;$Y312,$AC312,IF($AQ312&lt;$Z312,$AD312,IF($AQ312&lt;$AA312,$AE312,IF($AQ312&gt;=$AA312,$AF312))))))</f>
        <v/>
      </c>
      <c r="AU312" s="74"/>
      <c r="AV312" s="84">
        <f t="shared" si="110"/>
        <v>0</v>
      </c>
      <c r="AX312" s="74"/>
      <c r="AY312" s="59"/>
      <c r="AZ312" s="58"/>
      <c r="BA312" s="74"/>
      <c r="BB312" s="75"/>
      <c r="BD312" s="58"/>
      <c r="BE312" s="82">
        <f t="shared" si="111"/>
        <v>0</v>
      </c>
      <c r="BF312" s="116"/>
    </row>
    <row r="313" spans="1:58" ht="15" customHeight="1" x14ac:dyDescent="0.25">
      <c r="B313" s="33" t="str">
        <f t="shared" si="95"/>
        <v>LINER HANGER</v>
      </c>
      <c r="C313" s="55" t="str">
        <f t="shared" si="96"/>
        <v>Facilidades / Instalaciones</v>
      </c>
      <c r="D313" s="55" t="str">
        <f t="shared" si="97"/>
        <v>Planta</v>
      </c>
      <c r="E313" s="55" t="str">
        <f t="shared" si="98"/>
        <v/>
      </c>
      <c r="F313" s="55" t="str">
        <f t="shared" si="99"/>
        <v>LINER HANGERFacilidades / Instalaciones</v>
      </c>
      <c r="G313" s="55" t="str">
        <f t="shared" si="94"/>
        <v>LINER HANGERFacilidades / InstalacionesPlanta</v>
      </c>
      <c r="H313" s="55" t="str">
        <f t="shared" si="100"/>
        <v/>
      </c>
      <c r="J313" s="33" t="str">
        <f t="shared" si="101"/>
        <v>-LINER HANGER</v>
      </c>
    </row>
    <row r="314" spans="1:58" ht="15" customHeight="1" x14ac:dyDescent="0.25">
      <c r="B314" s="55" t="str">
        <f t="shared" si="95"/>
        <v>CAÑONEO</v>
      </c>
      <c r="C314" s="55" t="str">
        <f t="shared" si="96"/>
        <v>Facilidades / Instalaciones</v>
      </c>
      <c r="D314" s="55" t="str">
        <f t="shared" si="97"/>
        <v>Planta</v>
      </c>
      <c r="E314" s="55" t="str">
        <f t="shared" si="98"/>
        <v/>
      </c>
      <c r="F314" s="55" t="str">
        <f t="shared" si="99"/>
        <v>CAÑONEOFacilidades / Instalaciones</v>
      </c>
      <c r="G314" s="55" t="str">
        <f t="shared" si="94"/>
        <v>CAÑONEOFacilidades / InstalacionesPlanta</v>
      </c>
      <c r="H314" s="55" t="str">
        <f t="shared" si="100"/>
        <v/>
      </c>
      <c r="I314" s="34">
        <v>1</v>
      </c>
      <c r="J314" s="33" t="str">
        <f t="shared" si="101"/>
        <v>1-CAÑONEO</v>
      </c>
      <c r="M314" s="39" t="s">
        <v>233</v>
      </c>
      <c r="N314" s="39"/>
      <c r="O314" s="39"/>
      <c r="P314" s="40"/>
      <c r="Q314" s="39"/>
      <c r="R314" s="39"/>
      <c r="T314" s="56" t="s">
        <v>7</v>
      </c>
      <c r="U314" s="56"/>
      <c r="W314" s="56"/>
      <c r="Y314" s="56"/>
      <c r="Z314" s="56"/>
      <c r="AA314" s="56"/>
      <c r="AC314" s="56"/>
      <c r="AD314" s="56"/>
      <c r="AE314" s="56"/>
      <c r="AF314" s="56"/>
      <c r="AH314" s="57">
        <f>SUMIFS($AI:$AI,$B:$B,$B314)</f>
        <v>0.99999999999999989</v>
      </c>
      <c r="AI314" s="57"/>
      <c r="AJ314" s="58"/>
      <c r="AK314" s="58"/>
      <c r="AL314" s="58"/>
      <c r="AM314" s="58"/>
      <c r="AN314" s="59"/>
      <c r="AO314" s="59"/>
      <c r="AQ314" s="53"/>
      <c r="AR314" s="53"/>
      <c r="AS314" s="53"/>
      <c r="AU314" s="60" t="str">
        <f>IF(SUMIFS($AV:$AV,$B:$B,$B314)&gt;0,"NC","")</f>
        <v/>
      </c>
      <c r="AV314" s="61"/>
      <c r="AZ314" s="58"/>
      <c r="BA314" s="59"/>
      <c r="BB314" s="59"/>
      <c r="BD314" s="57">
        <f>IF(AU314="NC",0,SUMIFS($AY:$AY,$B:$B,$B314))</f>
        <v>0</v>
      </c>
      <c r="BE314" s="57"/>
    </row>
    <row r="315" spans="1:58" ht="3" customHeight="1" x14ac:dyDescent="0.25">
      <c r="B315" s="55" t="str">
        <f t="shared" si="95"/>
        <v>CAÑONEO</v>
      </c>
      <c r="C315" s="55" t="str">
        <f t="shared" si="96"/>
        <v>Facilidades / Instalaciones</v>
      </c>
      <c r="D315" s="55" t="str">
        <f t="shared" si="97"/>
        <v>Planta</v>
      </c>
      <c r="E315" s="55" t="str">
        <f t="shared" si="98"/>
        <v/>
      </c>
      <c r="F315" s="55" t="str">
        <f t="shared" si="99"/>
        <v>CAÑONEOFacilidades / Instalaciones</v>
      </c>
      <c r="G315" s="55" t="str">
        <f t="shared" si="94"/>
        <v>CAÑONEOFacilidades / InstalacionesPlanta</v>
      </c>
      <c r="H315" s="55" t="str">
        <f t="shared" si="100"/>
        <v/>
      </c>
      <c r="I315" s="34" t="s">
        <v>45</v>
      </c>
      <c r="J315" s="33" t="str">
        <f t="shared" si="101"/>
        <v xml:space="preserve"> -CAÑONEO</v>
      </c>
      <c r="T315" s="53"/>
      <c r="U315" s="53"/>
      <c r="W315" s="53"/>
      <c r="Y315" s="53"/>
      <c r="Z315" s="53"/>
      <c r="AA315" s="53"/>
      <c r="AH315" s="58"/>
      <c r="AI315" s="59"/>
      <c r="AJ315" s="58"/>
      <c r="AK315" s="58"/>
      <c r="AL315" s="59"/>
      <c r="AM315" s="58"/>
      <c r="AN315" s="59"/>
      <c r="AO315" s="59"/>
      <c r="AQ315" s="53"/>
      <c r="AR315" s="53"/>
      <c r="AS315" s="53"/>
      <c r="AU315" s="58"/>
      <c r="AV315" s="54"/>
      <c r="AX315" s="58"/>
      <c r="AY315" s="59"/>
      <c r="AZ315" s="58"/>
      <c r="BA315" s="59"/>
      <c r="BB315" s="59"/>
      <c r="BD315" s="53"/>
      <c r="BE315" s="53"/>
    </row>
    <row r="316" spans="1:58" ht="15" customHeight="1" x14ac:dyDescent="0.25">
      <c r="B316" s="55" t="str">
        <f t="shared" si="95"/>
        <v>CAÑONEO</v>
      </c>
      <c r="C316" s="55" t="str">
        <f t="shared" si="96"/>
        <v>Personal</v>
      </c>
      <c r="D316" s="55" t="str">
        <f t="shared" si="97"/>
        <v>Planta</v>
      </c>
      <c r="E316" s="55" t="str">
        <f t="shared" si="98"/>
        <v/>
      </c>
      <c r="F316" s="55" t="str">
        <f t="shared" si="99"/>
        <v>CAÑONEOPersonal</v>
      </c>
      <c r="G316" s="55" t="str">
        <f t="shared" si="94"/>
        <v>CAÑONEOPersonalPlanta</v>
      </c>
      <c r="H316" s="55" t="str">
        <f t="shared" si="100"/>
        <v/>
      </c>
      <c r="I316" s="34" t="s">
        <v>46</v>
      </c>
      <c r="J316" s="33" t="str">
        <f t="shared" si="101"/>
        <v>1.1-CAÑONEO</v>
      </c>
      <c r="N316" s="62" t="s">
        <v>47</v>
      </c>
      <c r="O316" s="62"/>
      <c r="P316" s="63"/>
      <c r="Q316" s="62"/>
      <c r="R316" s="62"/>
      <c r="T316" s="62"/>
      <c r="U316" s="62"/>
      <c r="W316" s="62"/>
      <c r="Y316" s="62"/>
      <c r="Z316" s="62"/>
      <c r="AA316" s="62"/>
      <c r="AC316" s="62"/>
      <c r="AD316" s="62"/>
      <c r="AE316" s="62"/>
      <c r="AF316" s="62"/>
      <c r="AH316" s="58"/>
      <c r="AI316" s="64">
        <v>0.2</v>
      </c>
      <c r="AJ316" s="58"/>
      <c r="AK316" s="65">
        <f>SUMIFS($AL:$AL,$F:$F,$F316)</f>
        <v>1</v>
      </c>
      <c r="AL316" s="65"/>
      <c r="AM316" s="53"/>
      <c r="AN316" s="53"/>
      <c r="AO316" s="53"/>
      <c r="AP316" s="53"/>
      <c r="AQ316" s="53"/>
      <c r="AR316" s="53"/>
      <c r="AS316" s="53"/>
      <c r="AU316" s="58"/>
      <c r="AV316" s="54"/>
      <c r="AX316" s="58"/>
      <c r="AY316" s="64">
        <f>AI316*BD316</f>
        <v>0</v>
      </c>
      <c r="AZ316" s="58"/>
      <c r="BD316" s="65">
        <f>SUMIFS($BB:$BB,$F:$F,$F316)</f>
        <v>0</v>
      </c>
      <c r="BE316" s="65"/>
    </row>
    <row r="317" spans="1:58" ht="3" customHeight="1" x14ac:dyDescent="0.25">
      <c r="B317" s="55" t="str">
        <f t="shared" si="95"/>
        <v>CAÑONEO</v>
      </c>
      <c r="C317" s="55" t="str">
        <f t="shared" si="96"/>
        <v>Personal</v>
      </c>
      <c r="D317" s="55" t="str">
        <f t="shared" si="97"/>
        <v>Planta</v>
      </c>
      <c r="E317" s="55" t="str">
        <f t="shared" si="98"/>
        <v/>
      </c>
      <c r="F317" s="55" t="str">
        <f t="shared" si="99"/>
        <v>CAÑONEOPersonal</v>
      </c>
      <c r="G317" s="55" t="str">
        <f t="shared" si="94"/>
        <v>CAÑONEOPersonalPlanta</v>
      </c>
      <c r="H317" s="55" t="str">
        <f t="shared" si="100"/>
        <v/>
      </c>
      <c r="I317" s="34" t="s">
        <v>45</v>
      </c>
      <c r="J317" s="33" t="str">
        <f t="shared" si="101"/>
        <v xml:space="preserve"> -CAÑONEO</v>
      </c>
      <c r="T317" s="53"/>
      <c r="U317" s="53"/>
      <c r="W317" s="53"/>
      <c r="Y317" s="53"/>
      <c r="Z317" s="53"/>
      <c r="AA317" s="53"/>
      <c r="AC317" s="53"/>
      <c r="AD317" s="53"/>
      <c r="AE317" s="53"/>
      <c r="AF317" s="53"/>
      <c r="AH317" s="58"/>
      <c r="AI317" s="59"/>
      <c r="AJ317" s="58"/>
      <c r="AK317" s="58"/>
      <c r="AL317" s="59"/>
      <c r="AM317" s="58"/>
      <c r="AN317" s="58"/>
      <c r="AO317" s="59"/>
      <c r="AP317" s="53"/>
      <c r="AQ317" s="53"/>
      <c r="AR317" s="53"/>
      <c r="AS317" s="53"/>
      <c r="AU317" s="58"/>
      <c r="AV317" s="54"/>
      <c r="AX317" s="58"/>
      <c r="AY317" s="66"/>
      <c r="AZ317" s="58"/>
      <c r="BA317" s="58"/>
      <c r="BB317" s="59"/>
      <c r="BD317" s="53"/>
      <c r="BE317" s="53"/>
    </row>
    <row r="318" spans="1:58" ht="15" customHeight="1" x14ac:dyDescent="0.25">
      <c r="A318" s="67"/>
      <c r="B318" s="55" t="str">
        <f t="shared" si="95"/>
        <v>CAÑONEO</v>
      </c>
      <c r="C318" s="55" t="str">
        <f t="shared" si="96"/>
        <v>Personal</v>
      </c>
      <c r="D318" s="55" t="str">
        <f t="shared" si="97"/>
        <v>Referente Técnico de la Línea</v>
      </c>
      <c r="E318" s="55" t="str">
        <f t="shared" si="98"/>
        <v/>
      </c>
      <c r="F318" s="55" t="str">
        <f t="shared" si="99"/>
        <v>CAÑONEOPersonal</v>
      </c>
      <c r="G318" s="55" t="str">
        <f t="shared" si="94"/>
        <v>CAÑONEOPersonalReferente Técnico de la Línea</v>
      </c>
      <c r="H318" s="55" t="str">
        <f t="shared" si="100"/>
        <v/>
      </c>
      <c r="I318" s="34" t="s">
        <v>45</v>
      </c>
      <c r="J318" s="33" t="str">
        <f t="shared" si="101"/>
        <v xml:space="preserve"> -CAÑONEO</v>
      </c>
      <c r="M318" s="67"/>
      <c r="N318" s="67"/>
      <c r="O318" s="68" t="s">
        <v>48</v>
      </c>
      <c r="P318" s="69"/>
      <c r="Q318" s="68"/>
      <c r="R318" s="68"/>
      <c r="T318" s="68"/>
      <c r="U318" s="68"/>
      <c r="W318" s="68"/>
      <c r="Y318" s="68"/>
      <c r="Z318" s="68"/>
      <c r="AA318" s="68"/>
      <c r="AC318" s="68"/>
      <c r="AD318" s="68"/>
      <c r="AE318" s="68"/>
      <c r="AF318" s="68"/>
      <c r="AH318" s="58"/>
      <c r="AI318" s="58"/>
      <c r="AJ318" s="58"/>
      <c r="AK318" s="70"/>
      <c r="AL318" s="71">
        <v>1</v>
      </c>
      <c r="AM318" s="58"/>
      <c r="AN318" s="72">
        <f>SUMIFS($AO:$AO,$G:$G,$G318)</f>
        <v>1</v>
      </c>
      <c r="AO318" s="73"/>
      <c r="AQ318" s="53"/>
      <c r="AR318" s="53"/>
      <c r="AS318" s="53"/>
      <c r="AU318" s="58"/>
      <c r="AV318" s="54"/>
      <c r="AX318" s="58"/>
      <c r="AY318" s="66"/>
      <c r="AZ318" s="58"/>
      <c r="BA318" s="70"/>
      <c r="BB318" s="71">
        <f>AL318*BD318</f>
        <v>0</v>
      </c>
      <c r="BD318" s="72">
        <f>SUMIFS($BE:$BE,$G:$G,$G318)</f>
        <v>0</v>
      </c>
      <c r="BE318" s="73"/>
    </row>
    <row r="319" spans="1:58" ht="5.0999999999999996" customHeight="1" x14ac:dyDescent="0.25">
      <c r="B319" s="55" t="str">
        <f t="shared" si="95"/>
        <v>CAÑONEO</v>
      </c>
      <c r="C319" s="55" t="str">
        <f t="shared" si="96"/>
        <v>Personal</v>
      </c>
      <c r="D319" s="55" t="str">
        <f t="shared" si="97"/>
        <v>Referente Técnico de la Línea</v>
      </c>
      <c r="E319" s="55" t="str">
        <f t="shared" si="98"/>
        <v/>
      </c>
      <c r="F319" s="55" t="str">
        <f t="shared" si="99"/>
        <v>CAÑONEOPersonal</v>
      </c>
      <c r="G319" s="55" t="str">
        <f t="shared" si="94"/>
        <v>CAÑONEOPersonalReferente Técnico de la Línea</v>
      </c>
      <c r="H319" s="55" t="str">
        <f t="shared" si="100"/>
        <v/>
      </c>
      <c r="I319" s="34" t="s">
        <v>45</v>
      </c>
      <c r="J319" s="33" t="str">
        <f t="shared" si="101"/>
        <v xml:space="preserve"> -CAÑONEO</v>
      </c>
      <c r="T319" s="53"/>
      <c r="U319" s="53"/>
      <c r="W319" s="53"/>
      <c r="Y319" s="53"/>
      <c r="Z319" s="53"/>
      <c r="AA319" s="53"/>
      <c r="AH319" s="58"/>
      <c r="AI319" s="58"/>
      <c r="AJ319" s="58"/>
      <c r="AK319" s="74"/>
      <c r="AL319" s="75"/>
      <c r="AM319" s="58"/>
      <c r="AN319" s="58"/>
      <c r="AO319" s="76"/>
      <c r="AQ319" s="53"/>
      <c r="AS319" s="53"/>
      <c r="AU319" s="58"/>
      <c r="AV319" s="54"/>
      <c r="AX319" s="58"/>
      <c r="AY319" s="66"/>
      <c r="AZ319" s="58"/>
      <c r="BA319" s="74"/>
      <c r="BB319" s="75"/>
      <c r="BD319" s="58"/>
      <c r="BE319" s="76"/>
    </row>
    <row r="320" spans="1:58" ht="45" customHeight="1" x14ac:dyDescent="0.25">
      <c r="B320" s="55" t="str">
        <f t="shared" si="95"/>
        <v>CAÑONEO</v>
      </c>
      <c r="C320" s="55" t="str">
        <f t="shared" si="96"/>
        <v>Personal</v>
      </c>
      <c r="D320" s="55" t="str">
        <f t="shared" si="97"/>
        <v>Referente Técnico de la Línea</v>
      </c>
      <c r="E320" s="55" t="str">
        <f t="shared" si="98"/>
        <v>Experiencia General</v>
      </c>
      <c r="F320" s="55" t="str">
        <f t="shared" si="99"/>
        <v>CAÑONEOPersonal</v>
      </c>
      <c r="G320" s="55" t="str">
        <f t="shared" si="94"/>
        <v>CAÑONEOPersonalReferente Técnico de la Línea</v>
      </c>
      <c r="H320" s="55" t="str">
        <f t="shared" si="100"/>
        <v>CAÑONEOPersonalReferente Técnico de la LíneaExperiencia General</v>
      </c>
      <c r="I320" s="34" t="s">
        <v>45</v>
      </c>
      <c r="J320" s="33" t="str">
        <f t="shared" si="101"/>
        <v xml:space="preserve"> -CAÑONEO</v>
      </c>
      <c r="P320" s="77" t="s">
        <v>49</v>
      </c>
      <c r="Q320" s="78" t="s">
        <v>168</v>
      </c>
      <c r="R320" s="78" t="s">
        <v>50</v>
      </c>
      <c r="T320" s="79" t="s">
        <v>11</v>
      </c>
      <c r="U320" s="79" t="s">
        <v>10</v>
      </c>
      <c r="W320" s="79" t="s">
        <v>13</v>
      </c>
      <c r="Y320" s="80">
        <v>3</v>
      </c>
      <c r="Z320" s="80">
        <v>5</v>
      </c>
      <c r="AA320" s="80">
        <v>10</v>
      </c>
      <c r="AC320" s="81">
        <f>IF($T320="Cumplimiento","",INDEX(TABLA_TIPO_MEDICION[1],MATCH(MATRIZ!$U320,TABLA_TIPO_MEDICION[TIPO_MEDICION],0),1))</f>
        <v>0</v>
      </c>
      <c r="AD320" s="81">
        <f>IF($T320="Cumplimiento","",INDEX(TABLA_TIPO_MEDICION[2],MATCH(MATRIZ!$U320,TABLA_TIPO_MEDICION[TIPO_MEDICION],0),1))</f>
        <v>0.8</v>
      </c>
      <c r="AE320" s="81">
        <f>IF($T320="Cumplimiento","",INDEX(TABLA_TIPO_MEDICION[3],MATCH(MATRIZ!$U320,TABLA_TIPO_MEDICION[TIPO_MEDICION],0),1))</f>
        <v>1</v>
      </c>
      <c r="AF320" s="81">
        <f>IF($T320="Cumplimiento","",INDEX(TABLA_TIPO_MEDICION[4],MATCH(MATRIZ!$U320,TABLA_TIPO_MEDICION[TIPO_MEDICION],0),1))</f>
        <v>1</v>
      </c>
      <c r="AH320" s="74"/>
      <c r="AI320" s="58"/>
      <c r="AJ320" s="58"/>
      <c r="AK320" s="74"/>
      <c r="AL320" s="58"/>
      <c r="AM320" s="58"/>
      <c r="AN320" s="58"/>
      <c r="AO320" s="82">
        <v>0.5</v>
      </c>
      <c r="AQ320" s="32"/>
      <c r="AS320" s="83" t="str">
        <f>IF($AQ320="","",IF($T320="Cumplimiento",INDEX(TABLA_SI_NO[Valor],MATCH($AQ320,TABLA_SI_NO[SI_NO],0),1),IF($AQ320&lt;$Y320,$AC320,IF($AQ320&lt;$Z320,$AD320,IF($AQ320&lt;$AA320,$AE320,IF($AQ320&gt;=$AA320,$AF320))))))</f>
        <v/>
      </c>
      <c r="AU320" s="74"/>
      <c r="AV320" s="84">
        <f t="shared" ref="AV320:AV321" si="112">IF(W320="SI",IF(AS320=0,1,0),0)</f>
        <v>0</v>
      </c>
      <c r="AX320" s="74"/>
      <c r="AY320" s="66"/>
      <c r="AZ320" s="58"/>
      <c r="BA320" s="74"/>
      <c r="BB320" s="66"/>
      <c r="BD320" s="58"/>
      <c r="BE320" s="82">
        <f t="shared" ref="BE320:BE321" si="113">IF($AS320="",0,$AS320*$AO320)</f>
        <v>0</v>
      </c>
      <c r="BF320" s="116"/>
    </row>
    <row r="321" spans="2:58" ht="45" customHeight="1" x14ac:dyDescent="0.25">
      <c r="B321" s="55" t="str">
        <f t="shared" si="95"/>
        <v>CAÑONEO</v>
      </c>
      <c r="C321" s="55" t="str">
        <f t="shared" si="96"/>
        <v>Personal</v>
      </c>
      <c r="D321" s="55" t="str">
        <f t="shared" si="97"/>
        <v>Referente Técnico de la Línea</v>
      </c>
      <c r="E321" s="55" t="str">
        <f t="shared" si="98"/>
        <v>Experiencia Offshore</v>
      </c>
      <c r="F321" s="55" t="str">
        <f t="shared" si="99"/>
        <v>CAÑONEOPersonal</v>
      </c>
      <c r="G321" s="55" t="str">
        <f t="shared" si="94"/>
        <v>CAÑONEOPersonalReferente Técnico de la Línea</v>
      </c>
      <c r="H321" s="55" t="str">
        <f t="shared" si="100"/>
        <v>CAÑONEOPersonalReferente Técnico de la LíneaExperiencia Offshore</v>
      </c>
      <c r="I321" s="34" t="s">
        <v>45</v>
      </c>
      <c r="J321" s="33" t="str">
        <f t="shared" si="101"/>
        <v xml:space="preserve"> -CAÑONEO</v>
      </c>
      <c r="P321" s="77" t="s">
        <v>51</v>
      </c>
      <c r="Q321" s="78" t="s">
        <v>169</v>
      </c>
      <c r="R321" s="78" t="s">
        <v>50</v>
      </c>
      <c r="T321" s="79" t="s">
        <v>11</v>
      </c>
      <c r="U321" s="79" t="s">
        <v>10</v>
      </c>
      <c r="W321" s="79" t="s">
        <v>13</v>
      </c>
      <c r="Y321" s="80">
        <v>2</v>
      </c>
      <c r="Z321" s="80">
        <v>3</v>
      </c>
      <c r="AA321" s="80">
        <v>5</v>
      </c>
      <c r="AC321" s="81">
        <f>IF($T321="Cumplimiento","",INDEX(TABLA_TIPO_MEDICION[1],MATCH(MATRIZ!$U321,TABLA_TIPO_MEDICION[TIPO_MEDICION],0),1))</f>
        <v>0</v>
      </c>
      <c r="AD321" s="81">
        <f>IF($T321="Cumplimiento","",INDEX(TABLA_TIPO_MEDICION[2],MATCH(MATRIZ!$U321,TABLA_TIPO_MEDICION[TIPO_MEDICION],0),1))</f>
        <v>0.8</v>
      </c>
      <c r="AE321" s="81">
        <f>IF($T321="Cumplimiento","",INDEX(TABLA_TIPO_MEDICION[3],MATCH(MATRIZ!$U321,TABLA_TIPO_MEDICION[TIPO_MEDICION],0),1))</f>
        <v>1</v>
      </c>
      <c r="AF321" s="81">
        <f>IF($T321="Cumplimiento","",INDEX(TABLA_TIPO_MEDICION[4],MATCH(MATRIZ!$U321,TABLA_TIPO_MEDICION[TIPO_MEDICION],0),1))</f>
        <v>1</v>
      </c>
      <c r="AH321" s="74"/>
      <c r="AI321" s="58"/>
      <c r="AJ321" s="58"/>
      <c r="AK321" s="74"/>
      <c r="AL321" s="58"/>
      <c r="AM321" s="58"/>
      <c r="AN321" s="58"/>
      <c r="AO321" s="82">
        <v>0.5</v>
      </c>
      <c r="AQ321" s="32"/>
      <c r="AS321" s="83" t="str">
        <f>IF($AQ321="","",IF($T321="Cumplimiento",INDEX(TABLA_SI_NO[Valor],MATCH($AQ321,TABLA_SI_NO[SI_NO],0),1),IF($AQ321&lt;$Y321,$AC321,IF($AQ321&lt;$Z321,$AD321,IF($AQ321&lt;$AA321,$AE321,IF($AQ321&gt;=$AA321,$AF321))))))</f>
        <v/>
      </c>
      <c r="AU321" s="74"/>
      <c r="AV321" s="84">
        <f t="shared" si="112"/>
        <v>0</v>
      </c>
      <c r="AX321" s="74"/>
      <c r="AY321" s="66"/>
      <c r="AZ321" s="58"/>
      <c r="BA321" s="74"/>
      <c r="BB321" s="66"/>
      <c r="BD321" s="58"/>
      <c r="BE321" s="82">
        <f t="shared" si="113"/>
        <v>0</v>
      </c>
      <c r="BF321" s="116"/>
    </row>
    <row r="322" spans="2:58" ht="5.0999999999999996" customHeight="1" x14ac:dyDescent="0.25">
      <c r="B322" s="55" t="str">
        <f t="shared" si="95"/>
        <v>CAÑONEO</v>
      </c>
      <c r="C322" s="55" t="str">
        <f t="shared" si="96"/>
        <v>Personal</v>
      </c>
      <c r="D322" s="55" t="str">
        <f t="shared" si="97"/>
        <v>Referente Técnico de la Línea</v>
      </c>
      <c r="E322" s="55" t="str">
        <f t="shared" si="98"/>
        <v/>
      </c>
      <c r="F322" s="55" t="str">
        <f t="shared" si="99"/>
        <v>CAÑONEOPersonal</v>
      </c>
      <c r="G322" s="55" t="str">
        <f t="shared" si="94"/>
        <v>CAÑONEOPersonalReferente Técnico de la Línea</v>
      </c>
      <c r="H322" s="55" t="str">
        <f t="shared" si="100"/>
        <v/>
      </c>
      <c r="I322" s="34" t="s">
        <v>45</v>
      </c>
      <c r="J322" s="33" t="str">
        <f t="shared" si="101"/>
        <v xml:space="preserve"> -CAÑONEO</v>
      </c>
      <c r="P322" s="85"/>
      <c r="Q322" s="86"/>
      <c r="R322" s="86"/>
      <c r="T322" s="53"/>
      <c r="U322" s="53"/>
      <c r="W322" s="53"/>
      <c r="Y322" s="53"/>
      <c r="Z322" s="53"/>
      <c r="AA322" s="53"/>
      <c r="AH322" s="58"/>
      <c r="AI322" s="58"/>
      <c r="AJ322" s="58"/>
      <c r="AK322" s="58"/>
      <c r="AL322" s="66"/>
      <c r="AM322" s="58"/>
      <c r="AN322" s="58"/>
      <c r="AO322" s="66"/>
      <c r="AQ322" s="53"/>
      <c r="AS322" s="87"/>
      <c r="AU322" s="58"/>
      <c r="AV322" s="54"/>
      <c r="AX322" s="58"/>
      <c r="AY322" s="66"/>
      <c r="AZ322" s="58"/>
      <c r="BA322" s="58"/>
      <c r="BB322" s="66"/>
      <c r="BD322" s="87"/>
      <c r="BE322" s="87"/>
    </row>
    <row r="323" spans="2:58" s="95" customFormat="1" ht="18.75" customHeight="1" x14ac:dyDescent="0.25">
      <c r="B323" s="55" t="str">
        <f t="shared" si="95"/>
        <v>CAÑONEO</v>
      </c>
      <c r="C323" s="55" t="str">
        <f t="shared" si="96"/>
        <v>Equipamiento &amp; Soporte Técnico</v>
      </c>
      <c r="D323" s="55" t="str">
        <f t="shared" si="97"/>
        <v>Referente Técnico de la Línea</v>
      </c>
      <c r="E323" s="55" t="str">
        <f t="shared" si="98"/>
        <v/>
      </c>
      <c r="F323" s="55" t="str">
        <f t="shared" si="99"/>
        <v>CAÑONEOEquipamiento &amp; Soporte Técnico</v>
      </c>
      <c r="G323" s="55" t="str">
        <f t="shared" si="94"/>
        <v>CAÑONEOEquipamiento &amp; Soporte TécnicoReferente Técnico de la Línea</v>
      </c>
      <c r="H323" s="55" t="str">
        <f t="shared" si="100"/>
        <v/>
      </c>
      <c r="I323" s="34" t="s">
        <v>57</v>
      </c>
      <c r="J323" s="33" t="str">
        <f t="shared" si="101"/>
        <v>1.2-CAÑONEO</v>
      </c>
      <c r="K323" s="33"/>
      <c r="L323" s="33"/>
      <c r="N323" s="97" t="s">
        <v>58</v>
      </c>
      <c r="O323" s="97"/>
      <c r="P323" s="98"/>
      <c r="Q323" s="97"/>
      <c r="R323" s="97"/>
      <c r="T323" s="97"/>
      <c r="U323" s="97"/>
      <c r="W323" s="97"/>
      <c r="Y323" s="97"/>
      <c r="Z323" s="97"/>
      <c r="AA323" s="97"/>
      <c r="AC323" s="97"/>
      <c r="AD323" s="97"/>
      <c r="AE323" s="97"/>
      <c r="AF323" s="97"/>
      <c r="AH323" s="99"/>
      <c r="AI323" s="100">
        <v>0.7</v>
      </c>
      <c r="AJ323" s="99"/>
      <c r="AK323" s="65">
        <f>SUMIFS($AL:$AL,$F:$F,$F323)</f>
        <v>1</v>
      </c>
      <c r="AL323" s="65"/>
      <c r="AM323" s="99"/>
      <c r="AU323" s="99"/>
      <c r="AV323" s="91"/>
      <c r="AX323" s="99"/>
      <c r="AY323" s="100">
        <f>AI323*BD323</f>
        <v>0</v>
      </c>
      <c r="AZ323" s="99"/>
      <c r="BD323" s="65">
        <f>SUMIFS($BB:$BB,$F:$F,$F323)</f>
        <v>0</v>
      </c>
      <c r="BE323" s="65"/>
    </row>
    <row r="324" spans="2:58" ht="6.75" customHeight="1" x14ac:dyDescent="0.25">
      <c r="B324" s="55" t="str">
        <f t="shared" si="95"/>
        <v>CAÑONEO</v>
      </c>
      <c r="C324" s="55" t="str">
        <f t="shared" si="96"/>
        <v>Equipamiento &amp; Soporte Técnico</v>
      </c>
      <c r="D324" s="55" t="str">
        <f t="shared" si="97"/>
        <v>Referente Técnico de la Línea</v>
      </c>
      <c r="E324" s="55" t="str">
        <f t="shared" si="98"/>
        <v/>
      </c>
      <c r="F324" s="55" t="str">
        <f t="shared" si="99"/>
        <v>CAÑONEOEquipamiento &amp; Soporte Técnico</v>
      </c>
      <c r="G324" s="55" t="str">
        <f t="shared" si="94"/>
        <v>CAÑONEOEquipamiento &amp; Soporte TécnicoReferente Técnico de la Línea</v>
      </c>
      <c r="H324" s="55" t="str">
        <f t="shared" si="100"/>
        <v/>
      </c>
      <c r="J324" s="33" t="str">
        <f t="shared" si="101"/>
        <v>-CAÑONEO</v>
      </c>
      <c r="T324" s="53"/>
      <c r="U324" s="53"/>
      <c r="W324" s="53"/>
      <c r="Y324" s="53"/>
      <c r="Z324" s="53"/>
      <c r="AA324" s="53"/>
      <c r="AC324" s="53"/>
      <c r="AD324" s="53"/>
      <c r="AE324" s="53"/>
      <c r="AF324" s="53"/>
      <c r="AH324" s="58"/>
      <c r="AI324" s="59"/>
      <c r="AJ324" s="58"/>
      <c r="AK324" s="58"/>
      <c r="AL324" s="59"/>
      <c r="AM324" s="58"/>
      <c r="AN324" s="58"/>
      <c r="AO324" s="59"/>
      <c r="AU324" s="58"/>
      <c r="AV324" s="91"/>
      <c r="AX324" s="58"/>
      <c r="AY324" s="59"/>
      <c r="AZ324" s="58"/>
      <c r="BA324" s="58"/>
      <c r="BB324" s="59"/>
      <c r="BD324" s="53"/>
      <c r="BE324" s="53"/>
    </row>
    <row r="325" spans="2:58" s="95" customFormat="1" ht="17.25" customHeight="1" x14ac:dyDescent="0.25">
      <c r="B325" s="55" t="str">
        <f t="shared" si="95"/>
        <v>CAÑONEO</v>
      </c>
      <c r="C325" s="55" t="str">
        <f t="shared" si="96"/>
        <v>Equipamiento &amp; Soporte Técnico</v>
      </c>
      <c r="D325" s="55" t="str">
        <f t="shared" si="97"/>
        <v>Equipamiento</v>
      </c>
      <c r="E325" s="55" t="str">
        <f t="shared" si="98"/>
        <v/>
      </c>
      <c r="F325" s="55" t="str">
        <f t="shared" si="99"/>
        <v>CAÑONEOEquipamiento &amp; Soporte Técnico</v>
      </c>
      <c r="G325" s="55" t="str">
        <f t="shared" si="94"/>
        <v>CAÑONEOEquipamiento &amp; Soporte TécnicoEquipamiento</v>
      </c>
      <c r="H325" s="55" t="str">
        <f t="shared" si="100"/>
        <v/>
      </c>
      <c r="I325" s="34"/>
      <c r="J325" s="33" t="str">
        <f t="shared" si="101"/>
        <v>-CAÑONEO</v>
      </c>
      <c r="K325" s="33"/>
      <c r="L325" s="33"/>
      <c r="N325" s="102"/>
      <c r="O325" s="103" t="s">
        <v>103</v>
      </c>
      <c r="P325" s="104"/>
      <c r="Q325" s="103"/>
      <c r="R325" s="103"/>
      <c r="T325" s="103"/>
      <c r="U325" s="103"/>
      <c r="W325" s="103"/>
      <c r="Y325" s="103"/>
      <c r="Z325" s="103"/>
      <c r="AA325" s="103"/>
      <c r="AC325" s="103"/>
      <c r="AD325" s="103"/>
      <c r="AE325" s="103"/>
      <c r="AF325" s="103"/>
      <c r="AH325" s="99"/>
      <c r="AI325" s="59"/>
      <c r="AJ325" s="99"/>
      <c r="AK325" s="105"/>
      <c r="AL325" s="106">
        <v>1</v>
      </c>
      <c r="AM325" s="99"/>
      <c r="AN325" s="72">
        <f>SUMIFS($AO:$AO,$G:$G,$G325)</f>
        <v>1</v>
      </c>
      <c r="AO325" s="73"/>
      <c r="AU325" s="99"/>
      <c r="AV325" s="91"/>
      <c r="AX325" s="99"/>
      <c r="AY325" s="59"/>
      <c r="AZ325" s="99"/>
      <c r="BA325" s="105"/>
      <c r="BB325" s="106">
        <f>AL325*BD325</f>
        <v>0</v>
      </c>
      <c r="BD325" s="72">
        <f>SUMIFS($BE:$BE,$G:$G,$G325)</f>
        <v>0</v>
      </c>
      <c r="BE325" s="73"/>
    </row>
    <row r="326" spans="2:58" ht="3.75" customHeight="1" x14ac:dyDescent="0.25">
      <c r="B326" s="55" t="str">
        <f t="shared" si="95"/>
        <v>CAÑONEO</v>
      </c>
      <c r="C326" s="55" t="str">
        <f t="shared" si="96"/>
        <v>Equipamiento &amp; Soporte Técnico</v>
      </c>
      <c r="D326" s="55" t="str">
        <f t="shared" si="97"/>
        <v>Equipamiento</v>
      </c>
      <c r="E326" s="55" t="str">
        <f t="shared" si="98"/>
        <v/>
      </c>
      <c r="F326" s="55" t="str">
        <f t="shared" si="99"/>
        <v>CAÑONEOEquipamiento &amp; Soporte Técnico</v>
      </c>
      <c r="G326" s="55" t="str">
        <f t="shared" si="94"/>
        <v>CAÑONEOEquipamiento &amp; Soporte TécnicoEquipamiento</v>
      </c>
      <c r="H326" s="55" t="str">
        <f t="shared" si="100"/>
        <v/>
      </c>
      <c r="J326" s="33" t="str">
        <f t="shared" si="101"/>
        <v>-CAÑONEO</v>
      </c>
      <c r="T326" s="53"/>
      <c r="U326" s="53"/>
      <c r="W326" s="53"/>
      <c r="Y326" s="53"/>
      <c r="Z326" s="53"/>
      <c r="AA326" s="53"/>
      <c r="AH326" s="58"/>
      <c r="AI326" s="59"/>
      <c r="AJ326" s="58"/>
      <c r="AK326" s="74"/>
      <c r="AL326" s="75"/>
      <c r="AM326" s="58"/>
      <c r="AN326" s="58"/>
      <c r="AO326" s="76"/>
      <c r="AQ326" s="53"/>
      <c r="AS326" s="53"/>
      <c r="AU326" s="58"/>
      <c r="AV326" s="91"/>
      <c r="AX326" s="58"/>
      <c r="AY326" s="59"/>
      <c r="AZ326" s="58"/>
      <c r="BA326" s="74"/>
      <c r="BD326" s="58"/>
      <c r="BE326" s="76"/>
    </row>
    <row r="327" spans="2:58" ht="45" customHeight="1" x14ac:dyDescent="0.25">
      <c r="B327" s="55" t="str">
        <f t="shared" si="95"/>
        <v>CAÑONEO</v>
      </c>
      <c r="C327" s="55" t="str">
        <f t="shared" si="96"/>
        <v>Equipamiento &amp; Soporte Técnico</v>
      </c>
      <c r="D327" s="55" t="str">
        <f t="shared" si="97"/>
        <v>Equipamiento</v>
      </c>
      <c r="E327" s="55" t="str">
        <f t="shared" si="98"/>
        <v>Cañones de TCP de acuerdo a pliego técnico</v>
      </c>
      <c r="F327" s="55" t="str">
        <f t="shared" si="99"/>
        <v>CAÑONEOEquipamiento &amp; Soporte Técnico</v>
      </c>
      <c r="G327" s="55" t="str">
        <f t="shared" si="94"/>
        <v>CAÑONEOEquipamiento &amp; Soporte TécnicoEquipamiento</v>
      </c>
      <c r="H327" s="55" t="str">
        <f t="shared" si="100"/>
        <v>CAÑONEOEquipamiento &amp; Soporte TécnicoEquipamientoCañones de TCP de acuerdo a pliego técnico</v>
      </c>
      <c r="J327" s="33" t="str">
        <f t="shared" si="101"/>
        <v>-CAÑONEO</v>
      </c>
      <c r="P327" s="77" t="s">
        <v>263</v>
      </c>
      <c r="Q327" s="78" t="s">
        <v>217</v>
      </c>
      <c r="R327" s="78" t="s">
        <v>186</v>
      </c>
      <c r="T327" s="79" t="s">
        <v>15</v>
      </c>
      <c r="U327" s="79"/>
      <c r="W327" s="79" t="s">
        <v>9</v>
      </c>
      <c r="Y327" s="80" t="s">
        <v>9</v>
      </c>
      <c r="Z327" s="80" t="s">
        <v>9</v>
      </c>
      <c r="AA327" s="80" t="s">
        <v>9</v>
      </c>
      <c r="AC327" s="81" t="str">
        <f>IF($T327="Cumplimiento","",INDEX(TABLA_TIPO_MEDICION[1],MATCH(MATRIZ!$U327,TABLA_TIPO_MEDICION[TIPO_MEDICION],0),1))</f>
        <v/>
      </c>
      <c r="AD327" s="81" t="str">
        <f>IF($T327="Cumplimiento","",INDEX(TABLA_TIPO_MEDICION[2],MATCH(MATRIZ!$U327,TABLA_TIPO_MEDICION[TIPO_MEDICION],0),1))</f>
        <v/>
      </c>
      <c r="AE327" s="81" t="str">
        <f>IF($T327="Cumplimiento","",INDEX(TABLA_TIPO_MEDICION[3],MATCH(MATRIZ!$U327,TABLA_TIPO_MEDICION[TIPO_MEDICION],0),1))</f>
        <v/>
      </c>
      <c r="AF327" s="81" t="str">
        <f>IF($T327="Cumplimiento","",INDEX(TABLA_TIPO_MEDICION[4],MATCH(MATRIZ!$U327,TABLA_TIPO_MEDICION[TIPO_MEDICION],0),1))</f>
        <v/>
      </c>
      <c r="AH327" s="74"/>
      <c r="AI327" s="59"/>
      <c r="AJ327" s="58"/>
      <c r="AK327" s="74"/>
      <c r="AL327" s="74"/>
      <c r="AM327" s="58"/>
      <c r="AN327" s="58"/>
      <c r="AO327" s="82">
        <v>0.5</v>
      </c>
      <c r="AQ327" s="32"/>
      <c r="AS327" s="83" t="str">
        <f>IF($AQ327="","",IF($T327="Cumplimiento",INDEX(TABLA_SI_NO[Valor],MATCH($AQ327,TABLA_SI_NO[SI_NO],0),1),IF($AQ327&lt;$Y327,$AC327,IF($AQ327&lt;$Z327,$AD327,IF($AQ327&lt;$AA327,$AE327,IF($AQ327&gt;=$AA327,$AF327))))))</f>
        <v/>
      </c>
      <c r="AU327" s="74"/>
      <c r="AV327" s="84">
        <f t="shared" ref="AV327:AV328" si="114">IF(W327="SI",IF(AS327=0,1,0),0)</f>
        <v>0</v>
      </c>
      <c r="AX327" s="74"/>
      <c r="AY327" s="59"/>
      <c r="AZ327" s="58"/>
      <c r="BA327" s="74"/>
      <c r="BD327" s="58"/>
      <c r="BE327" s="82">
        <f t="shared" ref="BE327:BE328" si="115">IF($AS327="",0,$AS327*$AO327)</f>
        <v>0</v>
      </c>
      <c r="BF327" s="116"/>
    </row>
    <row r="328" spans="2:58" ht="45" customHeight="1" x14ac:dyDescent="0.25">
      <c r="B328" s="55" t="str">
        <f t="shared" si="95"/>
        <v>CAÑONEO</v>
      </c>
      <c r="C328" s="55" t="str">
        <f t="shared" si="96"/>
        <v>Equipamiento &amp; Soporte Técnico</v>
      </c>
      <c r="D328" s="55" t="str">
        <f t="shared" si="97"/>
        <v>Equipamiento</v>
      </c>
      <c r="E328" s="55" t="str">
        <f t="shared" si="98"/>
        <v>Elementos de sarta de TCP</v>
      </c>
      <c r="F328" s="55" t="str">
        <f t="shared" si="99"/>
        <v>CAÑONEOEquipamiento &amp; Soporte Técnico</v>
      </c>
      <c r="G328" s="55" t="str">
        <f t="shared" si="94"/>
        <v>CAÑONEOEquipamiento &amp; Soporte TécnicoEquipamiento</v>
      </c>
      <c r="H328" s="55" t="str">
        <f t="shared" si="100"/>
        <v>CAÑONEOEquipamiento &amp; Soporte TécnicoEquipamientoElementos de sarta de TCP</v>
      </c>
      <c r="J328" s="33" t="str">
        <f t="shared" si="101"/>
        <v>-CAÑONEO</v>
      </c>
      <c r="P328" s="77" t="s">
        <v>234</v>
      </c>
      <c r="Q328" s="78" t="s">
        <v>217</v>
      </c>
      <c r="R328" s="78" t="s">
        <v>186</v>
      </c>
      <c r="T328" s="79" t="s">
        <v>15</v>
      </c>
      <c r="U328" s="79"/>
      <c r="W328" s="79" t="s">
        <v>9</v>
      </c>
      <c r="Y328" s="80" t="s">
        <v>9</v>
      </c>
      <c r="Z328" s="80" t="s">
        <v>9</v>
      </c>
      <c r="AA328" s="80" t="s">
        <v>9</v>
      </c>
      <c r="AC328" s="81" t="str">
        <f>IF($T328="Cumplimiento","",INDEX(TABLA_TIPO_MEDICION[1],MATCH(MATRIZ!$U328,TABLA_TIPO_MEDICION[TIPO_MEDICION],0),1))</f>
        <v/>
      </c>
      <c r="AD328" s="81" t="str">
        <f>IF($T328="Cumplimiento","",INDEX(TABLA_TIPO_MEDICION[2],MATCH(MATRIZ!$U328,TABLA_TIPO_MEDICION[TIPO_MEDICION],0),1))</f>
        <v/>
      </c>
      <c r="AE328" s="81" t="str">
        <f>IF($T328="Cumplimiento","",INDEX(TABLA_TIPO_MEDICION[3],MATCH(MATRIZ!$U328,TABLA_TIPO_MEDICION[TIPO_MEDICION],0),1))</f>
        <v/>
      </c>
      <c r="AF328" s="81" t="str">
        <f>IF($T328="Cumplimiento","",INDEX(TABLA_TIPO_MEDICION[4],MATCH(MATRIZ!$U328,TABLA_TIPO_MEDICION[TIPO_MEDICION],0),1))</f>
        <v/>
      </c>
      <c r="AH328" s="74"/>
      <c r="AI328" s="59"/>
      <c r="AJ328" s="58"/>
      <c r="AK328" s="74"/>
      <c r="AL328" s="74"/>
      <c r="AM328" s="58"/>
      <c r="AN328" s="58"/>
      <c r="AO328" s="82">
        <v>0.5</v>
      </c>
      <c r="AQ328" s="32"/>
      <c r="AS328" s="83" t="str">
        <f>IF($AQ328="","",IF($T328="Cumplimiento",INDEX(TABLA_SI_NO[Valor],MATCH($AQ328,TABLA_SI_NO[SI_NO],0),1),IF($AQ328&lt;$Y328,$AC328,IF($AQ328&lt;$Z328,$AD328,IF($AQ328&lt;$AA328,$AE328,IF($AQ328&gt;=$AA328,$AF328))))))</f>
        <v/>
      </c>
      <c r="AU328" s="74"/>
      <c r="AV328" s="84">
        <f t="shared" si="114"/>
        <v>0</v>
      </c>
      <c r="AX328" s="74"/>
      <c r="AY328" s="59"/>
      <c r="AZ328" s="58"/>
      <c r="BA328" s="74"/>
      <c r="BD328" s="58"/>
      <c r="BE328" s="82">
        <f t="shared" si="115"/>
        <v>0</v>
      </c>
      <c r="BF328" s="116"/>
    </row>
    <row r="329" spans="2:58" ht="3.75" customHeight="1" x14ac:dyDescent="0.25">
      <c r="B329" s="55" t="str">
        <f t="shared" si="95"/>
        <v>CAÑONEO</v>
      </c>
      <c r="C329" s="55" t="str">
        <f t="shared" si="96"/>
        <v>Equipamiento &amp; Soporte Técnico</v>
      </c>
      <c r="D329" s="55" t="str">
        <f t="shared" si="97"/>
        <v>Equipamiento</v>
      </c>
      <c r="E329" s="55" t="str">
        <f t="shared" si="98"/>
        <v>Herramientas de pesca</v>
      </c>
      <c r="F329" s="55" t="str">
        <f t="shared" si="99"/>
        <v>CAÑONEOEquipamiento &amp; Soporte Técnico</v>
      </c>
      <c r="G329" s="55" t="str">
        <f t="shared" ref="G329:G392" si="116">IF(D329="","",CONCATENATE($B329,$C329,$D329))</f>
        <v>CAÑONEOEquipamiento &amp; Soporte TécnicoEquipamiento</v>
      </c>
      <c r="H329" s="55" t="str">
        <f t="shared" si="100"/>
        <v>CAÑONEOEquipamiento &amp; Soporte TécnicoEquipamientoHerramientas de pesca</v>
      </c>
      <c r="J329" s="33" t="str">
        <f t="shared" si="101"/>
        <v>-CAÑONEO</v>
      </c>
      <c r="P329" s="37" t="s">
        <v>195</v>
      </c>
      <c r="AI329" s="59"/>
      <c r="AK329" s="74"/>
      <c r="AN329" s="58"/>
      <c r="AY329" s="59"/>
      <c r="BA329" s="74"/>
    </row>
    <row r="330" spans="2:58" ht="3.95" customHeight="1" x14ac:dyDescent="0.25">
      <c r="B330" s="55" t="str">
        <f t="shared" ref="B330:B393" si="117">IF(M330="",IF(B329="","",B329),M330)</f>
        <v>CAÑONEO</v>
      </c>
      <c r="C330" s="55" t="str">
        <f t="shared" ref="C330:C393" si="118">IF(N330="",IF(C329="","",C329),N330)</f>
        <v>Equipamiento &amp; Soporte Técnico</v>
      </c>
      <c r="D330" s="55" t="str">
        <f t="shared" ref="D330:D393" si="119">IF(O330="",IF(D329="","",D329),O330)</f>
        <v>Equipamiento</v>
      </c>
      <c r="E330" s="55" t="str">
        <f t="shared" ref="E330:E393" si="120">IF(P330="","",P330)</f>
        <v/>
      </c>
      <c r="F330" s="55" t="str">
        <f t="shared" ref="F330:F393" si="121">CONCATENATE($B330,$C330)</f>
        <v>CAÑONEOEquipamiento &amp; Soporte Técnico</v>
      </c>
      <c r="G330" s="55" t="str">
        <f t="shared" si="116"/>
        <v>CAÑONEOEquipamiento &amp; Soporte TécnicoEquipamiento</v>
      </c>
      <c r="H330" s="55" t="str">
        <f t="shared" ref="H330:H393" si="122">IF(E330="","",CONCATENATE($B330,$C330,$D330,$E330))</f>
        <v/>
      </c>
      <c r="J330" s="33" t="str">
        <f t="shared" ref="J330:J393" si="123">CONCATENATE(I330,"-",B330)</f>
        <v>-CAÑONEO</v>
      </c>
      <c r="AY330" s="59"/>
      <c r="BB330" s="75"/>
    </row>
    <row r="331" spans="2:58" ht="15" customHeight="1" x14ac:dyDescent="0.25">
      <c r="B331" s="55" t="str">
        <f t="shared" si="117"/>
        <v>CAÑONEO</v>
      </c>
      <c r="C331" s="55" t="str">
        <f t="shared" si="118"/>
        <v>Facilidades / Instalaciones</v>
      </c>
      <c r="D331" s="55" t="str">
        <f t="shared" si="119"/>
        <v>Equipamiento</v>
      </c>
      <c r="E331" s="55" t="str">
        <f t="shared" si="120"/>
        <v/>
      </c>
      <c r="F331" s="55" t="str">
        <f t="shared" si="121"/>
        <v>CAÑONEOFacilidades / Instalaciones</v>
      </c>
      <c r="G331" s="55" t="str">
        <f t="shared" si="116"/>
        <v>CAÑONEOFacilidades / InstalacionesEquipamiento</v>
      </c>
      <c r="H331" s="55" t="str">
        <f t="shared" si="122"/>
        <v/>
      </c>
      <c r="I331" s="34" t="s">
        <v>81</v>
      </c>
      <c r="J331" s="33" t="str">
        <f t="shared" si="123"/>
        <v>1.3-CAÑONEO</v>
      </c>
      <c r="N331" s="62" t="s">
        <v>82</v>
      </c>
      <c r="O331" s="62"/>
      <c r="P331" s="63"/>
      <c r="Q331" s="62"/>
      <c r="R331" s="62"/>
      <c r="T331" s="62"/>
      <c r="U331" s="62"/>
      <c r="W331" s="62"/>
      <c r="Y331" s="62"/>
      <c r="Z331" s="62"/>
      <c r="AA331" s="62"/>
      <c r="AC331" s="62"/>
      <c r="AD331" s="62"/>
      <c r="AE331" s="62"/>
      <c r="AF331" s="62"/>
      <c r="AH331" s="58"/>
      <c r="AI331" s="64">
        <v>0.1</v>
      </c>
      <c r="AJ331" s="58"/>
      <c r="AK331" s="65">
        <f>SUMIFS($AL:$AL,$F:$F,$F331)</f>
        <v>1</v>
      </c>
      <c r="AL331" s="65"/>
      <c r="AM331" s="58"/>
      <c r="AN331" s="42"/>
      <c r="AO331" s="42"/>
      <c r="AP331" s="42"/>
      <c r="AQ331" s="42"/>
      <c r="AR331" s="42"/>
      <c r="AS331" s="42"/>
      <c r="AT331" s="42"/>
      <c r="AU331" s="42"/>
      <c r="AX331" s="58"/>
      <c r="AY331" s="64">
        <f>AI331*BD331</f>
        <v>0</v>
      </c>
      <c r="AZ331" s="58"/>
      <c r="BD331" s="65">
        <f>SUMIFS($BB:$BB,$F:$F,$F331)</f>
        <v>0</v>
      </c>
      <c r="BE331" s="65"/>
    </row>
    <row r="332" spans="2:58" ht="3.95" customHeight="1" x14ac:dyDescent="0.25">
      <c r="B332" s="55" t="str">
        <f t="shared" si="117"/>
        <v>CAÑONEO</v>
      </c>
      <c r="C332" s="55" t="str">
        <f t="shared" si="118"/>
        <v>Facilidades / Instalaciones</v>
      </c>
      <c r="D332" s="55" t="str">
        <f t="shared" si="119"/>
        <v>Equipamiento</v>
      </c>
      <c r="E332" s="55" t="str">
        <f t="shared" si="120"/>
        <v/>
      </c>
      <c r="F332" s="55" t="str">
        <f t="shared" si="121"/>
        <v>CAÑONEOFacilidades / Instalaciones</v>
      </c>
      <c r="G332" s="55" t="str">
        <f t="shared" si="116"/>
        <v>CAÑONEOFacilidades / InstalacionesEquipamiento</v>
      </c>
      <c r="H332" s="55" t="str">
        <f t="shared" si="122"/>
        <v/>
      </c>
      <c r="J332" s="33" t="str">
        <f t="shared" si="123"/>
        <v>-CAÑONEO</v>
      </c>
      <c r="T332" s="53"/>
      <c r="U332" s="53"/>
      <c r="W332" s="53"/>
      <c r="Y332" s="53"/>
      <c r="Z332" s="53"/>
      <c r="AA332" s="53"/>
      <c r="AC332" s="53"/>
      <c r="AD332" s="53"/>
      <c r="AE332" s="53"/>
      <c r="AF332" s="53"/>
      <c r="AH332" s="58"/>
      <c r="AI332" s="59"/>
      <c r="AJ332" s="58"/>
      <c r="AK332" s="58"/>
      <c r="AL332" s="59"/>
      <c r="AM332" s="58"/>
      <c r="AN332" s="58"/>
      <c r="AO332" s="59"/>
      <c r="AQ332" s="42"/>
      <c r="AR332" s="42"/>
      <c r="AS332" s="42"/>
      <c r="AT332" s="42"/>
      <c r="AU332" s="42"/>
      <c r="AX332" s="58"/>
      <c r="AY332" s="59"/>
      <c r="AZ332" s="58"/>
      <c r="BA332" s="58"/>
      <c r="BB332" s="59"/>
      <c r="BD332" s="53"/>
      <c r="BE332" s="53"/>
    </row>
    <row r="333" spans="2:58" ht="15" customHeight="1" x14ac:dyDescent="0.25">
      <c r="B333" s="55" t="str">
        <f t="shared" si="117"/>
        <v>CAÑONEO</v>
      </c>
      <c r="C333" s="55" t="str">
        <f t="shared" si="118"/>
        <v>Facilidades / Instalaciones</v>
      </c>
      <c r="D333" s="55" t="str">
        <f t="shared" si="119"/>
        <v>Planta</v>
      </c>
      <c r="E333" s="55" t="str">
        <f t="shared" si="120"/>
        <v/>
      </c>
      <c r="F333" s="55" t="str">
        <f t="shared" si="121"/>
        <v>CAÑONEOFacilidades / Instalaciones</v>
      </c>
      <c r="G333" s="55" t="str">
        <f t="shared" si="116"/>
        <v>CAÑONEOFacilidades / InstalacionesPlanta</v>
      </c>
      <c r="H333" s="55" t="str">
        <f t="shared" si="122"/>
        <v/>
      </c>
      <c r="J333" s="33" t="str">
        <f t="shared" si="123"/>
        <v>-CAÑONEO</v>
      </c>
      <c r="N333" s="67"/>
      <c r="O333" s="68" t="s">
        <v>116</v>
      </c>
      <c r="P333" s="69"/>
      <c r="Q333" s="68"/>
      <c r="R333" s="68"/>
      <c r="T333" s="68"/>
      <c r="U333" s="68"/>
      <c r="W333" s="68"/>
      <c r="Y333" s="68"/>
      <c r="Z333" s="68"/>
      <c r="AA333" s="68"/>
      <c r="AC333" s="68"/>
      <c r="AD333" s="68"/>
      <c r="AE333" s="68"/>
      <c r="AF333" s="68"/>
      <c r="AH333" s="58"/>
      <c r="AJ333" s="58"/>
      <c r="AK333" s="70"/>
      <c r="AL333" s="71">
        <v>1</v>
      </c>
      <c r="AM333" s="58"/>
      <c r="AN333" s="72">
        <f>SUMIFS($AO:$AO,$G:$G,$G333)</f>
        <v>1</v>
      </c>
      <c r="AO333" s="73"/>
      <c r="AQ333" s="42"/>
      <c r="AR333" s="42"/>
      <c r="AS333" s="42"/>
      <c r="AT333" s="42"/>
      <c r="AU333" s="42"/>
      <c r="AX333" s="58"/>
      <c r="AY333" s="59"/>
      <c r="AZ333" s="58"/>
      <c r="BA333" s="70"/>
      <c r="BB333" s="71">
        <f>AL333*BD333</f>
        <v>0</v>
      </c>
      <c r="BD333" s="72">
        <f>SUMIFS($BE:$BE,$G:$G,$G333)</f>
        <v>0</v>
      </c>
      <c r="BE333" s="73"/>
    </row>
    <row r="334" spans="2:58" ht="15" customHeight="1" x14ac:dyDescent="0.25">
      <c r="B334" s="55" t="str">
        <f t="shared" si="117"/>
        <v>CAÑONEO</v>
      </c>
      <c r="C334" s="55" t="str">
        <f t="shared" si="118"/>
        <v>Facilidades / Instalaciones</v>
      </c>
      <c r="D334" s="55" t="str">
        <f t="shared" si="119"/>
        <v>Planta</v>
      </c>
      <c r="E334" s="55" t="str">
        <f t="shared" si="120"/>
        <v/>
      </c>
      <c r="F334" s="55" t="str">
        <f t="shared" si="121"/>
        <v>CAÑONEOFacilidades / Instalaciones</v>
      </c>
      <c r="G334" s="55" t="str">
        <f t="shared" si="116"/>
        <v>CAÑONEOFacilidades / InstalacionesPlanta</v>
      </c>
      <c r="H334" s="55" t="str">
        <f t="shared" si="122"/>
        <v/>
      </c>
      <c r="J334" s="33" t="str">
        <f t="shared" si="123"/>
        <v>-CAÑONEO</v>
      </c>
      <c r="T334" s="53"/>
      <c r="U334" s="53"/>
      <c r="W334" s="53"/>
      <c r="Y334" s="53"/>
      <c r="Z334" s="53"/>
      <c r="AA334" s="53"/>
      <c r="AJ334" s="58"/>
      <c r="AK334" s="74"/>
      <c r="AL334" s="75"/>
      <c r="AM334" s="58"/>
      <c r="AN334" s="58"/>
      <c r="AO334" s="76"/>
      <c r="AQ334" s="53"/>
      <c r="AS334" s="53"/>
      <c r="AU334" s="58"/>
      <c r="AV334" s="93"/>
      <c r="AX334" s="58"/>
      <c r="AY334" s="59"/>
      <c r="AZ334" s="58"/>
      <c r="BA334" s="74"/>
      <c r="BB334" s="75"/>
      <c r="BD334" s="58"/>
      <c r="BE334" s="76"/>
    </row>
    <row r="335" spans="2:58" ht="45" customHeight="1" x14ac:dyDescent="0.25">
      <c r="B335" s="55" t="str">
        <f t="shared" si="117"/>
        <v>CAÑONEO</v>
      </c>
      <c r="C335" s="55" t="str">
        <f t="shared" si="118"/>
        <v>Facilidades / Instalaciones</v>
      </c>
      <c r="D335" s="55" t="str">
        <f t="shared" si="119"/>
        <v>Planta</v>
      </c>
      <c r="E335" s="55" t="str">
        <f t="shared" si="120"/>
        <v>Base Operativa</v>
      </c>
      <c r="F335" s="55" t="str">
        <f t="shared" si="121"/>
        <v>CAÑONEOFacilidades / Instalaciones</v>
      </c>
      <c r="G335" s="55" t="str">
        <f t="shared" si="116"/>
        <v>CAÑONEOFacilidades / InstalacionesPlanta</v>
      </c>
      <c r="H335" s="55" t="str">
        <f t="shared" si="122"/>
        <v>CAÑONEOFacilidades / InstalacionesPlantaBase Operativa</v>
      </c>
      <c r="J335" s="33" t="str">
        <f t="shared" si="123"/>
        <v>-CAÑONEO</v>
      </c>
      <c r="P335" s="77" t="s">
        <v>178</v>
      </c>
      <c r="Q335" s="113" t="s">
        <v>179</v>
      </c>
      <c r="R335" s="78" t="s">
        <v>180</v>
      </c>
      <c r="T335" s="79" t="s">
        <v>15</v>
      </c>
      <c r="U335" s="79"/>
      <c r="W335" s="79" t="s">
        <v>13</v>
      </c>
      <c r="Y335" s="92" t="s">
        <v>9</v>
      </c>
      <c r="Z335" s="92" t="s">
        <v>9</v>
      </c>
      <c r="AA335" s="92" t="s">
        <v>9</v>
      </c>
      <c r="AC335" s="81" t="str">
        <f>IF($T335="Cumplimiento","",INDEX(TABLA_TIPO_MEDICION[1],MATCH(MATRIZ!$U335,TABLA_TIPO_MEDICION[TIPO_MEDICION],0),1))</f>
        <v/>
      </c>
      <c r="AD335" s="81" t="str">
        <f>IF($T335="Cumplimiento","",INDEX(TABLA_TIPO_MEDICION[2],MATCH(MATRIZ!$U335,TABLA_TIPO_MEDICION[TIPO_MEDICION],0),1))</f>
        <v/>
      </c>
      <c r="AE335" s="81" t="str">
        <f>IF($T335="Cumplimiento","",INDEX(TABLA_TIPO_MEDICION[3],MATCH(MATRIZ!$U335,TABLA_TIPO_MEDICION[TIPO_MEDICION],0),1))</f>
        <v/>
      </c>
      <c r="AF335" s="81" t="str">
        <f>IF($T335="Cumplimiento","",INDEX(TABLA_TIPO_MEDICION[4],MATCH(MATRIZ!$U335,TABLA_TIPO_MEDICION[TIPO_MEDICION],0),1))</f>
        <v/>
      </c>
      <c r="AJ335" s="58"/>
      <c r="AK335" s="74"/>
      <c r="AL335" s="74"/>
      <c r="AM335" s="58"/>
      <c r="AN335" s="58"/>
      <c r="AO335" s="82">
        <v>0.6</v>
      </c>
      <c r="AQ335" s="32"/>
      <c r="AS335" s="83" t="str">
        <f>IF($AQ335="","",IF($T335="Cumplimiento",INDEX(TABLA_SI_NO[Valor],MATCH($AQ335,TABLA_SI_NO[SI_NO],0),1),IF($AQ335&lt;$Y335,$AC335,IF($AQ335&lt;$Z335,$AD335,IF($AQ335&lt;$AA335,$AE335,IF($AQ335&gt;=$AA335,$AF335))))))</f>
        <v/>
      </c>
      <c r="AU335" s="74"/>
      <c r="AV335" s="84">
        <f t="shared" ref="AV335:AV336" si="124">IF(W335="SI",IF(AS335=0,1,0),0)</f>
        <v>0</v>
      </c>
      <c r="AX335" s="74"/>
      <c r="AY335" s="59"/>
      <c r="AZ335" s="58"/>
      <c r="BA335" s="74"/>
      <c r="BB335" s="75"/>
      <c r="BD335" s="58"/>
      <c r="BE335" s="82">
        <f t="shared" ref="BE335:BE336" si="125">IF($AS335="",0,$AS335*$AO335)</f>
        <v>0</v>
      </c>
      <c r="BF335" s="116"/>
    </row>
    <row r="336" spans="2:58" ht="45" customHeight="1" x14ac:dyDescent="0.25">
      <c r="B336" s="55" t="str">
        <f t="shared" si="117"/>
        <v>CAÑONEO</v>
      </c>
      <c r="C336" s="55" t="str">
        <f t="shared" si="118"/>
        <v>Facilidades / Instalaciones</v>
      </c>
      <c r="D336" s="55" t="str">
        <f t="shared" si="119"/>
        <v>Planta</v>
      </c>
      <c r="E336" s="55" t="str">
        <f t="shared" si="120"/>
        <v>Capacidad de Inspección Bajo Standard DS-1 y DS-1 Bits de TH Hill en cercanías de Paraíso</v>
      </c>
      <c r="F336" s="55" t="str">
        <f t="shared" si="121"/>
        <v>CAÑONEOFacilidades / Instalaciones</v>
      </c>
      <c r="G336" s="55" t="str">
        <f t="shared" si="116"/>
        <v>CAÑONEOFacilidades / InstalacionesPlanta</v>
      </c>
      <c r="H336" s="55" t="str">
        <f t="shared" si="122"/>
        <v>CAÑONEOFacilidades / InstalacionesPlantaCapacidad de Inspección Bajo Standard DS-1 y DS-1 Bits de TH Hill en cercanías de Paraíso</v>
      </c>
      <c r="J336" s="33" t="str">
        <f t="shared" si="123"/>
        <v>-CAÑONEO</v>
      </c>
      <c r="P336" s="77" t="s">
        <v>181</v>
      </c>
      <c r="Q336" s="78" t="s">
        <v>182</v>
      </c>
      <c r="R336" s="78" t="s">
        <v>180</v>
      </c>
      <c r="T336" s="79" t="s">
        <v>15</v>
      </c>
      <c r="U336" s="79"/>
      <c r="W336" s="79" t="s">
        <v>13</v>
      </c>
      <c r="Y336" s="92" t="s">
        <v>9</v>
      </c>
      <c r="Z336" s="92" t="s">
        <v>9</v>
      </c>
      <c r="AA336" s="92" t="s">
        <v>9</v>
      </c>
      <c r="AC336" s="81" t="str">
        <f>IF($T336="Cumplimiento","",INDEX(TABLA_TIPO_MEDICION[1],MATCH(MATRIZ!$U336,TABLA_TIPO_MEDICION[TIPO_MEDICION],0),1))</f>
        <v/>
      </c>
      <c r="AD336" s="81" t="str">
        <f>IF($T336="Cumplimiento","",INDEX(TABLA_TIPO_MEDICION[2],MATCH(MATRIZ!$U336,TABLA_TIPO_MEDICION[TIPO_MEDICION],0),1))</f>
        <v/>
      </c>
      <c r="AE336" s="81" t="str">
        <f>IF($T336="Cumplimiento","",INDEX(TABLA_TIPO_MEDICION[3],MATCH(MATRIZ!$U336,TABLA_TIPO_MEDICION[TIPO_MEDICION],0),1))</f>
        <v/>
      </c>
      <c r="AF336" s="81" t="str">
        <f>IF($T336="Cumplimiento","",INDEX(TABLA_TIPO_MEDICION[4],MATCH(MATRIZ!$U336,TABLA_TIPO_MEDICION[TIPO_MEDICION],0),1))</f>
        <v/>
      </c>
      <c r="AJ336" s="58"/>
      <c r="AK336" s="74"/>
      <c r="AL336" s="74"/>
      <c r="AM336" s="58"/>
      <c r="AN336" s="58"/>
      <c r="AO336" s="82">
        <v>0.4</v>
      </c>
      <c r="AQ336" s="32"/>
      <c r="AS336" s="83" t="str">
        <f>IF($AQ336="","",IF($T336="Cumplimiento",INDEX(TABLA_SI_NO[Valor],MATCH($AQ336,TABLA_SI_NO[SI_NO],0),1),IF($AQ336&lt;$Y336,$AC336,IF($AQ336&lt;$Z336,$AD336,IF($AQ336&lt;$AA336,$AE336,IF($AQ336&gt;=$AA336,$AF336))))))</f>
        <v/>
      </c>
      <c r="AU336" s="74"/>
      <c r="AV336" s="84">
        <f t="shared" si="124"/>
        <v>0</v>
      </c>
      <c r="AX336" s="74"/>
      <c r="AY336" s="59"/>
      <c r="AZ336" s="58"/>
      <c r="BA336" s="74"/>
      <c r="BB336" s="75"/>
      <c r="BD336" s="58"/>
      <c r="BE336" s="82">
        <f t="shared" si="125"/>
        <v>0</v>
      </c>
      <c r="BF336" s="116"/>
    </row>
    <row r="337" spans="1:58" ht="15" customHeight="1" x14ac:dyDescent="0.25">
      <c r="B337" s="33" t="str">
        <f t="shared" si="117"/>
        <v>CAÑONEO</v>
      </c>
      <c r="C337" s="55" t="str">
        <f t="shared" si="118"/>
        <v>Facilidades / Instalaciones</v>
      </c>
      <c r="D337" s="55" t="str">
        <f t="shared" si="119"/>
        <v>Planta</v>
      </c>
      <c r="E337" s="55" t="str">
        <f t="shared" si="120"/>
        <v/>
      </c>
      <c r="F337" s="55" t="str">
        <f t="shared" si="121"/>
        <v>CAÑONEOFacilidades / Instalaciones</v>
      </c>
      <c r="G337" s="55" t="str">
        <f t="shared" si="116"/>
        <v>CAÑONEOFacilidades / InstalacionesPlanta</v>
      </c>
      <c r="H337" s="55" t="str">
        <f t="shared" si="122"/>
        <v/>
      </c>
      <c r="J337" s="33" t="str">
        <f t="shared" si="123"/>
        <v>-CAÑONEO</v>
      </c>
    </row>
    <row r="338" spans="1:58" ht="15" customHeight="1" x14ac:dyDescent="0.25">
      <c r="B338" s="55" t="str">
        <f t="shared" si="117"/>
        <v>BOMBEO DE GP</v>
      </c>
      <c r="C338" s="55" t="str">
        <f t="shared" si="118"/>
        <v>Facilidades / Instalaciones</v>
      </c>
      <c r="D338" s="55" t="str">
        <f t="shared" si="119"/>
        <v>Planta</v>
      </c>
      <c r="E338" s="55" t="str">
        <f t="shared" si="120"/>
        <v/>
      </c>
      <c r="F338" s="55" t="str">
        <f t="shared" si="121"/>
        <v>BOMBEO DE GPFacilidades / Instalaciones</v>
      </c>
      <c r="G338" s="55" t="str">
        <f t="shared" si="116"/>
        <v>BOMBEO DE GPFacilidades / InstalacionesPlanta</v>
      </c>
      <c r="H338" s="55" t="str">
        <f t="shared" si="122"/>
        <v/>
      </c>
      <c r="I338" s="34">
        <v>1</v>
      </c>
      <c r="J338" s="33" t="str">
        <f t="shared" si="123"/>
        <v>1-BOMBEO DE GP</v>
      </c>
      <c r="M338" s="39" t="s">
        <v>235</v>
      </c>
      <c r="N338" s="39"/>
      <c r="O338" s="39"/>
      <c r="P338" s="40"/>
      <c r="Q338" s="39"/>
      <c r="R338" s="39"/>
      <c r="T338" s="56" t="s">
        <v>7</v>
      </c>
      <c r="U338" s="56"/>
      <c r="W338" s="56"/>
      <c r="Y338" s="56"/>
      <c r="Z338" s="56"/>
      <c r="AA338" s="56"/>
      <c r="AC338" s="56"/>
      <c r="AD338" s="56"/>
      <c r="AE338" s="56"/>
      <c r="AF338" s="56"/>
      <c r="AH338" s="57">
        <f>SUMIFS($AI:$AI,$B:$B,$B338)</f>
        <v>0.99999999999999989</v>
      </c>
      <c r="AI338" s="57"/>
      <c r="AJ338" s="58"/>
      <c r="AK338" s="58"/>
      <c r="AL338" s="58"/>
      <c r="AM338" s="58"/>
      <c r="AN338" s="59"/>
      <c r="AO338" s="59"/>
      <c r="AQ338" s="53"/>
      <c r="AR338" s="53"/>
      <c r="AS338" s="53"/>
      <c r="AU338" s="60" t="str">
        <f>IF(SUMIFS($AV:$AV,$B:$B,$B338)&gt;0,"NC","")</f>
        <v/>
      </c>
      <c r="AV338" s="61"/>
      <c r="AZ338" s="58"/>
      <c r="BA338" s="59"/>
      <c r="BB338" s="59"/>
      <c r="BD338" s="57">
        <f>IF(AU338="NC",0,SUMIFS($AY:$AY,$B:$B,$B338))</f>
        <v>0</v>
      </c>
      <c r="BE338" s="57"/>
    </row>
    <row r="339" spans="1:58" ht="3" customHeight="1" x14ac:dyDescent="0.25">
      <c r="B339" s="55" t="str">
        <f t="shared" si="117"/>
        <v>BOMBEO DE GP</v>
      </c>
      <c r="C339" s="55" t="str">
        <f t="shared" si="118"/>
        <v>Facilidades / Instalaciones</v>
      </c>
      <c r="D339" s="55" t="str">
        <f t="shared" si="119"/>
        <v>Planta</v>
      </c>
      <c r="E339" s="55" t="str">
        <f t="shared" si="120"/>
        <v/>
      </c>
      <c r="F339" s="55" t="str">
        <f t="shared" si="121"/>
        <v>BOMBEO DE GPFacilidades / Instalaciones</v>
      </c>
      <c r="G339" s="55" t="str">
        <f t="shared" si="116"/>
        <v>BOMBEO DE GPFacilidades / InstalacionesPlanta</v>
      </c>
      <c r="H339" s="55" t="str">
        <f t="shared" si="122"/>
        <v/>
      </c>
      <c r="I339" s="34" t="s">
        <v>45</v>
      </c>
      <c r="J339" s="33" t="str">
        <f t="shared" si="123"/>
        <v xml:space="preserve"> -BOMBEO DE GP</v>
      </c>
      <c r="T339" s="53"/>
      <c r="U339" s="53"/>
      <c r="W339" s="53"/>
      <c r="Y339" s="53"/>
      <c r="Z339" s="53"/>
      <c r="AA339" s="53"/>
      <c r="AH339" s="58"/>
      <c r="AI339" s="59"/>
      <c r="AJ339" s="58"/>
      <c r="AK339" s="58"/>
      <c r="AL339" s="59"/>
      <c r="AM339" s="58"/>
      <c r="AN339" s="59"/>
      <c r="AO339" s="59"/>
      <c r="AQ339" s="53"/>
      <c r="AR339" s="53"/>
      <c r="AS339" s="53"/>
      <c r="AU339" s="58"/>
      <c r="AV339" s="54"/>
      <c r="AX339" s="58"/>
      <c r="AY339" s="59"/>
      <c r="AZ339" s="58"/>
      <c r="BA339" s="59"/>
      <c r="BB339" s="59"/>
      <c r="BD339" s="53"/>
      <c r="BE339" s="53"/>
    </row>
    <row r="340" spans="1:58" ht="15" customHeight="1" x14ac:dyDescent="0.25">
      <c r="B340" s="55" t="str">
        <f t="shared" si="117"/>
        <v>BOMBEO DE GP</v>
      </c>
      <c r="C340" s="55" t="str">
        <f t="shared" si="118"/>
        <v>Personal</v>
      </c>
      <c r="D340" s="55" t="str">
        <f t="shared" si="119"/>
        <v>Planta</v>
      </c>
      <c r="E340" s="55" t="str">
        <f t="shared" si="120"/>
        <v/>
      </c>
      <c r="F340" s="55" t="str">
        <f t="shared" si="121"/>
        <v>BOMBEO DE GPPersonal</v>
      </c>
      <c r="G340" s="55" t="str">
        <f t="shared" si="116"/>
        <v>BOMBEO DE GPPersonalPlanta</v>
      </c>
      <c r="H340" s="55" t="str">
        <f t="shared" si="122"/>
        <v/>
      </c>
      <c r="I340" s="34" t="s">
        <v>46</v>
      </c>
      <c r="J340" s="33" t="str">
        <f t="shared" si="123"/>
        <v>1.1-BOMBEO DE GP</v>
      </c>
      <c r="N340" s="62" t="s">
        <v>47</v>
      </c>
      <c r="O340" s="62"/>
      <c r="P340" s="63"/>
      <c r="Q340" s="62"/>
      <c r="R340" s="62"/>
      <c r="T340" s="62"/>
      <c r="U340" s="62"/>
      <c r="W340" s="62"/>
      <c r="Y340" s="62"/>
      <c r="Z340" s="62"/>
      <c r="AA340" s="62"/>
      <c r="AC340" s="62"/>
      <c r="AD340" s="62"/>
      <c r="AE340" s="62"/>
      <c r="AF340" s="62"/>
      <c r="AH340" s="58"/>
      <c r="AI340" s="64">
        <v>0.2</v>
      </c>
      <c r="AJ340" s="58"/>
      <c r="AK340" s="65">
        <f>SUMIFS($AL:$AL,$F:$F,$F340)</f>
        <v>1</v>
      </c>
      <c r="AL340" s="65"/>
      <c r="AM340" s="53"/>
      <c r="AN340" s="53"/>
      <c r="AO340" s="53"/>
      <c r="AP340" s="53"/>
      <c r="AQ340" s="53"/>
      <c r="AR340" s="53"/>
      <c r="AS340" s="53"/>
      <c r="AU340" s="58"/>
      <c r="AV340" s="54"/>
      <c r="AX340" s="58"/>
      <c r="AY340" s="64">
        <f>AI340*BD340</f>
        <v>0</v>
      </c>
      <c r="AZ340" s="58"/>
      <c r="BD340" s="65">
        <f>SUMIFS($BB:$BB,$F:$F,$F340)</f>
        <v>0</v>
      </c>
      <c r="BE340" s="65"/>
    </row>
    <row r="341" spans="1:58" ht="3" customHeight="1" x14ac:dyDescent="0.25">
      <c r="B341" s="55" t="str">
        <f t="shared" si="117"/>
        <v>BOMBEO DE GP</v>
      </c>
      <c r="C341" s="55" t="str">
        <f t="shared" si="118"/>
        <v>Personal</v>
      </c>
      <c r="D341" s="55" t="str">
        <f t="shared" si="119"/>
        <v>Planta</v>
      </c>
      <c r="E341" s="55" t="str">
        <f t="shared" si="120"/>
        <v/>
      </c>
      <c r="F341" s="55" t="str">
        <f t="shared" si="121"/>
        <v>BOMBEO DE GPPersonal</v>
      </c>
      <c r="G341" s="55" t="str">
        <f t="shared" si="116"/>
        <v>BOMBEO DE GPPersonalPlanta</v>
      </c>
      <c r="H341" s="55" t="str">
        <f t="shared" si="122"/>
        <v/>
      </c>
      <c r="I341" s="34" t="s">
        <v>45</v>
      </c>
      <c r="J341" s="33" t="str">
        <f t="shared" si="123"/>
        <v xml:space="preserve"> -BOMBEO DE GP</v>
      </c>
      <c r="T341" s="53"/>
      <c r="U341" s="53"/>
      <c r="W341" s="53"/>
      <c r="Y341" s="53"/>
      <c r="Z341" s="53"/>
      <c r="AA341" s="53"/>
      <c r="AC341" s="53"/>
      <c r="AD341" s="53"/>
      <c r="AE341" s="53"/>
      <c r="AF341" s="53"/>
      <c r="AH341" s="58"/>
      <c r="AI341" s="59"/>
      <c r="AJ341" s="58"/>
      <c r="AK341" s="58"/>
      <c r="AL341" s="59"/>
      <c r="AM341" s="58"/>
      <c r="AN341" s="58"/>
      <c r="AO341" s="59"/>
      <c r="AP341" s="53"/>
      <c r="AQ341" s="53"/>
      <c r="AR341" s="53"/>
      <c r="AS341" s="53"/>
      <c r="AU341" s="58"/>
      <c r="AV341" s="54"/>
      <c r="AX341" s="58"/>
      <c r="AY341" s="66"/>
      <c r="AZ341" s="58"/>
      <c r="BA341" s="58"/>
      <c r="BB341" s="59"/>
      <c r="BD341" s="53"/>
      <c r="BE341" s="53"/>
    </row>
    <row r="342" spans="1:58" ht="15" customHeight="1" x14ac:dyDescent="0.25">
      <c r="A342" s="67"/>
      <c r="B342" s="55" t="str">
        <f t="shared" si="117"/>
        <v>BOMBEO DE GP</v>
      </c>
      <c r="C342" s="55" t="str">
        <f t="shared" si="118"/>
        <v>Personal</v>
      </c>
      <c r="D342" s="55" t="str">
        <f t="shared" si="119"/>
        <v>Supervisor de GP</v>
      </c>
      <c r="E342" s="55" t="str">
        <f t="shared" si="120"/>
        <v/>
      </c>
      <c r="F342" s="55" t="str">
        <f t="shared" si="121"/>
        <v>BOMBEO DE GPPersonal</v>
      </c>
      <c r="G342" s="55" t="str">
        <f t="shared" si="116"/>
        <v>BOMBEO DE GPPersonalSupervisor de GP</v>
      </c>
      <c r="H342" s="55" t="str">
        <f t="shared" si="122"/>
        <v/>
      </c>
      <c r="I342" s="34" t="s">
        <v>45</v>
      </c>
      <c r="J342" s="33" t="str">
        <f t="shared" si="123"/>
        <v xml:space="preserve"> -BOMBEO DE GP</v>
      </c>
      <c r="M342" s="67"/>
      <c r="N342" s="67"/>
      <c r="O342" s="68" t="s">
        <v>236</v>
      </c>
      <c r="P342" s="69"/>
      <c r="Q342" s="68"/>
      <c r="R342" s="68"/>
      <c r="T342" s="68"/>
      <c r="U342" s="68"/>
      <c r="W342" s="68"/>
      <c r="Y342" s="68"/>
      <c r="Z342" s="68"/>
      <c r="AA342" s="68"/>
      <c r="AC342" s="68"/>
      <c r="AD342" s="68"/>
      <c r="AE342" s="68"/>
      <c r="AF342" s="68"/>
      <c r="AH342" s="58"/>
      <c r="AI342" s="58"/>
      <c r="AJ342" s="58"/>
      <c r="AK342" s="70"/>
      <c r="AL342" s="71">
        <v>0.5</v>
      </c>
      <c r="AM342" s="58"/>
      <c r="AN342" s="72">
        <f>SUMIFS($AO:$AO,$G:$G,$G342)</f>
        <v>1</v>
      </c>
      <c r="AO342" s="73"/>
      <c r="AQ342" s="53"/>
      <c r="AR342" s="53"/>
      <c r="AS342" s="53"/>
      <c r="AU342" s="58"/>
      <c r="AV342" s="54"/>
      <c r="AX342" s="58"/>
      <c r="AY342" s="66"/>
      <c r="AZ342" s="58"/>
      <c r="BA342" s="70"/>
      <c r="BB342" s="71">
        <f>AL342*BD342</f>
        <v>0</v>
      </c>
      <c r="BD342" s="72">
        <f>SUMIFS($BE:$BE,$G:$G,$G342)</f>
        <v>0</v>
      </c>
      <c r="BE342" s="73"/>
    </row>
    <row r="343" spans="1:58" ht="5.0999999999999996" customHeight="1" x14ac:dyDescent="0.25">
      <c r="B343" s="55" t="str">
        <f t="shared" si="117"/>
        <v>BOMBEO DE GP</v>
      </c>
      <c r="C343" s="55" t="str">
        <f t="shared" si="118"/>
        <v>Personal</v>
      </c>
      <c r="D343" s="55" t="str">
        <f t="shared" si="119"/>
        <v>Supervisor de GP</v>
      </c>
      <c r="E343" s="55" t="str">
        <f t="shared" si="120"/>
        <v/>
      </c>
      <c r="F343" s="55" t="str">
        <f t="shared" si="121"/>
        <v>BOMBEO DE GPPersonal</v>
      </c>
      <c r="G343" s="55" t="str">
        <f t="shared" si="116"/>
        <v>BOMBEO DE GPPersonalSupervisor de GP</v>
      </c>
      <c r="H343" s="55" t="str">
        <f t="shared" si="122"/>
        <v/>
      </c>
      <c r="I343" s="34" t="s">
        <v>45</v>
      </c>
      <c r="J343" s="33" t="str">
        <f t="shared" si="123"/>
        <v xml:space="preserve"> -BOMBEO DE GP</v>
      </c>
      <c r="T343" s="53"/>
      <c r="U343" s="53"/>
      <c r="W343" s="53"/>
      <c r="Y343" s="53"/>
      <c r="Z343" s="53"/>
      <c r="AA343" s="53"/>
      <c r="AH343" s="58"/>
      <c r="AI343" s="58"/>
      <c r="AJ343" s="58"/>
      <c r="AK343" s="74"/>
      <c r="AL343" s="75"/>
      <c r="AM343" s="58"/>
      <c r="AN343" s="58"/>
      <c r="AO343" s="76"/>
      <c r="AQ343" s="53"/>
      <c r="AS343" s="53"/>
      <c r="AU343" s="58"/>
      <c r="AV343" s="54"/>
      <c r="AX343" s="58"/>
      <c r="AY343" s="66"/>
      <c r="AZ343" s="58"/>
      <c r="BA343" s="74"/>
      <c r="BB343" s="75"/>
      <c r="BD343" s="58"/>
      <c r="BE343" s="76"/>
    </row>
    <row r="344" spans="1:58" ht="45" customHeight="1" x14ac:dyDescent="0.25">
      <c r="B344" s="55" t="str">
        <f t="shared" si="117"/>
        <v>BOMBEO DE GP</v>
      </c>
      <c r="C344" s="55" t="str">
        <f t="shared" si="118"/>
        <v>Personal</v>
      </c>
      <c r="D344" s="55" t="str">
        <f t="shared" si="119"/>
        <v>Supervisor de GP</v>
      </c>
      <c r="E344" s="55" t="str">
        <f t="shared" si="120"/>
        <v>Experiencia General</v>
      </c>
      <c r="F344" s="55" t="str">
        <f t="shared" si="121"/>
        <v>BOMBEO DE GPPersonal</v>
      </c>
      <c r="G344" s="55" t="str">
        <f t="shared" si="116"/>
        <v>BOMBEO DE GPPersonalSupervisor de GP</v>
      </c>
      <c r="H344" s="55" t="str">
        <f t="shared" si="122"/>
        <v>BOMBEO DE GPPersonalSupervisor de GPExperiencia General</v>
      </c>
      <c r="I344" s="34" t="s">
        <v>45</v>
      </c>
      <c r="J344" s="33" t="str">
        <f t="shared" si="123"/>
        <v xml:space="preserve"> -BOMBEO DE GP</v>
      </c>
      <c r="P344" s="77" t="s">
        <v>49</v>
      </c>
      <c r="Q344" s="78" t="s">
        <v>238</v>
      </c>
      <c r="R344" s="78" t="s">
        <v>50</v>
      </c>
      <c r="T344" s="79" t="s">
        <v>11</v>
      </c>
      <c r="U344" s="79" t="s">
        <v>10</v>
      </c>
      <c r="W344" s="79" t="s">
        <v>13</v>
      </c>
      <c r="Y344" s="80">
        <v>8</v>
      </c>
      <c r="Z344" s="80">
        <v>10</v>
      </c>
      <c r="AA344" s="80">
        <v>15</v>
      </c>
      <c r="AC344" s="81">
        <f>IF($T344="Cumplimiento","",INDEX(TABLA_TIPO_MEDICION[1],MATCH(MATRIZ!$U344,TABLA_TIPO_MEDICION[TIPO_MEDICION],0),1))</f>
        <v>0</v>
      </c>
      <c r="AD344" s="81">
        <f>IF($T344="Cumplimiento","",INDEX(TABLA_TIPO_MEDICION[2],MATCH(MATRIZ!$U344,TABLA_TIPO_MEDICION[TIPO_MEDICION],0),1))</f>
        <v>0.8</v>
      </c>
      <c r="AE344" s="81">
        <f>IF($T344="Cumplimiento","",INDEX(TABLA_TIPO_MEDICION[3],MATCH(MATRIZ!$U344,TABLA_TIPO_MEDICION[TIPO_MEDICION],0),1))</f>
        <v>1</v>
      </c>
      <c r="AF344" s="81">
        <f>IF($T344="Cumplimiento","",INDEX(TABLA_TIPO_MEDICION[4],MATCH(MATRIZ!$U344,TABLA_TIPO_MEDICION[TIPO_MEDICION],0),1))</f>
        <v>1</v>
      </c>
      <c r="AH344" s="74"/>
      <c r="AI344" s="58"/>
      <c r="AJ344" s="58"/>
      <c r="AK344" s="74"/>
      <c r="AL344" s="58"/>
      <c r="AM344" s="58"/>
      <c r="AN344" s="58"/>
      <c r="AO344" s="82">
        <v>0.5</v>
      </c>
      <c r="AQ344" s="32"/>
      <c r="AS344" s="83" t="str">
        <f>IF($AQ344="","",IF($T344="Cumplimiento",INDEX(TABLA_SI_NO[Valor],MATCH($AQ344,TABLA_SI_NO[SI_NO],0),1),IF($AQ344&lt;$Y344,$AC344,IF($AQ344&lt;$Z344,$AD344,IF($AQ344&lt;$AA344,$AE344,IF($AQ344&gt;=$AA344,$AF344))))))</f>
        <v/>
      </c>
      <c r="AU344" s="74"/>
      <c r="AV344" s="84">
        <f t="shared" ref="AV344:AV345" si="126">IF(W344="SI",IF(AS344=0,1,0),0)</f>
        <v>0</v>
      </c>
      <c r="AX344" s="74"/>
      <c r="AY344" s="66"/>
      <c r="AZ344" s="58"/>
      <c r="BA344" s="74"/>
      <c r="BB344" s="66"/>
      <c r="BD344" s="58"/>
      <c r="BE344" s="82">
        <f t="shared" ref="BE344:BE345" si="127">IF($AS344="",0,$AS344*$AO344)</f>
        <v>0</v>
      </c>
      <c r="BF344" s="116"/>
    </row>
    <row r="345" spans="1:58" ht="45" customHeight="1" x14ac:dyDescent="0.25">
      <c r="B345" s="55" t="str">
        <f t="shared" si="117"/>
        <v>BOMBEO DE GP</v>
      </c>
      <c r="C345" s="55" t="str">
        <f t="shared" si="118"/>
        <v>Personal</v>
      </c>
      <c r="D345" s="55" t="str">
        <f t="shared" si="119"/>
        <v>Supervisor de GP</v>
      </c>
      <c r="E345" s="55" t="str">
        <f t="shared" si="120"/>
        <v>Experiencia Offshore</v>
      </c>
      <c r="F345" s="55" t="str">
        <f t="shared" si="121"/>
        <v>BOMBEO DE GPPersonal</v>
      </c>
      <c r="G345" s="55" t="str">
        <f t="shared" si="116"/>
        <v>BOMBEO DE GPPersonalSupervisor de GP</v>
      </c>
      <c r="H345" s="55" t="str">
        <f t="shared" si="122"/>
        <v>BOMBEO DE GPPersonalSupervisor de GPExperiencia Offshore</v>
      </c>
      <c r="I345" s="34" t="s">
        <v>45</v>
      </c>
      <c r="J345" s="33" t="str">
        <f t="shared" si="123"/>
        <v xml:space="preserve"> -BOMBEO DE GP</v>
      </c>
      <c r="P345" s="77" t="s">
        <v>51</v>
      </c>
      <c r="Q345" s="78" t="s">
        <v>239</v>
      </c>
      <c r="R345" s="78" t="s">
        <v>50</v>
      </c>
      <c r="T345" s="79" t="s">
        <v>11</v>
      </c>
      <c r="U345" s="79" t="s">
        <v>10</v>
      </c>
      <c r="W345" s="79" t="s">
        <v>13</v>
      </c>
      <c r="Y345" s="80">
        <v>3</v>
      </c>
      <c r="Z345" s="80">
        <v>5</v>
      </c>
      <c r="AA345" s="80">
        <v>10</v>
      </c>
      <c r="AC345" s="81">
        <f>IF($T345="Cumplimiento","",INDEX(TABLA_TIPO_MEDICION[1],MATCH(MATRIZ!$U345,TABLA_TIPO_MEDICION[TIPO_MEDICION],0),1))</f>
        <v>0</v>
      </c>
      <c r="AD345" s="81">
        <f>IF($T345="Cumplimiento","",INDEX(TABLA_TIPO_MEDICION[2],MATCH(MATRIZ!$U345,TABLA_TIPO_MEDICION[TIPO_MEDICION],0),1))</f>
        <v>0.8</v>
      </c>
      <c r="AE345" s="81">
        <f>IF($T345="Cumplimiento","",INDEX(TABLA_TIPO_MEDICION[3],MATCH(MATRIZ!$U345,TABLA_TIPO_MEDICION[TIPO_MEDICION],0),1))</f>
        <v>1</v>
      </c>
      <c r="AF345" s="81">
        <f>IF($T345="Cumplimiento","",INDEX(TABLA_TIPO_MEDICION[4],MATCH(MATRIZ!$U345,TABLA_TIPO_MEDICION[TIPO_MEDICION],0),1))</f>
        <v>1</v>
      </c>
      <c r="AH345" s="74"/>
      <c r="AI345" s="58"/>
      <c r="AJ345" s="58"/>
      <c r="AK345" s="74"/>
      <c r="AL345" s="58"/>
      <c r="AM345" s="58"/>
      <c r="AN345" s="58"/>
      <c r="AO345" s="82">
        <v>0.5</v>
      </c>
      <c r="AQ345" s="32"/>
      <c r="AS345" s="83" t="str">
        <f>IF($AQ345="","",IF($T345="Cumplimiento",INDEX(TABLA_SI_NO[Valor],MATCH($AQ345,TABLA_SI_NO[SI_NO],0),1),IF($AQ345&lt;$Y345,$AC345,IF($AQ345&lt;$Z345,$AD345,IF($AQ345&lt;$AA345,$AE345,IF($AQ345&gt;=$AA345,$AF345))))))</f>
        <v/>
      </c>
      <c r="AU345" s="74"/>
      <c r="AV345" s="84">
        <f t="shared" si="126"/>
        <v>0</v>
      </c>
      <c r="AX345" s="74"/>
      <c r="AY345" s="66"/>
      <c r="AZ345" s="58"/>
      <c r="BA345" s="74"/>
      <c r="BB345" s="66"/>
      <c r="BD345" s="58"/>
      <c r="BE345" s="82">
        <f t="shared" si="127"/>
        <v>0</v>
      </c>
      <c r="BF345" s="116"/>
    </row>
    <row r="346" spans="1:58" ht="5.0999999999999996" customHeight="1" x14ac:dyDescent="0.25">
      <c r="B346" s="55" t="str">
        <f t="shared" si="117"/>
        <v>BOMBEO DE GP</v>
      </c>
      <c r="C346" s="55" t="str">
        <f t="shared" si="118"/>
        <v>Personal</v>
      </c>
      <c r="D346" s="55" t="str">
        <f t="shared" si="119"/>
        <v>Supervisor de GP</v>
      </c>
      <c r="E346" s="55" t="str">
        <f t="shared" si="120"/>
        <v/>
      </c>
      <c r="F346" s="55" t="str">
        <f t="shared" si="121"/>
        <v>BOMBEO DE GPPersonal</v>
      </c>
      <c r="G346" s="55" t="str">
        <f t="shared" si="116"/>
        <v>BOMBEO DE GPPersonalSupervisor de GP</v>
      </c>
      <c r="H346" s="55" t="str">
        <f t="shared" si="122"/>
        <v/>
      </c>
      <c r="I346" s="34" t="s">
        <v>45</v>
      </c>
      <c r="J346" s="33" t="str">
        <f t="shared" si="123"/>
        <v xml:space="preserve"> -BOMBEO DE GP</v>
      </c>
      <c r="P346" s="85"/>
      <c r="Q346" s="86"/>
      <c r="R346" s="86"/>
      <c r="T346" s="53"/>
      <c r="U346" s="53"/>
      <c r="W346" s="53"/>
      <c r="Y346" s="53"/>
      <c r="Z346" s="53"/>
      <c r="AA346" s="53"/>
      <c r="AH346" s="58"/>
      <c r="AI346" s="58"/>
      <c r="AJ346" s="58"/>
      <c r="AK346" s="58"/>
      <c r="AL346" s="66"/>
      <c r="AM346" s="58"/>
      <c r="AN346" s="58"/>
      <c r="AO346" s="66"/>
      <c r="AQ346" s="53"/>
      <c r="AS346" s="87"/>
      <c r="AU346" s="58"/>
      <c r="AV346" s="54"/>
      <c r="AX346" s="58"/>
      <c r="AY346" s="66"/>
      <c r="AZ346" s="58"/>
      <c r="BA346" s="58"/>
      <c r="BB346" s="66"/>
      <c r="BD346" s="87"/>
      <c r="BE346" s="87"/>
    </row>
    <row r="347" spans="1:58" ht="15" customHeight="1" x14ac:dyDescent="0.25">
      <c r="A347" s="67"/>
      <c r="B347" s="55" t="str">
        <f t="shared" si="117"/>
        <v>BOMBEO DE GP</v>
      </c>
      <c r="C347" s="55" t="str">
        <f t="shared" si="118"/>
        <v>Personal</v>
      </c>
      <c r="D347" s="55" t="str">
        <f t="shared" si="119"/>
        <v>Ingeniero de GP</v>
      </c>
      <c r="E347" s="55" t="str">
        <f t="shared" si="120"/>
        <v/>
      </c>
      <c r="F347" s="55" t="str">
        <f t="shared" si="121"/>
        <v>BOMBEO DE GPPersonal</v>
      </c>
      <c r="G347" s="55" t="str">
        <f t="shared" si="116"/>
        <v>BOMBEO DE GPPersonalIngeniero de GP</v>
      </c>
      <c r="H347" s="55" t="str">
        <f t="shared" si="122"/>
        <v/>
      </c>
      <c r="I347" s="34" t="s">
        <v>45</v>
      </c>
      <c r="J347" s="33" t="str">
        <f t="shared" si="123"/>
        <v xml:space="preserve"> -BOMBEO DE GP</v>
      </c>
      <c r="M347" s="67"/>
      <c r="N347" s="67"/>
      <c r="O347" s="68" t="s">
        <v>237</v>
      </c>
      <c r="P347" s="69"/>
      <c r="Q347" s="68"/>
      <c r="R347" s="68"/>
      <c r="T347" s="68"/>
      <c r="U347" s="68"/>
      <c r="W347" s="68"/>
      <c r="Y347" s="68"/>
      <c r="Z347" s="68"/>
      <c r="AA347" s="68"/>
      <c r="AC347" s="68"/>
      <c r="AD347" s="68"/>
      <c r="AE347" s="68"/>
      <c r="AF347" s="68"/>
      <c r="AH347" s="58"/>
      <c r="AI347" s="58"/>
      <c r="AJ347" s="58"/>
      <c r="AK347" s="70"/>
      <c r="AL347" s="71">
        <v>0.5</v>
      </c>
      <c r="AM347" s="58"/>
      <c r="AN347" s="72">
        <f>SUMIFS($AO:$AO,$G:$G,$G347)</f>
        <v>1</v>
      </c>
      <c r="AO347" s="73"/>
      <c r="AQ347" s="53"/>
      <c r="AR347" s="53"/>
      <c r="AS347" s="53"/>
      <c r="AU347" s="58"/>
      <c r="AV347" s="54"/>
      <c r="AX347" s="58"/>
      <c r="AY347" s="66"/>
      <c r="AZ347" s="58"/>
      <c r="BA347" s="70"/>
      <c r="BB347" s="71">
        <f>AL347*BD347</f>
        <v>0</v>
      </c>
      <c r="BD347" s="72">
        <f>SUMIFS($BE:$BE,$G:$G,$G347)</f>
        <v>0</v>
      </c>
      <c r="BE347" s="73"/>
    </row>
    <row r="348" spans="1:58" ht="5.0999999999999996" customHeight="1" x14ac:dyDescent="0.25">
      <c r="B348" s="55" t="str">
        <f t="shared" si="117"/>
        <v>BOMBEO DE GP</v>
      </c>
      <c r="C348" s="55" t="str">
        <f t="shared" si="118"/>
        <v>Personal</v>
      </c>
      <c r="D348" s="55" t="str">
        <f t="shared" si="119"/>
        <v>Ingeniero de GP</v>
      </c>
      <c r="E348" s="55" t="str">
        <f t="shared" si="120"/>
        <v/>
      </c>
      <c r="F348" s="55" t="str">
        <f t="shared" si="121"/>
        <v>BOMBEO DE GPPersonal</v>
      </c>
      <c r="G348" s="55" t="str">
        <f t="shared" si="116"/>
        <v>BOMBEO DE GPPersonalIngeniero de GP</v>
      </c>
      <c r="H348" s="55" t="str">
        <f t="shared" si="122"/>
        <v/>
      </c>
      <c r="I348" s="34" t="s">
        <v>45</v>
      </c>
      <c r="J348" s="33" t="str">
        <f t="shared" si="123"/>
        <v xml:space="preserve"> -BOMBEO DE GP</v>
      </c>
      <c r="T348" s="53"/>
      <c r="U348" s="53"/>
      <c r="W348" s="53"/>
      <c r="Y348" s="53"/>
      <c r="Z348" s="53"/>
      <c r="AA348" s="53"/>
      <c r="AH348" s="58"/>
      <c r="AI348" s="58"/>
      <c r="AJ348" s="58"/>
      <c r="AK348" s="74"/>
      <c r="AL348" s="75"/>
      <c r="AM348" s="58"/>
      <c r="AN348" s="58"/>
      <c r="AO348" s="76"/>
      <c r="AQ348" s="53"/>
      <c r="AS348" s="53"/>
      <c r="AU348" s="58"/>
      <c r="AV348" s="54"/>
      <c r="AX348" s="58"/>
      <c r="AY348" s="66"/>
      <c r="AZ348" s="58"/>
      <c r="BA348" s="74"/>
      <c r="BB348" s="75"/>
      <c r="BD348" s="58"/>
      <c r="BE348" s="76"/>
    </row>
    <row r="349" spans="1:58" ht="45" customHeight="1" x14ac:dyDescent="0.25">
      <c r="B349" s="55" t="str">
        <f t="shared" si="117"/>
        <v>BOMBEO DE GP</v>
      </c>
      <c r="C349" s="55" t="str">
        <f t="shared" si="118"/>
        <v>Personal</v>
      </c>
      <c r="D349" s="55" t="str">
        <f t="shared" si="119"/>
        <v>Ingeniero de GP</v>
      </c>
      <c r="E349" s="55" t="str">
        <f t="shared" si="120"/>
        <v>Experiencia General</v>
      </c>
      <c r="F349" s="55" t="str">
        <f t="shared" si="121"/>
        <v>BOMBEO DE GPPersonal</v>
      </c>
      <c r="G349" s="55" t="str">
        <f t="shared" si="116"/>
        <v>BOMBEO DE GPPersonalIngeniero de GP</v>
      </c>
      <c r="H349" s="55" t="str">
        <f t="shared" si="122"/>
        <v>BOMBEO DE GPPersonalIngeniero de GPExperiencia General</v>
      </c>
      <c r="I349" s="34" t="s">
        <v>45</v>
      </c>
      <c r="J349" s="33" t="str">
        <f t="shared" si="123"/>
        <v xml:space="preserve"> -BOMBEO DE GP</v>
      </c>
      <c r="P349" s="77" t="s">
        <v>49</v>
      </c>
      <c r="Q349" s="78" t="s">
        <v>238</v>
      </c>
      <c r="R349" s="78" t="s">
        <v>50</v>
      </c>
      <c r="T349" s="79" t="s">
        <v>11</v>
      </c>
      <c r="U349" s="79" t="s">
        <v>10</v>
      </c>
      <c r="W349" s="79" t="s">
        <v>13</v>
      </c>
      <c r="Y349" s="80">
        <v>8</v>
      </c>
      <c r="Z349" s="80">
        <v>10</v>
      </c>
      <c r="AA349" s="80">
        <v>15</v>
      </c>
      <c r="AC349" s="81">
        <f>IF($T349="Cumplimiento","",INDEX(TABLA_TIPO_MEDICION[1],MATCH(MATRIZ!$U349,TABLA_TIPO_MEDICION[TIPO_MEDICION],0),1))</f>
        <v>0</v>
      </c>
      <c r="AD349" s="81">
        <f>IF($T349="Cumplimiento","",INDEX(TABLA_TIPO_MEDICION[2],MATCH(MATRIZ!$U349,TABLA_TIPO_MEDICION[TIPO_MEDICION],0),1))</f>
        <v>0.8</v>
      </c>
      <c r="AE349" s="81">
        <f>IF($T349="Cumplimiento","",INDEX(TABLA_TIPO_MEDICION[3],MATCH(MATRIZ!$U349,TABLA_TIPO_MEDICION[TIPO_MEDICION],0),1))</f>
        <v>1</v>
      </c>
      <c r="AF349" s="81">
        <f>IF($T349="Cumplimiento","",INDEX(TABLA_TIPO_MEDICION[4],MATCH(MATRIZ!$U349,TABLA_TIPO_MEDICION[TIPO_MEDICION],0),1))</f>
        <v>1</v>
      </c>
      <c r="AH349" s="74"/>
      <c r="AI349" s="58"/>
      <c r="AJ349" s="58"/>
      <c r="AK349" s="74"/>
      <c r="AL349" s="58"/>
      <c r="AM349" s="58"/>
      <c r="AN349" s="58"/>
      <c r="AO349" s="82">
        <v>0.5</v>
      </c>
      <c r="AQ349" s="32"/>
      <c r="AS349" s="83" t="str">
        <f>IF($AQ349="","",IF($T349="Cumplimiento",INDEX(TABLA_SI_NO[Valor],MATCH($AQ349,TABLA_SI_NO[SI_NO],0),1),IF($AQ349&lt;$Y349,$AC349,IF($AQ349&lt;$Z349,$AD349,IF($AQ349&lt;$AA349,$AE349,IF($AQ349&gt;=$AA349,$AF349))))))</f>
        <v/>
      </c>
      <c r="AU349" s="74"/>
      <c r="AV349" s="84">
        <f t="shared" ref="AV349:AV350" si="128">IF(W349="SI",IF(AS349=0,1,0),0)</f>
        <v>0</v>
      </c>
      <c r="AX349" s="74"/>
      <c r="AY349" s="66"/>
      <c r="AZ349" s="58"/>
      <c r="BA349" s="74"/>
      <c r="BB349" s="66"/>
      <c r="BD349" s="58"/>
      <c r="BE349" s="82">
        <f t="shared" ref="BE349:BE350" si="129">IF($AS349="",0,$AS349*$AO349)</f>
        <v>0</v>
      </c>
      <c r="BF349" s="116"/>
    </row>
    <row r="350" spans="1:58" ht="45" customHeight="1" x14ac:dyDescent="0.25">
      <c r="B350" s="55" t="str">
        <f t="shared" si="117"/>
        <v>BOMBEO DE GP</v>
      </c>
      <c r="C350" s="55" t="str">
        <f t="shared" si="118"/>
        <v>Personal</v>
      </c>
      <c r="D350" s="55" t="str">
        <f t="shared" si="119"/>
        <v>Ingeniero de GP</v>
      </c>
      <c r="E350" s="55" t="str">
        <f t="shared" si="120"/>
        <v>Experiencia Offshore</v>
      </c>
      <c r="F350" s="55" t="str">
        <f t="shared" si="121"/>
        <v>BOMBEO DE GPPersonal</v>
      </c>
      <c r="G350" s="55" t="str">
        <f t="shared" si="116"/>
        <v>BOMBEO DE GPPersonalIngeniero de GP</v>
      </c>
      <c r="H350" s="55" t="str">
        <f t="shared" si="122"/>
        <v>BOMBEO DE GPPersonalIngeniero de GPExperiencia Offshore</v>
      </c>
      <c r="I350" s="34" t="s">
        <v>45</v>
      </c>
      <c r="J350" s="33" t="str">
        <f t="shared" si="123"/>
        <v xml:space="preserve"> -BOMBEO DE GP</v>
      </c>
      <c r="P350" s="77" t="s">
        <v>51</v>
      </c>
      <c r="Q350" s="78" t="s">
        <v>239</v>
      </c>
      <c r="R350" s="78" t="s">
        <v>50</v>
      </c>
      <c r="T350" s="79" t="s">
        <v>11</v>
      </c>
      <c r="U350" s="79" t="s">
        <v>10</v>
      </c>
      <c r="W350" s="79" t="s">
        <v>13</v>
      </c>
      <c r="Y350" s="80">
        <v>3</v>
      </c>
      <c r="Z350" s="80">
        <v>5</v>
      </c>
      <c r="AA350" s="80">
        <v>10</v>
      </c>
      <c r="AC350" s="81">
        <f>IF($T350="Cumplimiento","",INDEX(TABLA_TIPO_MEDICION[1],MATCH(MATRIZ!$U350,TABLA_TIPO_MEDICION[TIPO_MEDICION],0),1))</f>
        <v>0</v>
      </c>
      <c r="AD350" s="81">
        <f>IF($T350="Cumplimiento","",INDEX(TABLA_TIPO_MEDICION[2],MATCH(MATRIZ!$U350,TABLA_TIPO_MEDICION[TIPO_MEDICION],0),1))</f>
        <v>0.8</v>
      </c>
      <c r="AE350" s="81">
        <f>IF($T350="Cumplimiento","",INDEX(TABLA_TIPO_MEDICION[3],MATCH(MATRIZ!$U350,TABLA_TIPO_MEDICION[TIPO_MEDICION],0),1))</f>
        <v>1</v>
      </c>
      <c r="AF350" s="81">
        <f>IF($T350="Cumplimiento","",INDEX(TABLA_TIPO_MEDICION[4],MATCH(MATRIZ!$U350,TABLA_TIPO_MEDICION[TIPO_MEDICION],0),1))</f>
        <v>1</v>
      </c>
      <c r="AH350" s="74"/>
      <c r="AI350" s="58"/>
      <c r="AJ350" s="58"/>
      <c r="AK350" s="74"/>
      <c r="AL350" s="58"/>
      <c r="AM350" s="58"/>
      <c r="AN350" s="58"/>
      <c r="AO350" s="82">
        <v>0.5</v>
      </c>
      <c r="AQ350" s="32"/>
      <c r="AS350" s="83" t="str">
        <f>IF($AQ350="","",IF($T350="Cumplimiento",INDEX(TABLA_SI_NO[Valor],MATCH($AQ350,TABLA_SI_NO[SI_NO],0),1),IF($AQ350&lt;$Y350,$AC350,IF($AQ350&lt;$Z350,$AD350,IF($AQ350&lt;$AA350,$AE350,IF($AQ350&gt;=$AA350,$AF350))))))</f>
        <v/>
      </c>
      <c r="AU350" s="74"/>
      <c r="AV350" s="84">
        <f t="shared" si="128"/>
        <v>0</v>
      </c>
      <c r="AX350" s="74"/>
      <c r="AY350" s="66"/>
      <c r="AZ350" s="58"/>
      <c r="BA350" s="74"/>
      <c r="BB350" s="66"/>
      <c r="BD350" s="58"/>
      <c r="BE350" s="82">
        <f t="shared" si="129"/>
        <v>0</v>
      </c>
      <c r="BF350" s="116"/>
    </row>
    <row r="351" spans="1:58" ht="5.0999999999999996" customHeight="1" x14ac:dyDescent="0.25">
      <c r="B351" s="55" t="str">
        <f t="shared" si="117"/>
        <v>BOMBEO DE GP</v>
      </c>
      <c r="C351" s="55" t="str">
        <f t="shared" si="118"/>
        <v>Personal</v>
      </c>
      <c r="D351" s="55" t="str">
        <f t="shared" si="119"/>
        <v>Ingeniero de GP</v>
      </c>
      <c r="E351" s="55" t="str">
        <f t="shared" si="120"/>
        <v/>
      </c>
      <c r="F351" s="55" t="str">
        <f t="shared" si="121"/>
        <v>BOMBEO DE GPPersonal</v>
      </c>
      <c r="G351" s="55" t="str">
        <f t="shared" si="116"/>
        <v>BOMBEO DE GPPersonalIngeniero de GP</v>
      </c>
      <c r="H351" s="55" t="str">
        <f t="shared" si="122"/>
        <v/>
      </c>
      <c r="I351" s="34" t="s">
        <v>45</v>
      </c>
      <c r="J351" s="33" t="str">
        <f t="shared" si="123"/>
        <v xml:space="preserve"> -BOMBEO DE GP</v>
      </c>
      <c r="P351" s="85"/>
      <c r="Q351" s="86"/>
      <c r="R351" s="86"/>
      <c r="T351" s="53"/>
      <c r="U351" s="53"/>
      <c r="W351" s="53"/>
      <c r="Y351" s="53"/>
      <c r="Z351" s="53"/>
      <c r="AA351" s="53"/>
      <c r="AH351" s="58"/>
      <c r="AI351" s="58"/>
      <c r="AJ351" s="58"/>
      <c r="AK351" s="58"/>
      <c r="AL351" s="66"/>
      <c r="AM351" s="58"/>
      <c r="AN351" s="58"/>
      <c r="AO351" s="66"/>
      <c r="AQ351" s="53"/>
      <c r="AS351" s="87"/>
      <c r="AU351" s="58"/>
      <c r="AV351" s="54"/>
      <c r="AX351" s="58"/>
      <c r="AY351" s="66"/>
      <c r="AZ351" s="58"/>
      <c r="BA351" s="58"/>
      <c r="BB351" s="66"/>
      <c r="BD351" s="87"/>
      <c r="BE351" s="87"/>
    </row>
    <row r="352" spans="1:58" s="95" customFormat="1" ht="18.75" customHeight="1" x14ac:dyDescent="0.25">
      <c r="B352" s="55" t="str">
        <f t="shared" si="117"/>
        <v>BOMBEO DE GP</v>
      </c>
      <c r="C352" s="55" t="str">
        <f t="shared" si="118"/>
        <v>Equipamiento &amp; Soporte Técnico</v>
      </c>
      <c r="D352" s="55" t="str">
        <f t="shared" si="119"/>
        <v>Ingeniero de GP</v>
      </c>
      <c r="E352" s="55" t="str">
        <f t="shared" si="120"/>
        <v/>
      </c>
      <c r="F352" s="55" t="str">
        <f t="shared" si="121"/>
        <v>BOMBEO DE GPEquipamiento &amp; Soporte Técnico</v>
      </c>
      <c r="G352" s="55" t="str">
        <f t="shared" si="116"/>
        <v>BOMBEO DE GPEquipamiento &amp; Soporte TécnicoIngeniero de GP</v>
      </c>
      <c r="H352" s="55" t="str">
        <f t="shared" si="122"/>
        <v/>
      </c>
      <c r="I352" s="34" t="s">
        <v>57</v>
      </c>
      <c r="J352" s="33" t="str">
        <f t="shared" si="123"/>
        <v>1.2-BOMBEO DE GP</v>
      </c>
      <c r="K352" s="33"/>
      <c r="L352" s="33"/>
      <c r="N352" s="97" t="s">
        <v>58</v>
      </c>
      <c r="O352" s="97"/>
      <c r="P352" s="98"/>
      <c r="Q352" s="97"/>
      <c r="R352" s="97"/>
      <c r="T352" s="97"/>
      <c r="U352" s="97"/>
      <c r="W352" s="97"/>
      <c r="Y352" s="97"/>
      <c r="Z352" s="97"/>
      <c r="AA352" s="97"/>
      <c r="AC352" s="97"/>
      <c r="AD352" s="97"/>
      <c r="AE352" s="97"/>
      <c r="AF352" s="97"/>
      <c r="AH352" s="99"/>
      <c r="AI352" s="100">
        <v>0.7</v>
      </c>
      <c r="AJ352" s="99"/>
      <c r="AK352" s="65">
        <f>SUMIFS($AL:$AL,$F:$F,$F352)</f>
        <v>1</v>
      </c>
      <c r="AL352" s="65"/>
      <c r="AM352" s="99"/>
      <c r="AU352" s="99"/>
      <c r="AV352" s="91"/>
      <c r="AX352" s="99"/>
      <c r="AY352" s="100">
        <f>AI352*BD352</f>
        <v>0</v>
      </c>
      <c r="AZ352" s="99"/>
      <c r="BD352" s="65">
        <f>SUMIFS($BB:$BB,$F:$F,$F352)</f>
        <v>0</v>
      </c>
      <c r="BE352" s="65"/>
    </row>
    <row r="353" spans="2:58" ht="6.75" customHeight="1" x14ac:dyDescent="0.25">
      <c r="B353" s="55" t="str">
        <f t="shared" si="117"/>
        <v>BOMBEO DE GP</v>
      </c>
      <c r="C353" s="55" t="str">
        <f t="shared" si="118"/>
        <v>Equipamiento &amp; Soporte Técnico</v>
      </c>
      <c r="D353" s="55" t="str">
        <f t="shared" si="119"/>
        <v>Ingeniero de GP</v>
      </c>
      <c r="E353" s="55" t="str">
        <f t="shared" si="120"/>
        <v/>
      </c>
      <c r="F353" s="55" t="str">
        <f t="shared" si="121"/>
        <v>BOMBEO DE GPEquipamiento &amp; Soporte Técnico</v>
      </c>
      <c r="G353" s="55" t="str">
        <f t="shared" si="116"/>
        <v>BOMBEO DE GPEquipamiento &amp; Soporte TécnicoIngeniero de GP</v>
      </c>
      <c r="H353" s="55" t="str">
        <f t="shared" si="122"/>
        <v/>
      </c>
      <c r="J353" s="33" t="str">
        <f t="shared" si="123"/>
        <v>-BOMBEO DE GP</v>
      </c>
      <c r="T353" s="53"/>
      <c r="U353" s="53"/>
      <c r="W353" s="53"/>
      <c r="Y353" s="53"/>
      <c r="Z353" s="53"/>
      <c r="AA353" s="53"/>
      <c r="AC353" s="53"/>
      <c r="AD353" s="53"/>
      <c r="AE353" s="53"/>
      <c r="AF353" s="53"/>
      <c r="AH353" s="58"/>
      <c r="AI353" s="59"/>
      <c r="AJ353" s="58"/>
      <c r="AK353" s="58"/>
      <c r="AL353" s="59"/>
      <c r="AM353" s="58"/>
      <c r="AN353" s="58"/>
      <c r="AO353" s="59"/>
      <c r="AU353" s="58"/>
      <c r="AV353" s="91"/>
      <c r="AX353" s="58"/>
      <c r="AY353" s="59"/>
      <c r="AZ353" s="58"/>
      <c r="BA353" s="58"/>
      <c r="BB353" s="59"/>
      <c r="BD353" s="53"/>
      <c r="BE353" s="53"/>
    </row>
    <row r="354" spans="2:58" s="95" customFormat="1" ht="17.25" customHeight="1" x14ac:dyDescent="0.25">
      <c r="B354" s="55" t="str">
        <f t="shared" si="117"/>
        <v>BOMBEO DE GP</v>
      </c>
      <c r="C354" s="55" t="str">
        <f t="shared" si="118"/>
        <v>Equipamiento &amp; Soporte Técnico</v>
      </c>
      <c r="D354" s="55" t="str">
        <f t="shared" si="119"/>
        <v>Equipamiento</v>
      </c>
      <c r="E354" s="55" t="str">
        <f t="shared" si="120"/>
        <v/>
      </c>
      <c r="F354" s="55" t="str">
        <f t="shared" si="121"/>
        <v>BOMBEO DE GPEquipamiento &amp; Soporte Técnico</v>
      </c>
      <c r="G354" s="55" t="str">
        <f t="shared" si="116"/>
        <v>BOMBEO DE GPEquipamiento &amp; Soporte TécnicoEquipamiento</v>
      </c>
      <c r="H354" s="55" t="str">
        <f t="shared" si="122"/>
        <v/>
      </c>
      <c r="I354" s="34"/>
      <c r="J354" s="33" t="str">
        <f t="shared" si="123"/>
        <v>-BOMBEO DE GP</v>
      </c>
      <c r="K354" s="33"/>
      <c r="L354" s="33"/>
      <c r="N354" s="102"/>
      <c r="O354" s="103" t="s">
        <v>103</v>
      </c>
      <c r="P354" s="104"/>
      <c r="Q354" s="103"/>
      <c r="R354" s="103"/>
      <c r="T354" s="103"/>
      <c r="U354" s="103"/>
      <c r="W354" s="103"/>
      <c r="Y354" s="103"/>
      <c r="Z354" s="103"/>
      <c r="AA354" s="103"/>
      <c r="AC354" s="103"/>
      <c r="AD354" s="103"/>
      <c r="AE354" s="103"/>
      <c r="AF354" s="103"/>
      <c r="AH354" s="99"/>
      <c r="AI354" s="59"/>
      <c r="AJ354" s="99"/>
      <c r="AK354" s="105"/>
      <c r="AL354" s="106">
        <v>1</v>
      </c>
      <c r="AM354" s="99"/>
      <c r="AN354" s="72">
        <f>SUMIFS($AO:$AO,$G:$G,$G354)</f>
        <v>0.99999999999999989</v>
      </c>
      <c r="AO354" s="73"/>
      <c r="AU354" s="99"/>
      <c r="AV354" s="91"/>
      <c r="AX354" s="99"/>
      <c r="AY354" s="59"/>
      <c r="AZ354" s="99"/>
      <c r="BA354" s="105"/>
      <c r="BB354" s="106">
        <f>AL354*BD354</f>
        <v>0</v>
      </c>
      <c r="BD354" s="72">
        <f>SUMIFS($BE:$BE,$G:$G,$G354)</f>
        <v>0</v>
      </c>
      <c r="BE354" s="73"/>
    </row>
    <row r="355" spans="2:58" ht="3.75" customHeight="1" x14ac:dyDescent="0.25">
      <c r="B355" s="55" t="str">
        <f t="shared" si="117"/>
        <v>BOMBEO DE GP</v>
      </c>
      <c r="C355" s="55" t="str">
        <f t="shared" si="118"/>
        <v>Equipamiento &amp; Soporte Técnico</v>
      </c>
      <c r="D355" s="55" t="str">
        <f t="shared" si="119"/>
        <v>Equipamiento</v>
      </c>
      <c r="E355" s="55" t="str">
        <f t="shared" si="120"/>
        <v/>
      </c>
      <c r="F355" s="55" t="str">
        <f t="shared" si="121"/>
        <v>BOMBEO DE GPEquipamiento &amp; Soporte Técnico</v>
      </c>
      <c r="G355" s="55" t="str">
        <f t="shared" si="116"/>
        <v>BOMBEO DE GPEquipamiento &amp; Soporte TécnicoEquipamiento</v>
      </c>
      <c r="H355" s="55" t="str">
        <f t="shared" si="122"/>
        <v/>
      </c>
      <c r="J355" s="33" t="str">
        <f t="shared" si="123"/>
        <v>-BOMBEO DE GP</v>
      </c>
      <c r="T355" s="53"/>
      <c r="U355" s="53"/>
      <c r="W355" s="53"/>
      <c r="Y355" s="53"/>
      <c r="Z355" s="53"/>
      <c r="AA355" s="53"/>
      <c r="AH355" s="58"/>
      <c r="AI355" s="59"/>
      <c r="AJ355" s="58"/>
      <c r="AK355" s="74"/>
      <c r="AL355" s="75"/>
      <c r="AM355" s="58"/>
      <c r="AN355" s="58"/>
      <c r="AO355" s="76"/>
      <c r="AQ355" s="53"/>
      <c r="AS355" s="53"/>
      <c r="AU355" s="58"/>
      <c r="AV355" s="91"/>
      <c r="AX355" s="58"/>
      <c r="AY355" s="59"/>
      <c r="AZ355" s="58"/>
      <c r="BA355" s="74"/>
      <c r="BD355" s="58"/>
      <c r="BE355" s="76"/>
    </row>
    <row r="356" spans="2:58" ht="45" customHeight="1" x14ac:dyDescent="0.25">
      <c r="B356" s="55" t="str">
        <f t="shared" si="117"/>
        <v>BOMBEO DE GP</v>
      </c>
      <c r="C356" s="55" t="str">
        <f t="shared" si="118"/>
        <v>Equipamiento &amp; Soporte Técnico</v>
      </c>
      <c r="D356" s="55" t="str">
        <f t="shared" si="119"/>
        <v>Equipamiento</v>
      </c>
      <c r="E356" s="55" t="str">
        <f t="shared" si="120"/>
        <v>Equipo de Bombeo</v>
      </c>
      <c r="F356" s="55" t="str">
        <f t="shared" si="121"/>
        <v>BOMBEO DE GPEquipamiento &amp; Soporte Técnico</v>
      </c>
      <c r="G356" s="55" t="str">
        <f t="shared" si="116"/>
        <v>BOMBEO DE GPEquipamiento &amp; Soporte TécnicoEquipamiento</v>
      </c>
      <c r="H356" s="55" t="str">
        <f t="shared" si="122"/>
        <v>BOMBEO DE GPEquipamiento &amp; Soporte TécnicoEquipamientoEquipo de Bombeo</v>
      </c>
      <c r="J356" s="33" t="str">
        <f t="shared" si="123"/>
        <v>-BOMBEO DE GP</v>
      </c>
      <c r="P356" s="77" t="s">
        <v>240</v>
      </c>
      <c r="Q356" s="78" t="s">
        <v>217</v>
      </c>
      <c r="R356" s="78" t="s">
        <v>186</v>
      </c>
      <c r="T356" s="79" t="s">
        <v>15</v>
      </c>
      <c r="U356" s="79"/>
      <c r="W356" s="79" t="s">
        <v>9</v>
      </c>
      <c r="Y356" s="80" t="s">
        <v>9</v>
      </c>
      <c r="Z356" s="80" t="s">
        <v>9</v>
      </c>
      <c r="AA356" s="80" t="s">
        <v>9</v>
      </c>
      <c r="AC356" s="81" t="str">
        <f>IF($T356="Cumplimiento","",INDEX(TABLA_TIPO_MEDICION[1],MATCH(MATRIZ!$U356,TABLA_TIPO_MEDICION[TIPO_MEDICION],0),1))</f>
        <v/>
      </c>
      <c r="AD356" s="81" t="str">
        <f>IF($T356="Cumplimiento","",INDEX(TABLA_TIPO_MEDICION[2],MATCH(MATRIZ!$U356,TABLA_TIPO_MEDICION[TIPO_MEDICION],0),1))</f>
        <v/>
      </c>
      <c r="AE356" s="81" t="str">
        <f>IF($T356="Cumplimiento","",INDEX(TABLA_TIPO_MEDICION[3],MATCH(MATRIZ!$U356,TABLA_TIPO_MEDICION[TIPO_MEDICION],0),1))</f>
        <v/>
      </c>
      <c r="AF356" s="81" t="str">
        <f>IF($T356="Cumplimiento","",INDEX(TABLA_TIPO_MEDICION[4],MATCH(MATRIZ!$U356,TABLA_TIPO_MEDICION[TIPO_MEDICION],0),1))</f>
        <v/>
      </c>
      <c r="AH356" s="74"/>
      <c r="AI356" s="59"/>
      <c r="AJ356" s="58"/>
      <c r="AK356" s="74"/>
      <c r="AL356" s="74"/>
      <c r="AM356" s="58"/>
      <c r="AN356" s="58"/>
      <c r="AO356" s="82">
        <v>0.4</v>
      </c>
      <c r="AQ356" s="32"/>
      <c r="AS356" s="83" t="str">
        <f>IF($AQ356="","",IF($T356="Cumplimiento",INDEX(TABLA_SI_NO[Valor],MATCH($AQ356,TABLA_SI_NO[SI_NO],0),1),IF($AQ356&lt;$Y356,$AC356,IF($AQ356&lt;$Z356,$AD356,IF($AQ356&lt;$AA356,$AE356,IF($AQ356&gt;=$AA356,$AF356))))))</f>
        <v/>
      </c>
      <c r="AU356" s="74"/>
      <c r="AV356" s="84">
        <f t="shared" ref="AV356:AV360" si="130">IF(W356="SI",IF(AS356=0,1,0),0)</f>
        <v>0</v>
      </c>
      <c r="AX356" s="74"/>
      <c r="AY356" s="59"/>
      <c r="AZ356" s="58"/>
      <c r="BA356" s="74"/>
      <c r="BD356" s="58"/>
      <c r="BE356" s="82">
        <f t="shared" ref="BE356:BE360" si="131">IF($AS356="",0,$AS356*$AO356)</f>
        <v>0</v>
      </c>
      <c r="BF356" s="116"/>
    </row>
    <row r="357" spans="2:58" ht="45" customHeight="1" x14ac:dyDescent="0.25">
      <c r="B357" s="55" t="str">
        <f t="shared" si="117"/>
        <v>BOMBEO DE GP</v>
      </c>
      <c r="C357" s="55" t="str">
        <f t="shared" si="118"/>
        <v>Equipamiento &amp; Soporte Técnico</v>
      </c>
      <c r="D357" s="55" t="str">
        <f t="shared" si="119"/>
        <v>Equipamiento</v>
      </c>
      <c r="E357" s="55" t="str">
        <f t="shared" si="120"/>
        <v>Consumibles</v>
      </c>
      <c r="F357" s="55" t="str">
        <f t="shared" si="121"/>
        <v>BOMBEO DE GPEquipamiento &amp; Soporte Técnico</v>
      </c>
      <c r="G357" s="55" t="str">
        <f t="shared" si="116"/>
        <v>BOMBEO DE GPEquipamiento &amp; Soporte TécnicoEquipamiento</v>
      </c>
      <c r="H357" s="55" t="str">
        <f t="shared" si="122"/>
        <v>BOMBEO DE GPEquipamiento &amp; Soporte TécnicoEquipamientoConsumibles</v>
      </c>
      <c r="J357" s="33" t="str">
        <f t="shared" si="123"/>
        <v>-BOMBEO DE GP</v>
      </c>
      <c r="P357" s="77" t="s">
        <v>241</v>
      </c>
      <c r="Q357" s="78" t="s">
        <v>217</v>
      </c>
      <c r="R357" s="78" t="s">
        <v>186</v>
      </c>
      <c r="T357" s="79" t="s">
        <v>15</v>
      </c>
      <c r="U357" s="79"/>
      <c r="W357" s="79" t="s">
        <v>13</v>
      </c>
      <c r="Y357" s="80" t="s">
        <v>9</v>
      </c>
      <c r="Z357" s="80" t="s">
        <v>9</v>
      </c>
      <c r="AA357" s="80" t="s">
        <v>9</v>
      </c>
      <c r="AC357" s="81" t="str">
        <f>IF($T357="Cumplimiento","",INDEX(TABLA_TIPO_MEDICION[1],MATCH(MATRIZ!$U357,TABLA_TIPO_MEDICION[TIPO_MEDICION],0),1))</f>
        <v/>
      </c>
      <c r="AD357" s="81" t="str">
        <f>IF($T357="Cumplimiento","",INDEX(TABLA_TIPO_MEDICION[2],MATCH(MATRIZ!$U357,TABLA_TIPO_MEDICION[TIPO_MEDICION],0),1))</f>
        <v/>
      </c>
      <c r="AE357" s="81" t="str">
        <f>IF($T357="Cumplimiento","",INDEX(TABLA_TIPO_MEDICION[3],MATCH(MATRIZ!$U357,TABLA_TIPO_MEDICION[TIPO_MEDICION],0),1))</f>
        <v/>
      </c>
      <c r="AF357" s="81" t="str">
        <f>IF($T357="Cumplimiento","",INDEX(TABLA_TIPO_MEDICION[4],MATCH(MATRIZ!$U357,TABLA_TIPO_MEDICION[TIPO_MEDICION],0),1))</f>
        <v/>
      </c>
      <c r="AH357" s="74"/>
      <c r="AI357" s="59"/>
      <c r="AJ357" s="58"/>
      <c r="AK357" s="74"/>
      <c r="AL357" s="74"/>
      <c r="AM357" s="58"/>
      <c r="AN357" s="58"/>
      <c r="AO357" s="82">
        <v>0.1</v>
      </c>
      <c r="AQ357" s="32"/>
      <c r="AS357" s="83" t="str">
        <f>IF($AQ357="","",IF($T357="Cumplimiento",INDEX(TABLA_SI_NO[Valor],MATCH($AQ357,TABLA_SI_NO[SI_NO],0),1),IF($AQ357&lt;$Y357,$AC357,IF($AQ357&lt;$Z357,$AD357,IF($AQ357&lt;$AA357,$AE357,IF($AQ357&gt;=$AA357,$AF357))))))</f>
        <v/>
      </c>
      <c r="AU357" s="74"/>
      <c r="AV357" s="84">
        <f t="shared" si="130"/>
        <v>0</v>
      </c>
      <c r="AX357" s="74"/>
      <c r="AY357" s="59"/>
      <c r="AZ357" s="58"/>
      <c r="BA357" s="74"/>
      <c r="BD357" s="58"/>
      <c r="BE357" s="82">
        <f t="shared" si="131"/>
        <v>0</v>
      </c>
      <c r="BF357" s="116"/>
    </row>
    <row r="358" spans="2:58" ht="45" customHeight="1" x14ac:dyDescent="0.25">
      <c r="B358" s="55" t="str">
        <f t="shared" si="117"/>
        <v>BOMBEO DE GP</v>
      </c>
      <c r="C358" s="55" t="str">
        <f t="shared" si="118"/>
        <v>Equipamiento &amp; Soporte Técnico</v>
      </c>
      <c r="D358" s="55" t="str">
        <f t="shared" si="119"/>
        <v>Equipamiento</v>
      </c>
      <c r="E358" s="55" t="str">
        <f t="shared" si="120"/>
        <v>Líneas de alta presión y coflex</v>
      </c>
      <c r="F358" s="55" t="str">
        <f t="shared" si="121"/>
        <v>BOMBEO DE GPEquipamiento &amp; Soporte Técnico</v>
      </c>
      <c r="G358" s="55" t="str">
        <f t="shared" si="116"/>
        <v>BOMBEO DE GPEquipamiento &amp; Soporte TécnicoEquipamiento</v>
      </c>
      <c r="H358" s="55" t="str">
        <f t="shared" si="122"/>
        <v>BOMBEO DE GPEquipamiento &amp; Soporte TécnicoEquipamientoLíneas de alta presión y coflex</v>
      </c>
      <c r="J358" s="33" t="str">
        <f t="shared" si="123"/>
        <v>-BOMBEO DE GP</v>
      </c>
      <c r="P358" s="77" t="s">
        <v>242</v>
      </c>
      <c r="Q358" s="78" t="s">
        <v>217</v>
      </c>
      <c r="R358" s="78" t="s">
        <v>186</v>
      </c>
      <c r="T358" s="79" t="s">
        <v>15</v>
      </c>
      <c r="U358" s="79"/>
      <c r="W358" s="79" t="s">
        <v>9</v>
      </c>
      <c r="Y358" s="80" t="s">
        <v>9</v>
      </c>
      <c r="Z358" s="80" t="s">
        <v>9</v>
      </c>
      <c r="AA358" s="80" t="s">
        <v>9</v>
      </c>
      <c r="AC358" s="81" t="str">
        <f>IF($T358="Cumplimiento","",INDEX(TABLA_TIPO_MEDICION[1],MATCH(MATRIZ!$U358,TABLA_TIPO_MEDICION[TIPO_MEDICION],0),1))</f>
        <v/>
      </c>
      <c r="AD358" s="81" t="str">
        <f>IF($T358="Cumplimiento","",INDEX(TABLA_TIPO_MEDICION[2],MATCH(MATRIZ!$U358,TABLA_TIPO_MEDICION[TIPO_MEDICION],0),1))</f>
        <v/>
      </c>
      <c r="AE358" s="81" t="str">
        <f>IF($T358="Cumplimiento","",INDEX(TABLA_TIPO_MEDICION[3],MATCH(MATRIZ!$U358,TABLA_TIPO_MEDICION[TIPO_MEDICION],0),1))</f>
        <v/>
      </c>
      <c r="AF358" s="81" t="str">
        <f>IF($T358="Cumplimiento","",INDEX(TABLA_TIPO_MEDICION[4],MATCH(MATRIZ!$U358,TABLA_TIPO_MEDICION[TIPO_MEDICION],0),1))</f>
        <v/>
      </c>
      <c r="AH358" s="74"/>
      <c r="AI358" s="59"/>
      <c r="AJ358" s="58"/>
      <c r="AK358" s="74"/>
      <c r="AL358" s="74"/>
      <c r="AM358" s="58"/>
      <c r="AN358" s="58"/>
      <c r="AO358" s="82">
        <v>0.2</v>
      </c>
      <c r="AQ358" s="32"/>
      <c r="AS358" s="83" t="str">
        <f>IF($AQ358="","",IF($T358="Cumplimiento",INDEX(TABLA_SI_NO[Valor],MATCH($AQ358,TABLA_SI_NO[SI_NO],0),1),IF($AQ358&lt;$Y358,$AC358,IF($AQ358&lt;$Z358,$AD358,IF($AQ358&lt;$AA358,$AE358,IF($AQ358&gt;=$AA358,$AF358))))))</f>
        <v/>
      </c>
      <c r="AU358" s="74"/>
      <c r="AV358" s="84">
        <f t="shared" si="130"/>
        <v>0</v>
      </c>
      <c r="AX358" s="74"/>
      <c r="AY358" s="59"/>
      <c r="AZ358" s="58"/>
      <c r="BA358" s="74"/>
      <c r="BD358" s="58"/>
      <c r="BE358" s="82">
        <f t="shared" si="131"/>
        <v>0</v>
      </c>
      <c r="BF358" s="116"/>
    </row>
    <row r="359" spans="2:58" ht="45" customHeight="1" x14ac:dyDescent="0.25">
      <c r="B359" s="55" t="str">
        <f t="shared" si="117"/>
        <v>BOMBEO DE GP</v>
      </c>
      <c r="C359" s="55" t="str">
        <f t="shared" si="118"/>
        <v>Equipamiento &amp; Soporte Técnico</v>
      </c>
      <c r="D359" s="55" t="str">
        <f t="shared" si="119"/>
        <v>Equipamiento</v>
      </c>
      <c r="E359" s="55" t="str">
        <f t="shared" si="120"/>
        <v>Software de GP y DAS</v>
      </c>
      <c r="F359" s="55" t="str">
        <f t="shared" si="121"/>
        <v>BOMBEO DE GPEquipamiento &amp; Soporte Técnico</v>
      </c>
      <c r="G359" s="55" t="str">
        <f t="shared" si="116"/>
        <v>BOMBEO DE GPEquipamiento &amp; Soporte TécnicoEquipamiento</v>
      </c>
      <c r="H359" s="55" t="str">
        <f t="shared" si="122"/>
        <v>BOMBEO DE GPEquipamiento &amp; Soporte TécnicoEquipamientoSoftware de GP y DAS</v>
      </c>
      <c r="J359" s="33" t="str">
        <f t="shared" si="123"/>
        <v>-BOMBEO DE GP</v>
      </c>
      <c r="P359" s="77" t="s">
        <v>243</v>
      </c>
      <c r="Q359" s="78" t="s">
        <v>217</v>
      </c>
      <c r="R359" s="78" t="s">
        <v>186</v>
      </c>
      <c r="T359" s="79" t="s">
        <v>15</v>
      </c>
      <c r="U359" s="79"/>
      <c r="W359" s="79" t="s">
        <v>9</v>
      </c>
      <c r="Y359" s="80" t="s">
        <v>9</v>
      </c>
      <c r="Z359" s="80" t="s">
        <v>9</v>
      </c>
      <c r="AA359" s="80" t="s">
        <v>9</v>
      </c>
      <c r="AC359" s="81" t="str">
        <f>IF($T359="Cumplimiento","",INDEX(TABLA_TIPO_MEDICION[1],MATCH(MATRIZ!$U359,TABLA_TIPO_MEDICION[TIPO_MEDICION],0),1))</f>
        <v/>
      </c>
      <c r="AD359" s="81" t="str">
        <f>IF($T359="Cumplimiento","",INDEX(TABLA_TIPO_MEDICION[2],MATCH(MATRIZ!$U359,TABLA_TIPO_MEDICION[TIPO_MEDICION],0),1))</f>
        <v/>
      </c>
      <c r="AE359" s="81" t="str">
        <f>IF($T359="Cumplimiento","",INDEX(TABLA_TIPO_MEDICION[3],MATCH(MATRIZ!$U359,TABLA_TIPO_MEDICION[TIPO_MEDICION],0),1))</f>
        <v/>
      </c>
      <c r="AF359" s="81" t="str">
        <f>IF($T359="Cumplimiento","",INDEX(TABLA_TIPO_MEDICION[4],MATCH(MATRIZ!$U359,TABLA_TIPO_MEDICION[TIPO_MEDICION],0),1))</f>
        <v/>
      </c>
      <c r="AH359" s="74"/>
      <c r="AI359" s="59"/>
      <c r="AJ359" s="58"/>
      <c r="AK359" s="74"/>
      <c r="AL359" s="74"/>
      <c r="AM359" s="58"/>
      <c r="AN359" s="58"/>
      <c r="AO359" s="82">
        <v>0.2</v>
      </c>
      <c r="AQ359" s="32"/>
      <c r="AS359" s="83" t="str">
        <f>IF($AQ359="","",IF($T359="Cumplimiento",INDEX(TABLA_SI_NO[Valor],MATCH($AQ359,TABLA_SI_NO[SI_NO],0),1),IF($AQ359&lt;$Y359,$AC359,IF($AQ359&lt;$Z359,$AD359,IF($AQ359&lt;$AA359,$AE359,IF($AQ359&gt;=$AA359,$AF359))))))</f>
        <v/>
      </c>
      <c r="AU359" s="74"/>
      <c r="AV359" s="84">
        <f t="shared" si="130"/>
        <v>0</v>
      </c>
      <c r="AX359" s="74"/>
      <c r="AY359" s="59"/>
      <c r="AZ359" s="58"/>
      <c r="BA359" s="74"/>
      <c r="BD359" s="58"/>
      <c r="BE359" s="82">
        <f t="shared" si="131"/>
        <v>0</v>
      </c>
      <c r="BF359" s="116"/>
    </row>
    <row r="360" spans="2:58" ht="45" customHeight="1" x14ac:dyDescent="0.25">
      <c r="B360" s="55" t="str">
        <f t="shared" si="117"/>
        <v>BOMBEO DE GP</v>
      </c>
      <c r="C360" s="55" t="str">
        <f t="shared" si="118"/>
        <v>Equipamiento &amp; Soporte Técnico</v>
      </c>
      <c r="D360" s="55" t="str">
        <f t="shared" si="119"/>
        <v>Equipamiento</v>
      </c>
      <c r="E360" s="55" t="str">
        <f t="shared" si="120"/>
        <v>Sistema de fluido dedicado</v>
      </c>
      <c r="F360" s="55" t="str">
        <f t="shared" si="121"/>
        <v>BOMBEO DE GPEquipamiento &amp; Soporte Técnico</v>
      </c>
      <c r="G360" s="55" t="str">
        <f t="shared" si="116"/>
        <v>BOMBEO DE GPEquipamiento &amp; Soporte TécnicoEquipamiento</v>
      </c>
      <c r="H360" s="55" t="str">
        <f t="shared" si="122"/>
        <v>BOMBEO DE GPEquipamiento &amp; Soporte TécnicoEquipamientoSistema de fluido dedicado</v>
      </c>
      <c r="J360" s="33" t="str">
        <f t="shared" si="123"/>
        <v>-BOMBEO DE GP</v>
      </c>
      <c r="P360" s="77" t="s">
        <v>244</v>
      </c>
      <c r="Q360" s="78" t="s">
        <v>217</v>
      </c>
      <c r="R360" s="78" t="s">
        <v>186</v>
      </c>
      <c r="T360" s="79" t="s">
        <v>15</v>
      </c>
      <c r="U360" s="79"/>
      <c r="W360" s="79" t="s">
        <v>13</v>
      </c>
      <c r="Y360" s="80" t="s">
        <v>9</v>
      </c>
      <c r="Z360" s="80" t="s">
        <v>9</v>
      </c>
      <c r="AA360" s="80" t="s">
        <v>9</v>
      </c>
      <c r="AC360" s="81" t="str">
        <f>IF($T360="Cumplimiento","",INDEX(TABLA_TIPO_MEDICION[1],MATCH(MATRIZ!$U360,TABLA_TIPO_MEDICION[TIPO_MEDICION],0),1))</f>
        <v/>
      </c>
      <c r="AD360" s="81" t="str">
        <f>IF($T360="Cumplimiento","",INDEX(TABLA_TIPO_MEDICION[2],MATCH(MATRIZ!$U360,TABLA_TIPO_MEDICION[TIPO_MEDICION],0),1))</f>
        <v/>
      </c>
      <c r="AE360" s="81" t="str">
        <f>IF($T360="Cumplimiento","",INDEX(TABLA_TIPO_MEDICION[3],MATCH(MATRIZ!$U360,TABLA_TIPO_MEDICION[TIPO_MEDICION],0),1))</f>
        <v/>
      </c>
      <c r="AF360" s="81" t="str">
        <f>IF($T360="Cumplimiento","",INDEX(TABLA_TIPO_MEDICION[4],MATCH(MATRIZ!$U360,TABLA_TIPO_MEDICION[TIPO_MEDICION],0),1))</f>
        <v/>
      </c>
      <c r="AH360" s="74"/>
      <c r="AI360" s="59"/>
      <c r="AJ360" s="58"/>
      <c r="AK360" s="74"/>
      <c r="AL360" s="74"/>
      <c r="AM360" s="58"/>
      <c r="AN360" s="58"/>
      <c r="AO360" s="82">
        <v>0.1</v>
      </c>
      <c r="AQ360" s="32"/>
      <c r="AS360" s="83" t="str">
        <f>IF($AQ360="","",IF($T360="Cumplimiento",INDEX(TABLA_SI_NO[Valor],MATCH($AQ360,TABLA_SI_NO[SI_NO],0),1),IF($AQ360&lt;$Y360,$AC360,IF($AQ360&lt;$Z360,$AD360,IF($AQ360&lt;$AA360,$AE360,IF($AQ360&gt;=$AA360,$AF360))))))</f>
        <v/>
      </c>
      <c r="AU360" s="74"/>
      <c r="AV360" s="84">
        <f t="shared" si="130"/>
        <v>0</v>
      </c>
      <c r="AX360" s="74"/>
      <c r="AY360" s="59"/>
      <c r="AZ360" s="58"/>
      <c r="BA360" s="74"/>
      <c r="BD360" s="58"/>
      <c r="BE360" s="82">
        <f t="shared" si="131"/>
        <v>0</v>
      </c>
      <c r="BF360" s="116"/>
    </row>
    <row r="361" spans="2:58" ht="3.75" customHeight="1" x14ac:dyDescent="0.25">
      <c r="B361" s="55" t="str">
        <f t="shared" si="117"/>
        <v>BOMBEO DE GP</v>
      </c>
      <c r="C361" s="55" t="str">
        <f t="shared" si="118"/>
        <v>Equipamiento &amp; Soporte Técnico</v>
      </c>
      <c r="D361" s="55" t="str">
        <f t="shared" si="119"/>
        <v>Equipamiento</v>
      </c>
      <c r="E361" s="55" t="str">
        <f t="shared" si="120"/>
        <v>Herramientas de pesca</v>
      </c>
      <c r="F361" s="55" t="str">
        <f t="shared" si="121"/>
        <v>BOMBEO DE GPEquipamiento &amp; Soporte Técnico</v>
      </c>
      <c r="G361" s="55" t="str">
        <f t="shared" si="116"/>
        <v>BOMBEO DE GPEquipamiento &amp; Soporte TécnicoEquipamiento</v>
      </c>
      <c r="H361" s="55" t="str">
        <f t="shared" si="122"/>
        <v>BOMBEO DE GPEquipamiento &amp; Soporte TécnicoEquipamientoHerramientas de pesca</v>
      </c>
      <c r="J361" s="33" t="str">
        <f t="shared" si="123"/>
        <v>-BOMBEO DE GP</v>
      </c>
      <c r="P361" s="37" t="s">
        <v>195</v>
      </c>
      <c r="AI361" s="59"/>
      <c r="AK361" s="74"/>
      <c r="AN361" s="58"/>
      <c r="AY361" s="59"/>
      <c r="BA361" s="74"/>
    </row>
    <row r="362" spans="2:58" ht="3.95" customHeight="1" x14ac:dyDescent="0.25">
      <c r="B362" s="55" t="str">
        <f t="shared" si="117"/>
        <v>BOMBEO DE GP</v>
      </c>
      <c r="C362" s="55" t="str">
        <f t="shared" si="118"/>
        <v>Equipamiento &amp; Soporte Técnico</v>
      </c>
      <c r="D362" s="55" t="str">
        <f t="shared" si="119"/>
        <v>Equipamiento</v>
      </c>
      <c r="E362" s="55" t="str">
        <f t="shared" si="120"/>
        <v/>
      </c>
      <c r="F362" s="55" t="str">
        <f t="shared" si="121"/>
        <v>BOMBEO DE GPEquipamiento &amp; Soporte Técnico</v>
      </c>
      <c r="G362" s="55" t="str">
        <f t="shared" si="116"/>
        <v>BOMBEO DE GPEquipamiento &amp; Soporte TécnicoEquipamiento</v>
      </c>
      <c r="H362" s="55" t="str">
        <f t="shared" si="122"/>
        <v/>
      </c>
      <c r="J362" s="33" t="str">
        <f t="shared" si="123"/>
        <v>-BOMBEO DE GP</v>
      </c>
      <c r="AY362" s="59"/>
      <c r="BB362" s="75"/>
    </row>
    <row r="363" spans="2:58" ht="15" customHeight="1" x14ac:dyDescent="0.25">
      <c r="B363" s="55" t="str">
        <f t="shared" si="117"/>
        <v>BOMBEO DE GP</v>
      </c>
      <c r="C363" s="55" t="str">
        <f t="shared" si="118"/>
        <v>Facilidades / Instalaciones</v>
      </c>
      <c r="D363" s="55" t="str">
        <f t="shared" si="119"/>
        <v>Equipamiento</v>
      </c>
      <c r="E363" s="55" t="str">
        <f t="shared" si="120"/>
        <v/>
      </c>
      <c r="F363" s="55" t="str">
        <f t="shared" si="121"/>
        <v>BOMBEO DE GPFacilidades / Instalaciones</v>
      </c>
      <c r="G363" s="55" t="str">
        <f t="shared" si="116"/>
        <v>BOMBEO DE GPFacilidades / InstalacionesEquipamiento</v>
      </c>
      <c r="H363" s="55" t="str">
        <f t="shared" si="122"/>
        <v/>
      </c>
      <c r="I363" s="34" t="s">
        <v>81</v>
      </c>
      <c r="J363" s="33" t="str">
        <f t="shared" si="123"/>
        <v>1.3-BOMBEO DE GP</v>
      </c>
      <c r="N363" s="62" t="s">
        <v>82</v>
      </c>
      <c r="O363" s="62"/>
      <c r="P363" s="63"/>
      <c r="Q363" s="62"/>
      <c r="R363" s="62"/>
      <c r="T363" s="62"/>
      <c r="U363" s="62"/>
      <c r="W363" s="62"/>
      <c r="Y363" s="62"/>
      <c r="Z363" s="62"/>
      <c r="AA363" s="62"/>
      <c r="AC363" s="62"/>
      <c r="AD363" s="62"/>
      <c r="AE363" s="62"/>
      <c r="AF363" s="62"/>
      <c r="AH363" s="58"/>
      <c r="AI363" s="64">
        <v>0.1</v>
      </c>
      <c r="AJ363" s="58"/>
      <c r="AK363" s="65">
        <f>SUMIFS($AL:$AL,$F:$F,$F363)</f>
        <v>1</v>
      </c>
      <c r="AL363" s="65"/>
      <c r="AM363" s="58"/>
      <c r="AN363" s="42"/>
      <c r="AO363" s="42"/>
      <c r="AP363" s="42"/>
      <c r="AQ363" s="42"/>
      <c r="AR363" s="42"/>
      <c r="AS363" s="42"/>
      <c r="AT363" s="42"/>
      <c r="AU363" s="42"/>
      <c r="AX363" s="58"/>
      <c r="AY363" s="64">
        <f>AI363*BD363</f>
        <v>0</v>
      </c>
      <c r="AZ363" s="58"/>
      <c r="BD363" s="65">
        <f>SUMIFS($BB:$BB,$F:$F,$F363)</f>
        <v>0</v>
      </c>
      <c r="BE363" s="65"/>
    </row>
    <row r="364" spans="2:58" ht="3.95" customHeight="1" x14ac:dyDescent="0.25">
      <c r="B364" s="55" t="str">
        <f t="shared" si="117"/>
        <v>BOMBEO DE GP</v>
      </c>
      <c r="C364" s="55" t="str">
        <f t="shared" si="118"/>
        <v>Facilidades / Instalaciones</v>
      </c>
      <c r="D364" s="55" t="str">
        <f t="shared" si="119"/>
        <v>Equipamiento</v>
      </c>
      <c r="E364" s="55" t="str">
        <f t="shared" si="120"/>
        <v/>
      </c>
      <c r="F364" s="55" t="str">
        <f t="shared" si="121"/>
        <v>BOMBEO DE GPFacilidades / Instalaciones</v>
      </c>
      <c r="G364" s="55" t="str">
        <f t="shared" si="116"/>
        <v>BOMBEO DE GPFacilidades / InstalacionesEquipamiento</v>
      </c>
      <c r="H364" s="55" t="str">
        <f t="shared" si="122"/>
        <v/>
      </c>
      <c r="J364" s="33" t="str">
        <f t="shared" si="123"/>
        <v>-BOMBEO DE GP</v>
      </c>
      <c r="T364" s="53"/>
      <c r="U364" s="53"/>
      <c r="W364" s="53"/>
      <c r="Y364" s="53"/>
      <c r="Z364" s="53"/>
      <c r="AA364" s="53"/>
      <c r="AC364" s="53"/>
      <c r="AD364" s="53"/>
      <c r="AE364" s="53"/>
      <c r="AF364" s="53"/>
      <c r="AH364" s="58"/>
      <c r="AI364" s="59"/>
      <c r="AJ364" s="58"/>
      <c r="AK364" s="58"/>
      <c r="AL364" s="59"/>
      <c r="AM364" s="58"/>
      <c r="AN364" s="58"/>
      <c r="AO364" s="59"/>
      <c r="AQ364" s="42"/>
      <c r="AR364" s="42"/>
      <c r="AS364" s="42"/>
      <c r="AT364" s="42"/>
      <c r="AU364" s="42"/>
      <c r="AX364" s="58"/>
      <c r="AY364" s="59"/>
      <c r="AZ364" s="58"/>
      <c r="BA364" s="58"/>
      <c r="BB364" s="59"/>
      <c r="BD364" s="53"/>
      <c r="BE364" s="53"/>
    </row>
    <row r="365" spans="2:58" ht="15" customHeight="1" x14ac:dyDescent="0.25">
      <c r="B365" s="55" t="str">
        <f t="shared" si="117"/>
        <v>BOMBEO DE GP</v>
      </c>
      <c r="C365" s="55" t="str">
        <f t="shared" si="118"/>
        <v>Facilidades / Instalaciones</v>
      </c>
      <c r="D365" s="55" t="str">
        <f t="shared" si="119"/>
        <v>Planta</v>
      </c>
      <c r="E365" s="55" t="str">
        <f t="shared" si="120"/>
        <v/>
      </c>
      <c r="F365" s="55" t="str">
        <f t="shared" si="121"/>
        <v>BOMBEO DE GPFacilidades / Instalaciones</v>
      </c>
      <c r="G365" s="55" t="str">
        <f t="shared" si="116"/>
        <v>BOMBEO DE GPFacilidades / InstalacionesPlanta</v>
      </c>
      <c r="H365" s="55" t="str">
        <f t="shared" si="122"/>
        <v/>
      </c>
      <c r="J365" s="33" t="str">
        <f t="shared" si="123"/>
        <v>-BOMBEO DE GP</v>
      </c>
      <c r="N365" s="67"/>
      <c r="O365" s="68" t="s">
        <v>116</v>
      </c>
      <c r="P365" s="69"/>
      <c r="Q365" s="68"/>
      <c r="R365" s="68"/>
      <c r="T365" s="68"/>
      <c r="U365" s="68"/>
      <c r="W365" s="68"/>
      <c r="Y365" s="68"/>
      <c r="Z365" s="68"/>
      <c r="AA365" s="68"/>
      <c r="AC365" s="68"/>
      <c r="AD365" s="68"/>
      <c r="AE365" s="68"/>
      <c r="AF365" s="68"/>
      <c r="AH365" s="58"/>
      <c r="AJ365" s="58"/>
      <c r="AK365" s="70"/>
      <c r="AL365" s="71">
        <v>1</v>
      </c>
      <c r="AM365" s="58"/>
      <c r="AN365" s="72">
        <f>SUMIFS($AO:$AO,$G:$G,$G365)</f>
        <v>1</v>
      </c>
      <c r="AO365" s="73"/>
      <c r="AQ365" s="42"/>
      <c r="AR365" s="42"/>
      <c r="AS365" s="42"/>
      <c r="AT365" s="42"/>
      <c r="AU365" s="42"/>
      <c r="AX365" s="58"/>
      <c r="AY365" s="59"/>
      <c r="AZ365" s="58"/>
      <c r="BA365" s="70"/>
      <c r="BB365" s="71">
        <f>AL365*BD365</f>
        <v>0</v>
      </c>
      <c r="BD365" s="72">
        <f>SUMIFS($BE:$BE,$G:$G,$G365)</f>
        <v>0</v>
      </c>
      <c r="BE365" s="73"/>
    </row>
    <row r="366" spans="2:58" ht="15" customHeight="1" x14ac:dyDescent="0.25">
      <c r="B366" s="55" t="str">
        <f t="shared" si="117"/>
        <v>BOMBEO DE GP</v>
      </c>
      <c r="C366" s="55" t="str">
        <f t="shared" si="118"/>
        <v>Facilidades / Instalaciones</v>
      </c>
      <c r="D366" s="55" t="str">
        <f t="shared" si="119"/>
        <v>Planta</v>
      </c>
      <c r="E366" s="55" t="str">
        <f t="shared" si="120"/>
        <v/>
      </c>
      <c r="F366" s="55" t="str">
        <f t="shared" si="121"/>
        <v>BOMBEO DE GPFacilidades / Instalaciones</v>
      </c>
      <c r="G366" s="55" t="str">
        <f t="shared" si="116"/>
        <v>BOMBEO DE GPFacilidades / InstalacionesPlanta</v>
      </c>
      <c r="H366" s="55" t="str">
        <f t="shared" si="122"/>
        <v/>
      </c>
      <c r="J366" s="33" t="str">
        <f t="shared" si="123"/>
        <v>-BOMBEO DE GP</v>
      </c>
      <c r="T366" s="53"/>
      <c r="U366" s="53"/>
      <c r="W366" s="53"/>
      <c r="Y366" s="53"/>
      <c r="Z366" s="53"/>
      <c r="AA366" s="53"/>
      <c r="AJ366" s="58"/>
      <c r="AK366" s="74"/>
      <c r="AL366" s="75"/>
      <c r="AM366" s="58"/>
      <c r="AN366" s="58"/>
      <c r="AO366" s="76"/>
      <c r="AQ366" s="53"/>
      <c r="AS366" s="53"/>
      <c r="AU366" s="58"/>
      <c r="AV366" s="93"/>
      <c r="AX366" s="58"/>
      <c r="AY366" s="59"/>
      <c r="AZ366" s="58"/>
      <c r="BA366" s="74"/>
      <c r="BB366" s="75"/>
      <c r="BD366" s="58"/>
      <c r="BE366" s="76"/>
    </row>
    <row r="367" spans="2:58" ht="45" customHeight="1" x14ac:dyDescent="0.25">
      <c r="B367" s="55" t="str">
        <f t="shared" si="117"/>
        <v>BOMBEO DE GP</v>
      </c>
      <c r="C367" s="55" t="str">
        <f t="shared" si="118"/>
        <v>Facilidades / Instalaciones</v>
      </c>
      <c r="D367" s="55" t="str">
        <f t="shared" si="119"/>
        <v>Planta</v>
      </c>
      <c r="E367" s="55" t="str">
        <f t="shared" si="120"/>
        <v>Base Operativa</v>
      </c>
      <c r="F367" s="55" t="str">
        <f t="shared" si="121"/>
        <v>BOMBEO DE GPFacilidades / Instalaciones</v>
      </c>
      <c r="G367" s="55" t="str">
        <f t="shared" si="116"/>
        <v>BOMBEO DE GPFacilidades / InstalacionesPlanta</v>
      </c>
      <c r="H367" s="55" t="str">
        <f t="shared" si="122"/>
        <v>BOMBEO DE GPFacilidades / InstalacionesPlantaBase Operativa</v>
      </c>
      <c r="J367" s="33" t="str">
        <f t="shared" si="123"/>
        <v>-BOMBEO DE GP</v>
      </c>
      <c r="P367" s="77" t="s">
        <v>178</v>
      </c>
      <c r="Q367" s="113" t="s">
        <v>179</v>
      </c>
      <c r="R367" s="78" t="s">
        <v>180</v>
      </c>
      <c r="T367" s="79" t="s">
        <v>15</v>
      </c>
      <c r="U367" s="79"/>
      <c r="W367" s="79" t="s">
        <v>13</v>
      </c>
      <c r="Y367" s="92" t="s">
        <v>9</v>
      </c>
      <c r="Z367" s="92" t="s">
        <v>9</v>
      </c>
      <c r="AA367" s="92" t="s">
        <v>9</v>
      </c>
      <c r="AC367" s="81" t="str">
        <f>IF($T367="Cumplimiento","",INDEX(TABLA_TIPO_MEDICION[1],MATCH(MATRIZ!$U367,TABLA_TIPO_MEDICION[TIPO_MEDICION],0),1))</f>
        <v/>
      </c>
      <c r="AD367" s="81" t="str">
        <f>IF($T367="Cumplimiento","",INDEX(TABLA_TIPO_MEDICION[2],MATCH(MATRIZ!$U367,TABLA_TIPO_MEDICION[TIPO_MEDICION],0),1))</f>
        <v/>
      </c>
      <c r="AE367" s="81" t="str">
        <f>IF($T367="Cumplimiento","",INDEX(TABLA_TIPO_MEDICION[3],MATCH(MATRIZ!$U367,TABLA_TIPO_MEDICION[TIPO_MEDICION],0),1))</f>
        <v/>
      </c>
      <c r="AF367" s="81" t="str">
        <f>IF($T367="Cumplimiento","",INDEX(TABLA_TIPO_MEDICION[4],MATCH(MATRIZ!$U367,TABLA_TIPO_MEDICION[TIPO_MEDICION],0),1))</f>
        <v/>
      </c>
      <c r="AJ367" s="58"/>
      <c r="AK367" s="74"/>
      <c r="AL367" s="74"/>
      <c r="AM367" s="58"/>
      <c r="AN367" s="58"/>
      <c r="AO367" s="82">
        <v>0.6</v>
      </c>
      <c r="AQ367" s="32"/>
      <c r="AS367" s="83" t="str">
        <f>IF($AQ367="","",IF($T367="Cumplimiento",INDEX(TABLA_SI_NO[Valor],MATCH($AQ367,TABLA_SI_NO[SI_NO],0),1),IF($AQ367&lt;$Y367,$AC367,IF($AQ367&lt;$Z367,$AD367,IF($AQ367&lt;$AA367,$AE367,IF($AQ367&gt;=$AA367,$AF367))))))</f>
        <v/>
      </c>
      <c r="AU367" s="74"/>
      <c r="AV367" s="84">
        <f t="shared" ref="AV367:AV368" si="132">IF(W367="SI",IF(AS367=0,1,0),0)</f>
        <v>0</v>
      </c>
      <c r="AX367" s="74"/>
      <c r="AY367" s="59"/>
      <c r="AZ367" s="58"/>
      <c r="BA367" s="74"/>
      <c r="BB367" s="75"/>
      <c r="BD367" s="58"/>
      <c r="BE367" s="82">
        <f t="shared" ref="BE367:BE368" si="133">IF($AS367="",0,$AS367*$AO367)</f>
        <v>0</v>
      </c>
      <c r="BF367" s="116"/>
    </row>
    <row r="368" spans="2:58" ht="45" customHeight="1" x14ac:dyDescent="0.25">
      <c r="B368" s="55" t="str">
        <f t="shared" si="117"/>
        <v>BOMBEO DE GP</v>
      </c>
      <c r="C368" s="55" t="str">
        <f t="shared" si="118"/>
        <v>Facilidades / Instalaciones</v>
      </c>
      <c r="D368" s="55" t="str">
        <f t="shared" si="119"/>
        <v>Planta</v>
      </c>
      <c r="E368" s="55" t="str">
        <f t="shared" si="120"/>
        <v>Capacidad de Inspección Bajo Standard DS-1 y DS-1 Bits de TH Hill en cercanías de Paraíso</v>
      </c>
      <c r="F368" s="55" t="str">
        <f t="shared" si="121"/>
        <v>BOMBEO DE GPFacilidades / Instalaciones</v>
      </c>
      <c r="G368" s="55" t="str">
        <f t="shared" si="116"/>
        <v>BOMBEO DE GPFacilidades / InstalacionesPlanta</v>
      </c>
      <c r="H368" s="55" t="str">
        <f t="shared" si="122"/>
        <v>BOMBEO DE GPFacilidades / InstalacionesPlantaCapacidad de Inspección Bajo Standard DS-1 y DS-1 Bits de TH Hill en cercanías de Paraíso</v>
      </c>
      <c r="J368" s="33" t="str">
        <f t="shared" si="123"/>
        <v>-BOMBEO DE GP</v>
      </c>
      <c r="P368" s="77" t="s">
        <v>181</v>
      </c>
      <c r="Q368" s="78" t="s">
        <v>182</v>
      </c>
      <c r="R368" s="78" t="s">
        <v>180</v>
      </c>
      <c r="T368" s="79" t="s">
        <v>15</v>
      </c>
      <c r="U368" s="79"/>
      <c r="W368" s="79" t="s">
        <v>13</v>
      </c>
      <c r="Y368" s="92" t="s">
        <v>9</v>
      </c>
      <c r="Z368" s="92" t="s">
        <v>9</v>
      </c>
      <c r="AA368" s="92" t="s">
        <v>9</v>
      </c>
      <c r="AC368" s="81" t="str">
        <f>IF($T368="Cumplimiento","",INDEX(TABLA_TIPO_MEDICION[1],MATCH(MATRIZ!$U368,TABLA_TIPO_MEDICION[TIPO_MEDICION],0),1))</f>
        <v/>
      </c>
      <c r="AD368" s="81" t="str">
        <f>IF($T368="Cumplimiento","",INDEX(TABLA_TIPO_MEDICION[2],MATCH(MATRIZ!$U368,TABLA_TIPO_MEDICION[TIPO_MEDICION],0),1))</f>
        <v/>
      </c>
      <c r="AE368" s="81" t="str">
        <f>IF($T368="Cumplimiento","",INDEX(TABLA_TIPO_MEDICION[3],MATCH(MATRIZ!$U368,TABLA_TIPO_MEDICION[TIPO_MEDICION],0),1))</f>
        <v/>
      </c>
      <c r="AF368" s="81" t="str">
        <f>IF($T368="Cumplimiento","",INDEX(TABLA_TIPO_MEDICION[4],MATCH(MATRIZ!$U368,TABLA_TIPO_MEDICION[TIPO_MEDICION],0),1))</f>
        <v/>
      </c>
      <c r="AJ368" s="58"/>
      <c r="AK368" s="74"/>
      <c r="AL368" s="74"/>
      <c r="AM368" s="58"/>
      <c r="AN368" s="58"/>
      <c r="AO368" s="82">
        <v>0.4</v>
      </c>
      <c r="AQ368" s="32"/>
      <c r="AS368" s="83" t="str">
        <f>IF($AQ368="","",IF($T368="Cumplimiento",INDEX(TABLA_SI_NO[Valor],MATCH($AQ368,TABLA_SI_NO[SI_NO],0),1),IF($AQ368&lt;$Y368,$AC368,IF($AQ368&lt;$Z368,$AD368,IF($AQ368&lt;$AA368,$AE368,IF($AQ368&gt;=$AA368,$AF368))))))</f>
        <v/>
      </c>
      <c r="AU368" s="74"/>
      <c r="AV368" s="84">
        <f t="shared" si="132"/>
        <v>0</v>
      </c>
      <c r="AX368" s="74"/>
      <c r="AY368" s="59"/>
      <c r="AZ368" s="58"/>
      <c r="BA368" s="74"/>
      <c r="BB368" s="75"/>
      <c r="BD368" s="58"/>
      <c r="BE368" s="82">
        <f t="shared" si="133"/>
        <v>0</v>
      </c>
      <c r="BF368" s="116"/>
    </row>
    <row r="369" spans="1:58" ht="15" customHeight="1" x14ac:dyDescent="0.25">
      <c r="B369" s="33" t="str">
        <f t="shared" si="117"/>
        <v>BOMBEO DE GP</v>
      </c>
      <c r="C369" s="55" t="str">
        <f t="shared" si="118"/>
        <v>Facilidades / Instalaciones</v>
      </c>
      <c r="D369" s="55" t="str">
        <f t="shared" si="119"/>
        <v>Planta</v>
      </c>
      <c r="E369" s="55" t="str">
        <f t="shared" si="120"/>
        <v/>
      </c>
      <c r="F369" s="55" t="str">
        <f t="shared" si="121"/>
        <v>BOMBEO DE GPFacilidades / Instalaciones</v>
      </c>
      <c r="G369" s="55" t="str">
        <f t="shared" si="116"/>
        <v>BOMBEO DE GPFacilidades / InstalacionesPlanta</v>
      </c>
      <c r="H369" s="55" t="str">
        <f t="shared" si="122"/>
        <v/>
      </c>
      <c r="J369" s="33" t="str">
        <f t="shared" si="123"/>
        <v>-BOMBEO DE GP</v>
      </c>
    </row>
    <row r="370" spans="1:58" ht="15" customHeight="1" x14ac:dyDescent="0.25">
      <c r="B370" s="55" t="str">
        <f t="shared" si="117"/>
        <v>AFORO</v>
      </c>
      <c r="C370" s="55" t="str">
        <f t="shared" si="118"/>
        <v>Facilidades / Instalaciones</v>
      </c>
      <c r="D370" s="55" t="str">
        <f t="shared" si="119"/>
        <v>Planta</v>
      </c>
      <c r="E370" s="55" t="str">
        <f t="shared" si="120"/>
        <v/>
      </c>
      <c r="F370" s="55" t="str">
        <f t="shared" si="121"/>
        <v>AFOROFacilidades / Instalaciones</v>
      </c>
      <c r="G370" s="55" t="str">
        <f t="shared" si="116"/>
        <v>AFOROFacilidades / InstalacionesPlanta</v>
      </c>
      <c r="H370" s="55" t="str">
        <f t="shared" si="122"/>
        <v/>
      </c>
      <c r="I370" s="34">
        <v>1</v>
      </c>
      <c r="J370" s="33" t="str">
        <f t="shared" si="123"/>
        <v>1-AFORO</v>
      </c>
      <c r="M370" s="39" t="s">
        <v>245</v>
      </c>
      <c r="N370" s="39"/>
      <c r="O370" s="39"/>
      <c r="P370" s="40"/>
      <c r="Q370" s="39"/>
      <c r="R370" s="39"/>
      <c r="T370" s="56" t="s">
        <v>7</v>
      </c>
      <c r="U370" s="56"/>
      <c r="W370" s="56"/>
      <c r="Y370" s="56"/>
      <c r="Z370" s="56"/>
      <c r="AA370" s="56"/>
      <c r="AC370" s="56"/>
      <c r="AD370" s="56"/>
      <c r="AE370" s="56"/>
      <c r="AF370" s="56"/>
      <c r="AH370" s="57">
        <f>SUMIFS($AI:$AI,$B:$B,$B370)</f>
        <v>0.99999999999999989</v>
      </c>
      <c r="AI370" s="57"/>
      <c r="AJ370" s="58"/>
      <c r="AK370" s="58"/>
      <c r="AL370" s="58"/>
      <c r="AM370" s="58"/>
      <c r="AN370" s="59"/>
      <c r="AO370" s="59"/>
      <c r="AQ370" s="53"/>
      <c r="AR370" s="53"/>
      <c r="AS370" s="53"/>
      <c r="AU370" s="60" t="str">
        <f>IF(SUMIFS($AV:$AV,$B:$B,$B370)&gt;0,"NC","")</f>
        <v/>
      </c>
      <c r="AV370" s="61"/>
      <c r="AZ370" s="58"/>
      <c r="BA370" s="59"/>
      <c r="BB370" s="59"/>
      <c r="BD370" s="57">
        <f>IF(AU370="NC",0,SUMIFS($AY:$AY,$B:$B,$B370))</f>
        <v>0</v>
      </c>
      <c r="BE370" s="57"/>
    </row>
    <row r="371" spans="1:58" ht="3" customHeight="1" x14ac:dyDescent="0.25">
      <c r="B371" s="55" t="str">
        <f t="shared" si="117"/>
        <v>AFORO</v>
      </c>
      <c r="C371" s="55" t="str">
        <f t="shared" si="118"/>
        <v>Facilidades / Instalaciones</v>
      </c>
      <c r="D371" s="55" t="str">
        <f t="shared" si="119"/>
        <v>Planta</v>
      </c>
      <c r="E371" s="55" t="str">
        <f t="shared" si="120"/>
        <v/>
      </c>
      <c r="F371" s="55" t="str">
        <f t="shared" si="121"/>
        <v>AFOROFacilidades / Instalaciones</v>
      </c>
      <c r="G371" s="55" t="str">
        <f t="shared" si="116"/>
        <v>AFOROFacilidades / InstalacionesPlanta</v>
      </c>
      <c r="H371" s="55" t="str">
        <f t="shared" si="122"/>
        <v/>
      </c>
      <c r="I371" s="34" t="s">
        <v>45</v>
      </c>
      <c r="J371" s="33" t="str">
        <f t="shared" si="123"/>
        <v xml:space="preserve"> -AFORO</v>
      </c>
      <c r="T371" s="53"/>
      <c r="U371" s="53"/>
      <c r="W371" s="53"/>
      <c r="Y371" s="53"/>
      <c r="Z371" s="53"/>
      <c r="AA371" s="53"/>
      <c r="AH371" s="58"/>
      <c r="AI371" s="59"/>
      <c r="AJ371" s="58"/>
      <c r="AK371" s="58"/>
      <c r="AL371" s="59"/>
      <c r="AM371" s="58"/>
      <c r="AN371" s="59"/>
      <c r="AO371" s="59"/>
      <c r="AQ371" s="53"/>
      <c r="AR371" s="53"/>
      <c r="AS371" s="53"/>
      <c r="AU371" s="58"/>
      <c r="AV371" s="54"/>
      <c r="AX371" s="58"/>
      <c r="AY371" s="59"/>
      <c r="AZ371" s="58"/>
      <c r="BA371" s="59"/>
      <c r="BB371" s="59"/>
      <c r="BD371" s="53"/>
      <c r="BE371" s="53"/>
    </row>
    <row r="372" spans="1:58" ht="15" customHeight="1" x14ac:dyDescent="0.25">
      <c r="B372" s="55" t="str">
        <f t="shared" si="117"/>
        <v>AFORO</v>
      </c>
      <c r="C372" s="55" t="str">
        <f t="shared" si="118"/>
        <v>Personal</v>
      </c>
      <c r="D372" s="55" t="str">
        <f t="shared" si="119"/>
        <v>Planta</v>
      </c>
      <c r="E372" s="55" t="str">
        <f t="shared" si="120"/>
        <v/>
      </c>
      <c r="F372" s="55" t="str">
        <f t="shared" si="121"/>
        <v>AFOROPersonal</v>
      </c>
      <c r="G372" s="55" t="str">
        <f t="shared" si="116"/>
        <v>AFOROPersonalPlanta</v>
      </c>
      <c r="H372" s="55" t="str">
        <f t="shared" si="122"/>
        <v/>
      </c>
      <c r="I372" s="34" t="s">
        <v>46</v>
      </c>
      <c r="J372" s="33" t="str">
        <f t="shared" si="123"/>
        <v>1.1-AFORO</v>
      </c>
      <c r="N372" s="62" t="s">
        <v>47</v>
      </c>
      <c r="O372" s="62"/>
      <c r="P372" s="63"/>
      <c r="Q372" s="62"/>
      <c r="R372" s="62"/>
      <c r="T372" s="62"/>
      <c r="U372" s="62"/>
      <c r="W372" s="62"/>
      <c r="Y372" s="62"/>
      <c r="Z372" s="62"/>
      <c r="AA372" s="62"/>
      <c r="AC372" s="62"/>
      <c r="AD372" s="62"/>
      <c r="AE372" s="62"/>
      <c r="AF372" s="62"/>
      <c r="AH372" s="58"/>
      <c r="AI372" s="64">
        <v>0.2</v>
      </c>
      <c r="AJ372" s="58"/>
      <c r="AK372" s="65">
        <f>SUMIFS($AL:$AL,$F:$F,$F372)</f>
        <v>1</v>
      </c>
      <c r="AL372" s="65"/>
      <c r="AM372" s="53"/>
      <c r="AN372" s="53"/>
      <c r="AO372" s="53"/>
      <c r="AP372" s="53"/>
      <c r="AQ372" s="53"/>
      <c r="AR372" s="53"/>
      <c r="AS372" s="53"/>
      <c r="AU372" s="58"/>
      <c r="AV372" s="54"/>
      <c r="AX372" s="58"/>
      <c r="AY372" s="64">
        <f>AI372*BD372</f>
        <v>0</v>
      </c>
      <c r="AZ372" s="58"/>
      <c r="BD372" s="65">
        <f>SUMIFS($BB:$BB,$F:$F,$F372)</f>
        <v>0</v>
      </c>
      <c r="BE372" s="65"/>
    </row>
    <row r="373" spans="1:58" ht="3" customHeight="1" x14ac:dyDescent="0.25">
      <c r="B373" s="55" t="str">
        <f t="shared" si="117"/>
        <v>AFORO</v>
      </c>
      <c r="C373" s="55" t="str">
        <f t="shared" si="118"/>
        <v>Personal</v>
      </c>
      <c r="D373" s="55" t="str">
        <f t="shared" si="119"/>
        <v>Planta</v>
      </c>
      <c r="E373" s="55" t="str">
        <f t="shared" si="120"/>
        <v/>
      </c>
      <c r="F373" s="55" t="str">
        <f t="shared" si="121"/>
        <v>AFOROPersonal</v>
      </c>
      <c r="G373" s="55" t="str">
        <f t="shared" si="116"/>
        <v>AFOROPersonalPlanta</v>
      </c>
      <c r="H373" s="55" t="str">
        <f t="shared" si="122"/>
        <v/>
      </c>
      <c r="I373" s="34" t="s">
        <v>45</v>
      </c>
      <c r="J373" s="33" t="str">
        <f t="shared" si="123"/>
        <v xml:space="preserve"> -AFORO</v>
      </c>
      <c r="T373" s="53"/>
      <c r="U373" s="53"/>
      <c r="W373" s="53"/>
      <c r="Y373" s="53"/>
      <c r="Z373" s="53"/>
      <c r="AA373" s="53"/>
      <c r="AC373" s="53"/>
      <c r="AD373" s="53"/>
      <c r="AE373" s="53"/>
      <c r="AF373" s="53"/>
      <c r="AH373" s="58"/>
      <c r="AI373" s="59"/>
      <c r="AJ373" s="58"/>
      <c r="AK373" s="58"/>
      <c r="AL373" s="59"/>
      <c r="AM373" s="58"/>
      <c r="AN373" s="58"/>
      <c r="AO373" s="59"/>
      <c r="AP373" s="53"/>
      <c r="AQ373" s="53"/>
      <c r="AR373" s="53"/>
      <c r="AS373" s="53"/>
      <c r="AU373" s="58"/>
      <c r="AV373" s="54"/>
      <c r="AX373" s="58"/>
      <c r="AY373" s="66"/>
      <c r="AZ373" s="58"/>
      <c r="BA373" s="58"/>
      <c r="BB373" s="59"/>
      <c r="BD373" s="53"/>
      <c r="BE373" s="53"/>
    </row>
    <row r="374" spans="1:58" ht="15" customHeight="1" x14ac:dyDescent="0.25">
      <c r="A374" s="67"/>
      <c r="B374" s="55" t="str">
        <f t="shared" si="117"/>
        <v>AFORO</v>
      </c>
      <c r="C374" s="55" t="str">
        <f t="shared" si="118"/>
        <v>Personal</v>
      </c>
      <c r="D374" s="55" t="str">
        <f t="shared" si="119"/>
        <v>Referente Técnico de la Línea</v>
      </c>
      <c r="E374" s="55" t="str">
        <f t="shared" si="120"/>
        <v/>
      </c>
      <c r="F374" s="55" t="str">
        <f t="shared" si="121"/>
        <v>AFOROPersonal</v>
      </c>
      <c r="G374" s="55" t="str">
        <f t="shared" si="116"/>
        <v>AFOROPersonalReferente Técnico de la Línea</v>
      </c>
      <c r="H374" s="55" t="str">
        <f t="shared" si="122"/>
        <v/>
      </c>
      <c r="I374" s="34" t="s">
        <v>45</v>
      </c>
      <c r="J374" s="33" t="str">
        <f t="shared" si="123"/>
        <v xml:space="preserve"> -AFORO</v>
      </c>
      <c r="M374" s="67"/>
      <c r="N374" s="67"/>
      <c r="O374" s="68" t="s">
        <v>48</v>
      </c>
      <c r="P374" s="69"/>
      <c r="Q374" s="68"/>
      <c r="R374" s="68"/>
      <c r="T374" s="68"/>
      <c r="U374" s="68"/>
      <c r="W374" s="68"/>
      <c r="Y374" s="68"/>
      <c r="Z374" s="68"/>
      <c r="AA374" s="68"/>
      <c r="AC374" s="68"/>
      <c r="AD374" s="68"/>
      <c r="AE374" s="68"/>
      <c r="AF374" s="68"/>
      <c r="AH374" s="58"/>
      <c r="AI374" s="58"/>
      <c r="AJ374" s="58"/>
      <c r="AK374" s="70"/>
      <c r="AL374" s="71">
        <v>1</v>
      </c>
      <c r="AM374" s="58"/>
      <c r="AN374" s="72">
        <f>SUMIFS($AO:$AO,$G:$G,$G374)</f>
        <v>1</v>
      </c>
      <c r="AO374" s="73"/>
      <c r="AQ374" s="53"/>
      <c r="AR374" s="53"/>
      <c r="AS374" s="53"/>
      <c r="AU374" s="58"/>
      <c r="AV374" s="54"/>
      <c r="AX374" s="58"/>
      <c r="AY374" s="66"/>
      <c r="AZ374" s="58"/>
      <c r="BA374" s="70"/>
      <c r="BB374" s="71">
        <f>AL374*BD374</f>
        <v>0</v>
      </c>
      <c r="BD374" s="72">
        <f>SUMIFS($BE:$BE,$G:$G,$G374)</f>
        <v>0</v>
      </c>
      <c r="BE374" s="73"/>
    </row>
    <row r="375" spans="1:58" ht="5.0999999999999996" customHeight="1" x14ac:dyDescent="0.25">
      <c r="B375" s="55" t="str">
        <f t="shared" si="117"/>
        <v>AFORO</v>
      </c>
      <c r="C375" s="55" t="str">
        <f t="shared" si="118"/>
        <v>Personal</v>
      </c>
      <c r="D375" s="55" t="str">
        <f t="shared" si="119"/>
        <v>Referente Técnico de la Línea</v>
      </c>
      <c r="E375" s="55" t="str">
        <f t="shared" si="120"/>
        <v/>
      </c>
      <c r="F375" s="55" t="str">
        <f t="shared" si="121"/>
        <v>AFOROPersonal</v>
      </c>
      <c r="G375" s="55" t="str">
        <f t="shared" si="116"/>
        <v>AFOROPersonalReferente Técnico de la Línea</v>
      </c>
      <c r="H375" s="55" t="str">
        <f t="shared" si="122"/>
        <v/>
      </c>
      <c r="I375" s="34" t="s">
        <v>45</v>
      </c>
      <c r="J375" s="33" t="str">
        <f t="shared" si="123"/>
        <v xml:space="preserve"> -AFORO</v>
      </c>
      <c r="T375" s="53"/>
      <c r="U375" s="53"/>
      <c r="W375" s="53"/>
      <c r="Y375" s="53"/>
      <c r="Z375" s="53"/>
      <c r="AA375" s="53"/>
      <c r="AH375" s="58"/>
      <c r="AI375" s="58"/>
      <c r="AJ375" s="58"/>
      <c r="AK375" s="74"/>
      <c r="AL375" s="75"/>
      <c r="AM375" s="58"/>
      <c r="AN375" s="58"/>
      <c r="AO375" s="76"/>
      <c r="AQ375" s="53"/>
      <c r="AS375" s="53"/>
      <c r="AU375" s="58"/>
      <c r="AV375" s="54"/>
      <c r="AX375" s="58"/>
      <c r="AY375" s="66"/>
      <c r="AZ375" s="58"/>
      <c r="BA375" s="74"/>
      <c r="BB375" s="75"/>
      <c r="BD375" s="58"/>
      <c r="BE375" s="76"/>
    </row>
    <row r="376" spans="1:58" ht="45" customHeight="1" x14ac:dyDescent="0.25">
      <c r="B376" s="55" t="str">
        <f t="shared" si="117"/>
        <v>AFORO</v>
      </c>
      <c r="C376" s="55" t="str">
        <f t="shared" si="118"/>
        <v>Personal</v>
      </c>
      <c r="D376" s="55" t="str">
        <f t="shared" si="119"/>
        <v>Referente Técnico de la Línea</v>
      </c>
      <c r="E376" s="55" t="str">
        <f t="shared" si="120"/>
        <v>Experiencia General</v>
      </c>
      <c r="F376" s="55" t="str">
        <f t="shared" si="121"/>
        <v>AFOROPersonal</v>
      </c>
      <c r="G376" s="55" t="str">
        <f t="shared" si="116"/>
        <v>AFOROPersonalReferente Técnico de la Línea</v>
      </c>
      <c r="H376" s="55" t="str">
        <f t="shared" si="122"/>
        <v>AFOROPersonalReferente Técnico de la LíneaExperiencia General</v>
      </c>
      <c r="I376" s="34" t="s">
        <v>45</v>
      </c>
      <c r="J376" s="33" t="str">
        <f t="shared" si="123"/>
        <v xml:space="preserve"> -AFORO</v>
      </c>
      <c r="P376" s="77" t="s">
        <v>49</v>
      </c>
      <c r="Q376" s="78" t="s">
        <v>168</v>
      </c>
      <c r="R376" s="78" t="s">
        <v>50</v>
      </c>
      <c r="T376" s="79" t="s">
        <v>11</v>
      </c>
      <c r="U376" s="79" t="s">
        <v>10</v>
      </c>
      <c r="W376" s="79" t="s">
        <v>13</v>
      </c>
      <c r="Y376" s="80">
        <v>3</v>
      </c>
      <c r="Z376" s="80">
        <v>5</v>
      </c>
      <c r="AA376" s="80">
        <v>10</v>
      </c>
      <c r="AC376" s="81">
        <f>IF($T376="Cumplimiento","",INDEX(TABLA_TIPO_MEDICION[1],MATCH(MATRIZ!$U376,TABLA_TIPO_MEDICION[TIPO_MEDICION],0),1))</f>
        <v>0</v>
      </c>
      <c r="AD376" s="81">
        <f>IF($T376="Cumplimiento","",INDEX(TABLA_TIPO_MEDICION[2],MATCH(MATRIZ!$U376,TABLA_TIPO_MEDICION[TIPO_MEDICION],0),1))</f>
        <v>0.8</v>
      </c>
      <c r="AE376" s="81">
        <f>IF($T376="Cumplimiento","",INDEX(TABLA_TIPO_MEDICION[3],MATCH(MATRIZ!$U376,TABLA_TIPO_MEDICION[TIPO_MEDICION],0),1))</f>
        <v>1</v>
      </c>
      <c r="AF376" s="81">
        <f>IF($T376="Cumplimiento","",INDEX(TABLA_TIPO_MEDICION[4],MATCH(MATRIZ!$U376,TABLA_TIPO_MEDICION[TIPO_MEDICION],0),1))</f>
        <v>1</v>
      </c>
      <c r="AH376" s="74"/>
      <c r="AI376" s="58"/>
      <c r="AJ376" s="58"/>
      <c r="AK376" s="74"/>
      <c r="AL376" s="58"/>
      <c r="AM376" s="58"/>
      <c r="AN376" s="58"/>
      <c r="AO376" s="82">
        <v>0.5</v>
      </c>
      <c r="AQ376" s="32"/>
      <c r="AS376" s="83" t="str">
        <f>IF($AQ376="","",IF($T376="Cumplimiento",INDEX(TABLA_SI_NO[Valor],MATCH($AQ376,TABLA_SI_NO[SI_NO],0),1),IF($AQ376&lt;$Y376,$AC376,IF($AQ376&lt;$Z376,$AD376,IF($AQ376&lt;$AA376,$AE376,IF($AQ376&gt;=$AA376,$AF376))))))</f>
        <v/>
      </c>
      <c r="AU376" s="74"/>
      <c r="AV376" s="84">
        <f t="shared" ref="AV376:AV377" si="134">IF(W376="SI",IF(AS376=0,1,0),0)</f>
        <v>0</v>
      </c>
      <c r="AX376" s="74"/>
      <c r="AY376" s="66"/>
      <c r="AZ376" s="58"/>
      <c r="BA376" s="74"/>
      <c r="BB376" s="66"/>
      <c r="BD376" s="58"/>
      <c r="BE376" s="82">
        <f t="shared" ref="BE376:BE377" si="135">IF($AS376="",0,$AS376*$AO376)</f>
        <v>0</v>
      </c>
      <c r="BF376" s="116"/>
    </row>
    <row r="377" spans="1:58" ht="45" customHeight="1" x14ac:dyDescent="0.25">
      <c r="B377" s="55" t="str">
        <f t="shared" si="117"/>
        <v>AFORO</v>
      </c>
      <c r="C377" s="55" t="str">
        <f t="shared" si="118"/>
        <v>Personal</v>
      </c>
      <c r="D377" s="55" t="str">
        <f t="shared" si="119"/>
        <v>Referente Técnico de la Línea</v>
      </c>
      <c r="E377" s="55" t="str">
        <f t="shared" si="120"/>
        <v>Experiencia Offshore</v>
      </c>
      <c r="F377" s="55" t="str">
        <f t="shared" si="121"/>
        <v>AFOROPersonal</v>
      </c>
      <c r="G377" s="55" t="str">
        <f t="shared" si="116"/>
        <v>AFOROPersonalReferente Técnico de la Línea</v>
      </c>
      <c r="H377" s="55" t="str">
        <f t="shared" si="122"/>
        <v>AFOROPersonalReferente Técnico de la LíneaExperiencia Offshore</v>
      </c>
      <c r="I377" s="34" t="s">
        <v>45</v>
      </c>
      <c r="J377" s="33" t="str">
        <f t="shared" si="123"/>
        <v xml:space="preserve"> -AFORO</v>
      </c>
      <c r="P377" s="77" t="s">
        <v>51</v>
      </c>
      <c r="Q377" s="78" t="s">
        <v>169</v>
      </c>
      <c r="R377" s="78" t="s">
        <v>50</v>
      </c>
      <c r="T377" s="79" t="s">
        <v>11</v>
      </c>
      <c r="U377" s="79" t="s">
        <v>10</v>
      </c>
      <c r="W377" s="79" t="s">
        <v>13</v>
      </c>
      <c r="Y377" s="80">
        <v>2</v>
      </c>
      <c r="Z377" s="80">
        <v>3</v>
      </c>
      <c r="AA377" s="80">
        <v>5</v>
      </c>
      <c r="AC377" s="81">
        <f>IF($T377="Cumplimiento","",INDEX(TABLA_TIPO_MEDICION[1],MATCH(MATRIZ!$U377,TABLA_TIPO_MEDICION[TIPO_MEDICION],0),1))</f>
        <v>0</v>
      </c>
      <c r="AD377" s="81">
        <f>IF($T377="Cumplimiento","",INDEX(TABLA_TIPO_MEDICION[2],MATCH(MATRIZ!$U377,TABLA_TIPO_MEDICION[TIPO_MEDICION],0),1))</f>
        <v>0.8</v>
      </c>
      <c r="AE377" s="81">
        <f>IF($T377="Cumplimiento","",INDEX(TABLA_TIPO_MEDICION[3],MATCH(MATRIZ!$U377,TABLA_TIPO_MEDICION[TIPO_MEDICION],0),1))</f>
        <v>1</v>
      </c>
      <c r="AF377" s="81">
        <f>IF($T377="Cumplimiento","",INDEX(TABLA_TIPO_MEDICION[4],MATCH(MATRIZ!$U377,TABLA_TIPO_MEDICION[TIPO_MEDICION],0),1))</f>
        <v>1</v>
      </c>
      <c r="AH377" s="74"/>
      <c r="AI377" s="58"/>
      <c r="AJ377" s="58"/>
      <c r="AK377" s="74"/>
      <c r="AL377" s="58"/>
      <c r="AM377" s="58"/>
      <c r="AN377" s="58"/>
      <c r="AO377" s="82">
        <v>0.5</v>
      </c>
      <c r="AQ377" s="32"/>
      <c r="AS377" s="83" t="str">
        <f>IF($AQ377="","",IF($T377="Cumplimiento",INDEX(TABLA_SI_NO[Valor],MATCH($AQ377,TABLA_SI_NO[SI_NO],0),1),IF($AQ377&lt;$Y377,$AC377,IF($AQ377&lt;$Z377,$AD377,IF($AQ377&lt;$AA377,$AE377,IF($AQ377&gt;=$AA377,$AF377))))))</f>
        <v/>
      </c>
      <c r="AU377" s="74"/>
      <c r="AV377" s="84">
        <f t="shared" si="134"/>
        <v>0</v>
      </c>
      <c r="AX377" s="74"/>
      <c r="AY377" s="66"/>
      <c r="AZ377" s="58"/>
      <c r="BA377" s="74"/>
      <c r="BB377" s="66"/>
      <c r="BD377" s="58"/>
      <c r="BE377" s="82">
        <f t="shared" si="135"/>
        <v>0</v>
      </c>
      <c r="BF377" s="116"/>
    </row>
    <row r="378" spans="1:58" ht="5.0999999999999996" customHeight="1" x14ac:dyDescent="0.25">
      <c r="B378" s="55" t="str">
        <f t="shared" si="117"/>
        <v>AFORO</v>
      </c>
      <c r="C378" s="55" t="str">
        <f t="shared" si="118"/>
        <v>Personal</v>
      </c>
      <c r="D378" s="55" t="str">
        <f t="shared" si="119"/>
        <v>Referente Técnico de la Línea</v>
      </c>
      <c r="E378" s="55" t="str">
        <f t="shared" si="120"/>
        <v/>
      </c>
      <c r="F378" s="55" t="str">
        <f t="shared" si="121"/>
        <v>AFOROPersonal</v>
      </c>
      <c r="G378" s="55" t="str">
        <f t="shared" si="116"/>
        <v>AFOROPersonalReferente Técnico de la Línea</v>
      </c>
      <c r="H378" s="55" t="str">
        <f t="shared" si="122"/>
        <v/>
      </c>
      <c r="I378" s="34" t="s">
        <v>45</v>
      </c>
      <c r="J378" s="33" t="str">
        <f t="shared" si="123"/>
        <v xml:space="preserve"> -AFORO</v>
      </c>
      <c r="P378" s="85"/>
      <c r="Q378" s="86"/>
      <c r="R378" s="86"/>
      <c r="T378" s="53"/>
      <c r="U378" s="53"/>
      <c r="W378" s="53"/>
      <c r="Y378" s="53"/>
      <c r="Z378" s="53"/>
      <c r="AA378" s="53"/>
      <c r="AH378" s="58"/>
      <c r="AI378" s="58"/>
      <c r="AJ378" s="58"/>
      <c r="AK378" s="58"/>
      <c r="AL378" s="66"/>
      <c r="AM378" s="58"/>
      <c r="AN378" s="58"/>
      <c r="AO378" s="66"/>
      <c r="AQ378" s="53"/>
      <c r="AS378" s="87"/>
      <c r="AU378" s="58"/>
      <c r="AV378" s="54"/>
      <c r="AX378" s="58"/>
      <c r="AY378" s="66"/>
      <c r="AZ378" s="58"/>
      <c r="BA378" s="58"/>
      <c r="BB378" s="66"/>
      <c r="BD378" s="87"/>
      <c r="BE378" s="87"/>
    </row>
    <row r="379" spans="1:58" s="95" customFormat="1" ht="18.75" customHeight="1" x14ac:dyDescent="0.25">
      <c r="B379" s="55" t="str">
        <f t="shared" si="117"/>
        <v>AFORO</v>
      </c>
      <c r="C379" s="55" t="str">
        <f t="shared" si="118"/>
        <v>Equipamiento &amp; Soporte Técnico</v>
      </c>
      <c r="D379" s="55" t="str">
        <f t="shared" si="119"/>
        <v>Referente Técnico de la Línea</v>
      </c>
      <c r="E379" s="55" t="str">
        <f t="shared" si="120"/>
        <v/>
      </c>
      <c r="F379" s="55" t="str">
        <f t="shared" si="121"/>
        <v>AFOROEquipamiento &amp; Soporte Técnico</v>
      </c>
      <c r="G379" s="55" t="str">
        <f t="shared" si="116"/>
        <v>AFOROEquipamiento &amp; Soporte TécnicoReferente Técnico de la Línea</v>
      </c>
      <c r="H379" s="55" t="str">
        <f t="shared" si="122"/>
        <v/>
      </c>
      <c r="I379" s="34" t="s">
        <v>57</v>
      </c>
      <c r="J379" s="33" t="str">
        <f t="shared" si="123"/>
        <v>1.2-AFORO</v>
      </c>
      <c r="K379" s="33"/>
      <c r="L379" s="33"/>
      <c r="N379" s="97" t="s">
        <v>58</v>
      </c>
      <c r="O379" s="97"/>
      <c r="P379" s="98"/>
      <c r="Q379" s="97"/>
      <c r="R379" s="97"/>
      <c r="T379" s="97"/>
      <c r="U379" s="97"/>
      <c r="W379" s="97"/>
      <c r="Y379" s="97"/>
      <c r="Z379" s="97"/>
      <c r="AA379" s="97"/>
      <c r="AC379" s="97"/>
      <c r="AD379" s="97"/>
      <c r="AE379" s="97"/>
      <c r="AF379" s="97"/>
      <c r="AH379" s="99"/>
      <c r="AI379" s="100">
        <v>0.7</v>
      </c>
      <c r="AJ379" s="99"/>
      <c r="AK379" s="65">
        <f>SUMIFS($AL:$AL,$F:$F,$F379)</f>
        <v>1</v>
      </c>
      <c r="AL379" s="65"/>
      <c r="AM379" s="99"/>
      <c r="AU379" s="99"/>
      <c r="AV379" s="91"/>
      <c r="AX379" s="99"/>
      <c r="AY379" s="100">
        <f>AI379*BD379</f>
        <v>0</v>
      </c>
      <c r="AZ379" s="99"/>
      <c r="BD379" s="65">
        <f>SUMIFS($BB:$BB,$F:$F,$F379)</f>
        <v>0</v>
      </c>
      <c r="BE379" s="65"/>
    </row>
    <row r="380" spans="1:58" ht="6.75" customHeight="1" x14ac:dyDescent="0.25">
      <c r="B380" s="55" t="str">
        <f t="shared" si="117"/>
        <v>AFORO</v>
      </c>
      <c r="C380" s="55" t="str">
        <f t="shared" si="118"/>
        <v>Equipamiento &amp; Soporte Técnico</v>
      </c>
      <c r="D380" s="55" t="str">
        <f t="shared" si="119"/>
        <v>Referente Técnico de la Línea</v>
      </c>
      <c r="E380" s="55" t="str">
        <f t="shared" si="120"/>
        <v/>
      </c>
      <c r="F380" s="55" t="str">
        <f t="shared" si="121"/>
        <v>AFOROEquipamiento &amp; Soporte Técnico</v>
      </c>
      <c r="G380" s="55" t="str">
        <f t="shared" si="116"/>
        <v>AFOROEquipamiento &amp; Soporte TécnicoReferente Técnico de la Línea</v>
      </c>
      <c r="H380" s="55" t="str">
        <f t="shared" si="122"/>
        <v/>
      </c>
      <c r="J380" s="33" t="str">
        <f t="shared" si="123"/>
        <v>-AFORO</v>
      </c>
      <c r="T380" s="53"/>
      <c r="U380" s="53"/>
      <c r="W380" s="53"/>
      <c r="Y380" s="53"/>
      <c r="Z380" s="53"/>
      <c r="AA380" s="53"/>
      <c r="AC380" s="53"/>
      <c r="AD380" s="53"/>
      <c r="AE380" s="53"/>
      <c r="AF380" s="53"/>
      <c r="AH380" s="58"/>
      <c r="AI380" s="59"/>
      <c r="AJ380" s="58"/>
      <c r="AK380" s="58"/>
      <c r="AL380" s="59"/>
      <c r="AM380" s="58"/>
      <c r="AN380" s="58"/>
      <c r="AO380" s="59"/>
      <c r="AU380" s="58"/>
      <c r="AV380" s="91"/>
      <c r="AX380" s="58"/>
      <c r="AY380" s="59"/>
      <c r="AZ380" s="58"/>
      <c r="BA380" s="58"/>
      <c r="BB380" s="59"/>
      <c r="BD380" s="53"/>
      <c r="BE380" s="53"/>
    </row>
    <row r="381" spans="1:58" s="95" customFormat="1" ht="17.25" customHeight="1" x14ac:dyDescent="0.25">
      <c r="B381" s="55" t="str">
        <f t="shared" si="117"/>
        <v>AFORO</v>
      </c>
      <c r="C381" s="55" t="str">
        <f t="shared" si="118"/>
        <v>Equipamiento &amp; Soporte Técnico</v>
      </c>
      <c r="D381" s="55" t="str">
        <f t="shared" si="119"/>
        <v>Equipamiento</v>
      </c>
      <c r="E381" s="55" t="str">
        <f t="shared" si="120"/>
        <v/>
      </c>
      <c r="F381" s="55" t="str">
        <f t="shared" si="121"/>
        <v>AFOROEquipamiento &amp; Soporte Técnico</v>
      </c>
      <c r="G381" s="55" t="str">
        <f t="shared" si="116"/>
        <v>AFOROEquipamiento &amp; Soporte TécnicoEquipamiento</v>
      </c>
      <c r="H381" s="55" t="str">
        <f t="shared" si="122"/>
        <v/>
      </c>
      <c r="I381" s="34"/>
      <c r="J381" s="33" t="str">
        <f t="shared" si="123"/>
        <v>-AFORO</v>
      </c>
      <c r="K381" s="33"/>
      <c r="L381" s="33"/>
      <c r="N381" s="102"/>
      <c r="O381" s="103" t="s">
        <v>103</v>
      </c>
      <c r="P381" s="104"/>
      <c r="Q381" s="103"/>
      <c r="R381" s="103"/>
      <c r="T381" s="103"/>
      <c r="U381" s="103"/>
      <c r="W381" s="103"/>
      <c r="Y381" s="103"/>
      <c r="Z381" s="103"/>
      <c r="AA381" s="103"/>
      <c r="AC381" s="103"/>
      <c r="AD381" s="103"/>
      <c r="AE381" s="103"/>
      <c r="AF381" s="103"/>
      <c r="AH381" s="99"/>
      <c r="AI381" s="59"/>
      <c r="AJ381" s="99"/>
      <c r="AK381" s="105"/>
      <c r="AL381" s="106">
        <v>1</v>
      </c>
      <c r="AM381" s="99"/>
      <c r="AN381" s="72">
        <f>SUMIFS($AO:$AO,$G:$G,$G381)</f>
        <v>0.99999999999999989</v>
      </c>
      <c r="AO381" s="73"/>
      <c r="AU381" s="99"/>
      <c r="AV381" s="91"/>
      <c r="AX381" s="99"/>
      <c r="AY381" s="59"/>
      <c r="AZ381" s="99"/>
      <c r="BA381" s="105"/>
      <c r="BB381" s="106">
        <f>AL381*BD381</f>
        <v>0</v>
      </c>
      <c r="BD381" s="72">
        <f>SUMIFS($BE:$BE,$G:$G,$G381)</f>
        <v>0</v>
      </c>
      <c r="BE381" s="73"/>
    </row>
    <row r="382" spans="1:58" ht="3.75" customHeight="1" x14ac:dyDescent="0.25">
      <c r="B382" s="55" t="str">
        <f t="shared" si="117"/>
        <v>AFORO</v>
      </c>
      <c r="C382" s="55" t="str">
        <f t="shared" si="118"/>
        <v>Equipamiento &amp; Soporte Técnico</v>
      </c>
      <c r="D382" s="55" t="str">
        <f t="shared" si="119"/>
        <v>Equipamiento</v>
      </c>
      <c r="E382" s="55" t="str">
        <f t="shared" si="120"/>
        <v/>
      </c>
      <c r="F382" s="55" t="str">
        <f t="shared" si="121"/>
        <v>AFOROEquipamiento &amp; Soporte Técnico</v>
      </c>
      <c r="G382" s="55" t="str">
        <f t="shared" si="116"/>
        <v>AFOROEquipamiento &amp; Soporte TécnicoEquipamiento</v>
      </c>
      <c r="H382" s="55" t="str">
        <f t="shared" si="122"/>
        <v/>
      </c>
      <c r="J382" s="33" t="str">
        <f t="shared" si="123"/>
        <v>-AFORO</v>
      </c>
      <c r="T382" s="53"/>
      <c r="U382" s="53"/>
      <c r="W382" s="53"/>
      <c r="Y382" s="53"/>
      <c r="Z382" s="53"/>
      <c r="AA382" s="53"/>
      <c r="AH382" s="58"/>
      <c r="AI382" s="59"/>
      <c r="AJ382" s="58"/>
      <c r="AK382" s="74"/>
      <c r="AL382" s="75"/>
      <c r="AM382" s="58"/>
      <c r="AN382" s="58"/>
      <c r="AO382" s="76"/>
      <c r="AQ382" s="53"/>
      <c r="AS382" s="53"/>
      <c r="AU382" s="58"/>
      <c r="AV382" s="91"/>
      <c r="AX382" s="58"/>
      <c r="AY382" s="59"/>
      <c r="AZ382" s="58"/>
      <c r="BA382" s="74"/>
      <c r="BD382" s="58"/>
      <c r="BE382" s="76"/>
    </row>
    <row r="383" spans="1:58" ht="45" customHeight="1" x14ac:dyDescent="0.25">
      <c r="B383" s="55" t="str">
        <f t="shared" si="117"/>
        <v>AFORO</v>
      </c>
      <c r="C383" s="55" t="str">
        <f t="shared" si="118"/>
        <v>Equipamiento &amp; Soporte Técnico</v>
      </c>
      <c r="D383" s="55" t="str">
        <f t="shared" si="119"/>
        <v>Equipamiento</v>
      </c>
      <c r="E383" s="55" t="str">
        <f t="shared" si="120"/>
        <v>Equipo de Superficie</v>
      </c>
      <c r="F383" s="55" t="str">
        <f t="shared" si="121"/>
        <v>AFOROEquipamiento &amp; Soporte Técnico</v>
      </c>
      <c r="G383" s="55" t="str">
        <f t="shared" si="116"/>
        <v>AFOROEquipamiento &amp; Soporte TécnicoEquipamiento</v>
      </c>
      <c r="H383" s="55" t="str">
        <f t="shared" si="122"/>
        <v>AFOROEquipamiento &amp; Soporte TécnicoEquipamientoEquipo de Superficie</v>
      </c>
      <c r="J383" s="33" t="str">
        <f t="shared" si="123"/>
        <v>-AFORO</v>
      </c>
      <c r="P383" s="77" t="s">
        <v>246</v>
      </c>
      <c r="Q383" s="78" t="s">
        <v>217</v>
      </c>
      <c r="R383" s="78" t="s">
        <v>186</v>
      </c>
      <c r="T383" s="79" t="s">
        <v>15</v>
      </c>
      <c r="U383" s="79"/>
      <c r="W383" s="79" t="s">
        <v>9</v>
      </c>
      <c r="Y383" s="80" t="s">
        <v>9</v>
      </c>
      <c r="Z383" s="80" t="s">
        <v>9</v>
      </c>
      <c r="AA383" s="80" t="s">
        <v>9</v>
      </c>
      <c r="AC383" s="81" t="str">
        <f>IF($T383="Cumplimiento","",INDEX(TABLA_TIPO_MEDICION[1],MATCH(MATRIZ!$U383,TABLA_TIPO_MEDICION[TIPO_MEDICION],0),1))</f>
        <v/>
      </c>
      <c r="AD383" s="81" t="str">
        <f>IF($T383="Cumplimiento","",INDEX(TABLA_TIPO_MEDICION[2],MATCH(MATRIZ!$U383,TABLA_TIPO_MEDICION[TIPO_MEDICION],0),1))</f>
        <v/>
      </c>
      <c r="AE383" s="81" t="str">
        <f>IF($T383="Cumplimiento","",INDEX(TABLA_TIPO_MEDICION[3],MATCH(MATRIZ!$U383,TABLA_TIPO_MEDICION[TIPO_MEDICION],0),1))</f>
        <v/>
      </c>
      <c r="AF383" s="81" t="str">
        <f>IF($T383="Cumplimiento","",INDEX(TABLA_TIPO_MEDICION[4],MATCH(MATRIZ!$U383,TABLA_TIPO_MEDICION[TIPO_MEDICION],0),1))</f>
        <v/>
      </c>
      <c r="AH383" s="74"/>
      <c r="AI383" s="59"/>
      <c r="AJ383" s="58"/>
      <c r="AK383" s="74"/>
      <c r="AL383" s="74"/>
      <c r="AM383" s="58"/>
      <c r="AN383" s="58"/>
      <c r="AO383" s="82">
        <v>0.3</v>
      </c>
      <c r="AQ383" s="32"/>
      <c r="AS383" s="83" t="str">
        <f>IF($AQ383="","",IF($T383="Cumplimiento",INDEX(TABLA_SI_NO[Valor],MATCH($AQ383,TABLA_SI_NO[SI_NO],0),1),IF($AQ383&lt;$Y383,$AC383,IF($AQ383&lt;$Z383,$AD383,IF($AQ383&lt;$AA383,$AE383,IF($AQ383&gt;=$AA383,$AF383))))))</f>
        <v/>
      </c>
      <c r="AU383" s="74"/>
      <c r="AV383" s="84">
        <f t="shared" ref="AV383:AV387" si="136">IF(W383="SI",IF(AS383=0,1,0),0)</f>
        <v>0</v>
      </c>
      <c r="AX383" s="74"/>
      <c r="AY383" s="59"/>
      <c r="AZ383" s="58"/>
      <c r="BA383" s="74"/>
      <c r="BD383" s="58"/>
      <c r="BE383" s="82">
        <f t="shared" ref="BE383:BE387" si="137">IF($AS383="",0,$AS383*$AO383)</f>
        <v>0</v>
      </c>
      <c r="BF383" s="116"/>
    </row>
    <row r="384" spans="1:58" ht="45" customHeight="1" x14ac:dyDescent="0.25">
      <c r="B384" s="55" t="str">
        <f t="shared" si="117"/>
        <v>AFORO</v>
      </c>
      <c r="C384" s="55" t="str">
        <f t="shared" si="118"/>
        <v>Equipamiento &amp; Soporte Técnico</v>
      </c>
      <c r="D384" s="55" t="str">
        <f t="shared" si="119"/>
        <v>Equipamiento</v>
      </c>
      <c r="E384" s="55" t="str">
        <f t="shared" si="120"/>
        <v>Medidor Multifásico</v>
      </c>
      <c r="F384" s="55" t="str">
        <f t="shared" si="121"/>
        <v>AFOROEquipamiento &amp; Soporte Técnico</v>
      </c>
      <c r="G384" s="55" t="str">
        <f t="shared" si="116"/>
        <v>AFOROEquipamiento &amp; Soporte TécnicoEquipamiento</v>
      </c>
      <c r="H384" s="55" t="str">
        <f t="shared" si="122"/>
        <v>AFOROEquipamiento &amp; Soporte TécnicoEquipamientoMedidor Multifásico</v>
      </c>
      <c r="J384" s="33" t="str">
        <f t="shared" si="123"/>
        <v>-AFORO</v>
      </c>
      <c r="P384" s="77" t="s">
        <v>247</v>
      </c>
      <c r="Q384" s="78" t="s">
        <v>217</v>
      </c>
      <c r="R384" s="78" t="s">
        <v>186</v>
      </c>
      <c r="T384" s="79" t="s">
        <v>15</v>
      </c>
      <c r="U384" s="79"/>
      <c r="W384" s="79" t="s">
        <v>13</v>
      </c>
      <c r="Y384" s="80" t="s">
        <v>9</v>
      </c>
      <c r="Z384" s="80" t="s">
        <v>9</v>
      </c>
      <c r="AA384" s="80" t="s">
        <v>9</v>
      </c>
      <c r="AC384" s="81" t="str">
        <f>IF($T384="Cumplimiento","",INDEX(TABLA_TIPO_MEDICION[1],MATCH(MATRIZ!$U384,TABLA_TIPO_MEDICION[TIPO_MEDICION],0),1))</f>
        <v/>
      </c>
      <c r="AD384" s="81" t="str">
        <f>IF($T384="Cumplimiento","",INDEX(TABLA_TIPO_MEDICION[2],MATCH(MATRIZ!$U384,TABLA_TIPO_MEDICION[TIPO_MEDICION],0),1))</f>
        <v/>
      </c>
      <c r="AE384" s="81" t="str">
        <f>IF($T384="Cumplimiento","",INDEX(TABLA_TIPO_MEDICION[3],MATCH(MATRIZ!$U384,TABLA_TIPO_MEDICION[TIPO_MEDICION],0),1))</f>
        <v/>
      </c>
      <c r="AF384" s="81" t="str">
        <f>IF($T384="Cumplimiento","",INDEX(TABLA_TIPO_MEDICION[4],MATCH(MATRIZ!$U384,TABLA_TIPO_MEDICION[TIPO_MEDICION],0),1))</f>
        <v/>
      </c>
      <c r="AH384" s="74"/>
      <c r="AI384" s="59"/>
      <c r="AJ384" s="58"/>
      <c r="AK384" s="74"/>
      <c r="AL384" s="74"/>
      <c r="AM384" s="58"/>
      <c r="AN384" s="58"/>
      <c r="AO384" s="82">
        <v>0.4</v>
      </c>
      <c r="AQ384" s="32"/>
      <c r="AS384" s="83" t="str">
        <f>IF($AQ384="","",IF($T384="Cumplimiento",INDEX(TABLA_SI_NO[Valor],MATCH($AQ384,TABLA_SI_NO[SI_NO],0),1),IF($AQ384&lt;$Y384,$AC384,IF($AQ384&lt;$Z384,$AD384,IF($AQ384&lt;$AA384,$AE384,IF($AQ384&gt;=$AA384,$AF384))))))</f>
        <v/>
      </c>
      <c r="AU384" s="74"/>
      <c r="AV384" s="84">
        <f t="shared" si="136"/>
        <v>0</v>
      </c>
      <c r="AX384" s="74"/>
      <c r="AY384" s="59"/>
      <c r="AZ384" s="58"/>
      <c r="BA384" s="74"/>
      <c r="BD384" s="58"/>
      <c r="BE384" s="82">
        <f t="shared" si="137"/>
        <v>0</v>
      </c>
      <c r="BF384" s="116"/>
    </row>
    <row r="385" spans="2:58" ht="45" customHeight="1" x14ac:dyDescent="0.25">
      <c r="B385" s="55" t="str">
        <f t="shared" si="117"/>
        <v>AFORO</v>
      </c>
      <c r="C385" s="55" t="str">
        <f t="shared" si="118"/>
        <v>Equipamiento &amp; Soporte Técnico</v>
      </c>
      <c r="D385" s="55" t="str">
        <f t="shared" si="119"/>
        <v>Equipamiento</v>
      </c>
      <c r="E385" s="55" t="str">
        <f t="shared" si="120"/>
        <v>Líneas de alta presión y coflex</v>
      </c>
      <c r="F385" s="55" t="str">
        <f t="shared" si="121"/>
        <v>AFOROEquipamiento &amp; Soporte Técnico</v>
      </c>
      <c r="G385" s="55" t="str">
        <f t="shared" si="116"/>
        <v>AFOROEquipamiento &amp; Soporte TécnicoEquipamiento</v>
      </c>
      <c r="H385" s="55" t="str">
        <f t="shared" si="122"/>
        <v>AFOROEquipamiento &amp; Soporte TécnicoEquipamientoLíneas de alta presión y coflex</v>
      </c>
      <c r="J385" s="33" t="str">
        <f t="shared" si="123"/>
        <v>-AFORO</v>
      </c>
      <c r="P385" s="77" t="s">
        <v>242</v>
      </c>
      <c r="Q385" s="78" t="s">
        <v>217</v>
      </c>
      <c r="R385" s="78" t="s">
        <v>186</v>
      </c>
      <c r="T385" s="79" t="s">
        <v>15</v>
      </c>
      <c r="U385" s="79"/>
      <c r="W385" s="79" t="s">
        <v>9</v>
      </c>
      <c r="Y385" s="80" t="s">
        <v>9</v>
      </c>
      <c r="Z385" s="80" t="s">
        <v>9</v>
      </c>
      <c r="AA385" s="80" t="s">
        <v>9</v>
      </c>
      <c r="AC385" s="81" t="str">
        <f>IF($T385="Cumplimiento","",INDEX(TABLA_TIPO_MEDICION[1],MATCH(MATRIZ!$U385,TABLA_TIPO_MEDICION[TIPO_MEDICION],0),1))</f>
        <v/>
      </c>
      <c r="AD385" s="81" t="str">
        <f>IF($T385="Cumplimiento","",INDEX(TABLA_TIPO_MEDICION[2],MATCH(MATRIZ!$U385,TABLA_TIPO_MEDICION[TIPO_MEDICION],0),1))</f>
        <v/>
      </c>
      <c r="AE385" s="81" t="str">
        <f>IF($T385="Cumplimiento","",INDEX(TABLA_TIPO_MEDICION[3],MATCH(MATRIZ!$U385,TABLA_TIPO_MEDICION[TIPO_MEDICION],0),1))</f>
        <v/>
      </c>
      <c r="AF385" s="81" t="str">
        <f>IF($T385="Cumplimiento","",INDEX(TABLA_TIPO_MEDICION[4],MATCH(MATRIZ!$U385,TABLA_TIPO_MEDICION[TIPO_MEDICION],0),1))</f>
        <v/>
      </c>
      <c r="AH385" s="74"/>
      <c r="AI385" s="59"/>
      <c r="AJ385" s="58"/>
      <c r="AK385" s="74"/>
      <c r="AL385" s="74"/>
      <c r="AM385" s="58"/>
      <c r="AN385" s="58"/>
      <c r="AO385" s="82">
        <v>0.1</v>
      </c>
      <c r="AQ385" s="32"/>
      <c r="AS385" s="83" t="str">
        <f>IF($AQ385="","",IF($T385="Cumplimiento",INDEX(TABLA_SI_NO[Valor],MATCH($AQ385,TABLA_SI_NO[SI_NO],0),1),IF($AQ385&lt;$Y385,$AC385,IF($AQ385&lt;$Z385,$AD385,IF($AQ385&lt;$AA385,$AE385,IF($AQ385&gt;=$AA385,$AF385))))))</f>
        <v/>
      </c>
      <c r="AU385" s="74"/>
      <c r="AV385" s="84">
        <f t="shared" si="136"/>
        <v>0</v>
      </c>
      <c r="AX385" s="74"/>
      <c r="AY385" s="59"/>
      <c r="AZ385" s="58"/>
      <c r="BA385" s="74"/>
      <c r="BD385" s="58"/>
      <c r="BE385" s="82">
        <f t="shared" si="137"/>
        <v>0</v>
      </c>
      <c r="BF385" s="116"/>
    </row>
    <row r="386" spans="2:58" ht="45" customHeight="1" x14ac:dyDescent="0.25">
      <c r="B386" s="55" t="str">
        <f t="shared" si="117"/>
        <v>AFORO</v>
      </c>
      <c r="C386" s="55" t="str">
        <f t="shared" si="118"/>
        <v>Equipamiento &amp; Soporte Técnico</v>
      </c>
      <c r="D386" s="55" t="str">
        <f t="shared" si="119"/>
        <v>Equipamiento</v>
      </c>
      <c r="E386" s="55" t="str">
        <f t="shared" si="120"/>
        <v>Software de DAS</v>
      </c>
      <c r="F386" s="55" t="str">
        <f t="shared" si="121"/>
        <v>AFOROEquipamiento &amp; Soporte Técnico</v>
      </c>
      <c r="G386" s="55" t="str">
        <f t="shared" si="116"/>
        <v>AFOROEquipamiento &amp; Soporte TécnicoEquipamiento</v>
      </c>
      <c r="H386" s="55" t="str">
        <f t="shared" si="122"/>
        <v>AFOROEquipamiento &amp; Soporte TécnicoEquipamientoSoftware de DAS</v>
      </c>
      <c r="J386" s="33" t="str">
        <f t="shared" si="123"/>
        <v>-AFORO</v>
      </c>
      <c r="P386" s="77" t="s">
        <v>248</v>
      </c>
      <c r="Q386" s="78" t="s">
        <v>217</v>
      </c>
      <c r="R386" s="78" t="s">
        <v>186</v>
      </c>
      <c r="T386" s="79" t="s">
        <v>15</v>
      </c>
      <c r="U386" s="79"/>
      <c r="W386" s="79" t="s">
        <v>9</v>
      </c>
      <c r="Y386" s="80" t="s">
        <v>9</v>
      </c>
      <c r="Z386" s="80" t="s">
        <v>9</v>
      </c>
      <c r="AA386" s="80" t="s">
        <v>9</v>
      </c>
      <c r="AC386" s="81" t="str">
        <f>IF($T386="Cumplimiento","",INDEX(TABLA_TIPO_MEDICION[1],MATCH(MATRIZ!$U386,TABLA_TIPO_MEDICION[TIPO_MEDICION],0),1))</f>
        <v/>
      </c>
      <c r="AD386" s="81" t="str">
        <f>IF($T386="Cumplimiento","",INDEX(TABLA_TIPO_MEDICION[2],MATCH(MATRIZ!$U386,TABLA_TIPO_MEDICION[TIPO_MEDICION],0),1))</f>
        <v/>
      </c>
      <c r="AE386" s="81" t="str">
        <f>IF($T386="Cumplimiento","",INDEX(TABLA_TIPO_MEDICION[3],MATCH(MATRIZ!$U386,TABLA_TIPO_MEDICION[TIPO_MEDICION],0),1))</f>
        <v/>
      </c>
      <c r="AF386" s="81" t="str">
        <f>IF($T386="Cumplimiento","",INDEX(TABLA_TIPO_MEDICION[4],MATCH(MATRIZ!$U386,TABLA_TIPO_MEDICION[TIPO_MEDICION],0),1))</f>
        <v/>
      </c>
      <c r="AH386" s="74"/>
      <c r="AI386" s="59"/>
      <c r="AJ386" s="58"/>
      <c r="AK386" s="74"/>
      <c r="AL386" s="74"/>
      <c r="AM386" s="58"/>
      <c r="AN386" s="58"/>
      <c r="AO386" s="82">
        <v>0.1</v>
      </c>
      <c r="AQ386" s="32"/>
      <c r="AS386" s="83" t="str">
        <f>IF($AQ386="","",IF($T386="Cumplimiento",INDEX(TABLA_SI_NO[Valor],MATCH($AQ386,TABLA_SI_NO[SI_NO],0),1),IF($AQ386&lt;$Y386,$AC386,IF($AQ386&lt;$Z386,$AD386,IF($AQ386&lt;$AA386,$AE386,IF($AQ386&gt;=$AA386,$AF386))))))</f>
        <v/>
      </c>
      <c r="AU386" s="74"/>
      <c r="AV386" s="84">
        <f t="shared" si="136"/>
        <v>0</v>
      </c>
      <c r="AX386" s="74"/>
      <c r="AY386" s="59"/>
      <c r="AZ386" s="58"/>
      <c r="BA386" s="74"/>
      <c r="BD386" s="58"/>
      <c r="BE386" s="82">
        <f t="shared" si="137"/>
        <v>0</v>
      </c>
      <c r="BF386" s="116"/>
    </row>
    <row r="387" spans="2:58" ht="45" customHeight="1" x14ac:dyDescent="0.25">
      <c r="B387" s="55" t="str">
        <f t="shared" si="117"/>
        <v>AFORO</v>
      </c>
      <c r="C387" s="55" t="str">
        <f t="shared" si="118"/>
        <v>Equipamiento &amp; Soporte Técnico</v>
      </c>
      <c r="D387" s="55" t="str">
        <f t="shared" si="119"/>
        <v>Equipamiento</v>
      </c>
      <c r="E387" s="55" t="str">
        <f t="shared" si="120"/>
        <v>Generadores</v>
      </c>
      <c r="F387" s="55" t="str">
        <f t="shared" si="121"/>
        <v>AFOROEquipamiento &amp; Soporte Técnico</v>
      </c>
      <c r="G387" s="55" t="str">
        <f t="shared" si="116"/>
        <v>AFOROEquipamiento &amp; Soporte TécnicoEquipamiento</v>
      </c>
      <c r="H387" s="55" t="str">
        <f t="shared" si="122"/>
        <v>AFOROEquipamiento &amp; Soporte TécnicoEquipamientoGeneradores</v>
      </c>
      <c r="J387" s="33" t="str">
        <f t="shared" si="123"/>
        <v>-AFORO</v>
      </c>
      <c r="P387" s="77" t="s">
        <v>249</v>
      </c>
      <c r="Q387" s="78" t="s">
        <v>217</v>
      </c>
      <c r="R387" s="78" t="s">
        <v>186</v>
      </c>
      <c r="T387" s="79" t="s">
        <v>15</v>
      </c>
      <c r="U387" s="79"/>
      <c r="W387" s="79" t="s">
        <v>13</v>
      </c>
      <c r="Y387" s="80" t="s">
        <v>9</v>
      </c>
      <c r="Z387" s="80" t="s">
        <v>9</v>
      </c>
      <c r="AA387" s="80" t="s">
        <v>9</v>
      </c>
      <c r="AC387" s="81" t="str">
        <f>IF($T387="Cumplimiento","",INDEX(TABLA_TIPO_MEDICION[1],MATCH(MATRIZ!$U387,TABLA_TIPO_MEDICION[TIPO_MEDICION],0),1))</f>
        <v/>
      </c>
      <c r="AD387" s="81" t="str">
        <f>IF($T387="Cumplimiento","",INDEX(TABLA_TIPO_MEDICION[2],MATCH(MATRIZ!$U387,TABLA_TIPO_MEDICION[TIPO_MEDICION],0),1))</f>
        <v/>
      </c>
      <c r="AE387" s="81" t="str">
        <f>IF($T387="Cumplimiento","",INDEX(TABLA_TIPO_MEDICION[3],MATCH(MATRIZ!$U387,TABLA_TIPO_MEDICION[TIPO_MEDICION],0),1))</f>
        <v/>
      </c>
      <c r="AF387" s="81" t="str">
        <f>IF($T387="Cumplimiento","",INDEX(TABLA_TIPO_MEDICION[4],MATCH(MATRIZ!$U387,TABLA_TIPO_MEDICION[TIPO_MEDICION],0),1))</f>
        <v/>
      </c>
      <c r="AH387" s="74"/>
      <c r="AI387" s="59"/>
      <c r="AJ387" s="58"/>
      <c r="AK387" s="74"/>
      <c r="AL387" s="74"/>
      <c r="AM387" s="58"/>
      <c r="AN387" s="58"/>
      <c r="AO387" s="82">
        <v>0.1</v>
      </c>
      <c r="AQ387" s="32"/>
      <c r="AS387" s="83" t="str">
        <f>IF($AQ387="","",IF($T387="Cumplimiento",INDEX(TABLA_SI_NO[Valor],MATCH($AQ387,TABLA_SI_NO[SI_NO],0),1),IF($AQ387&lt;$Y387,$AC387,IF($AQ387&lt;$Z387,$AD387,IF($AQ387&lt;$AA387,$AE387,IF($AQ387&gt;=$AA387,$AF387))))))</f>
        <v/>
      </c>
      <c r="AU387" s="74"/>
      <c r="AV387" s="84">
        <f t="shared" si="136"/>
        <v>0</v>
      </c>
      <c r="AX387" s="74"/>
      <c r="AY387" s="59"/>
      <c r="AZ387" s="58"/>
      <c r="BA387" s="74"/>
      <c r="BD387" s="58"/>
      <c r="BE387" s="82">
        <f t="shared" si="137"/>
        <v>0</v>
      </c>
      <c r="BF387" s="116"/>
    </row>
    <row r="388" spans="2:58" ht="3.75" customHeight="1" x14ac:dyDescent="0.25">
      <c r="B388" s="55" t="str">
        <f t="shared" si="117"/>
        <v>AFORO</v>
      </c>
      <c r="C388" s="55" t="str">
        <f t="shared" si="118"/>
        <v>Equipamiento &amp; Soporte Técnico</v>
      </c>
      <c r="D388" s="55" t="str">
        <f t="shared" si="119"/>
        <v>Equipamiento</v>
      </c>
      <c r="E388" s="55" t="str">
        <f t="shared" si="120"/>
        <v>Herramientas de pesca</v>
      </c>
      <c r="F388" s="55" t="str">
        <f t="shared" si="121"/>
        <v>AFOROEquipamiento &amp; Soporte Técnico</v>
      </c>
      <c r="G388" s="55" t="str">
        <f t="shared" si="116"/>
        <v>AFOROEquipamiento &amp; Soporte TécnicoEquipamiento</v>
      </c>
      <c r="H388" s="55" t="str">
        <f t="shared" si="122"/>
        <v>AFOROEquipamiento &amp; Soporte TécnicoEquipamientoHerramientas de pesca</v>
      </c>
      <c r="J388" s="33" t="str">
        <f t="shared" si="123"/>
        <v>-AFORO</v>
      </c>
      <c r="P388" s="37" t="s">
        <v>195</v>
      </c>
      <c r="AI388" s="59"/>
      <c r="AK388" s="74"/>
      <c r="AN388" s="58"/>
      <c r="AY388" s="59"/>
      <c r="BA388" s="74"/>
    </row>
    <row r="389" spans="2:58" ht="3.95" customHeight="1" x14ac:dyDescent="0.25">
      <c r="B389" s="55" t="str">
        <f t="shared" si="117"/>
        <v>AFORO</v>
      </c>
      <c r="C389" s="55" t="str">
        <f t="shared" si="118"/>
        <v>Equipamiento &amp; Soporte Técnico</v>
      </c>
      <c r="D389" s="55" t="str">
        <f t="shared" si="119"/>
        <v>Equipamiento</v>
      </c>
      <c r="E389" s="55" t="str">
        <f t="shared" si="120"/>
        <v/>
      </c>
      <c r="F389" s="55" t="str">
        <f t="shared" si="121"/>
        <v>AFOROEquipamiento &amp; Soporte Técnico</v>
      </c>
      <c r="G389" s="55" t="str">
        <f t="shared" si="116"/>
        <v>AFOROEquipamiento &amp; Soporte TécnicoEquipamiento</v>
      </c>
      <c r="H389" s="55" t="str">
        <f t="shared" si="122"/>
        <v/>
      </c>
      <c r="J389" s="33" t="str">
        <f t="shared" si="123"/>
        <v>-AFORO</v>
      </c>
      <c r="AY389" s="59"/>
      <c r="BB389" s="75"/>
    </row>
    <row r="390" spans="2:58" ht="15" customHeight="1" x14ac:dyDescent="0.25">
      <c r="B390" s="55" t="str">
        <f t="shared" si="117"/>
        <v>AFORO</v>
      </c>
      <c r="C390" s="55" t="str">
        <f t="shared" si="118"/>
        <v>Facilidades / Instalaciones</v>
      </c>
      <c r="D390" s="55" t="str">
        <f t="shared" si="119"/>
        <v>Equipamiento</v>
      </c>
      <c r="E390" s="55" t="str">
        <f t="shared" si="120"/>
        <v/>
      </c>
      <c r="F390" s="55" t="str">
        <f t="shared" si="121"/>
        <v>AFOROFacilidades / Instalaciones</v>
      </c>
      <c r="G390" s="55" t="str">
        <f t="shared" si="116"/>
        <v>AFOROFacilidades / InstalacionesEquipamiento</v>
      </c>
      <c r="H390" s="55" t="str">
        <f t="shared" si="122"/>
        <v/>
      </c>
      <c r="I390" s="34" t="s">
        <v>81</v>
      </c>
      <c r="J390" s="33" t="str">
        <f t="shared" si="123"/>
        <v>1.3-AFORO</v>
      </c>
      <c r="N390" s="62" t="s">
        <v>82</v>
      </c>
      <c r="O390" s="62"/>
      <c r="P390" s="63"/>
      <c r="Q390" s="62"/>
      <c r="R390" s="62"/>
      <c r="T390" s="62"/>
      <c r="U390" s="62"/>
      <c r="W390" s="62"/>
      <c r="Y390" s="62"/>
      <c r="Z390" s="62"/>
      <c r="AA390" s="62"/>
      <c r="AC390" s="62"/>
      <c r="AD390" s="62"/>
      <c r="AE390" s="62"/>
      <c r="AF390" s="62"/>
      <c r="AH390" s="58"/>
      <c r="AI390" s="64">
        <v>0.1</v>
      </c>
      <c r="AJ390" s="58"/>
      <c r="AK390" s="65">
        <f>SUMIFS($AL:$AL,$F:$F,$F390)</f>
        <v>1</v>
      </c>
      <c r="AL390" s="65"/>
      <c r="AM390" s="58"/>
      <c r="AN390" s="42"/>
      <c r="AO390" s="42"/>
      <c r="AP390" s="42"/>
      <c r="AQ390" s="42"/>
      <c r="AR390" s="42"/>
      <c r="AS390" s="42"/>
      <c r="AT390" s="42"/>
      <c r="AU390" s="42"/>
      <c r="AX390" s="58"/>
      <c r="AY390" s="64">
        <f>AI390*BD390</f>
        <v>0</v>
      </c>
      <c r="AZ390" s="58"/>
      <c r="BD390" s="65">
        <f>SUMIFS($BB:$BB,$F:$F,$F390)</f>
        <v>0</v>
      </c>
      <c r="BE390" s="65"/>
    </row>
    <row r="391" spans="2:58" ht="3.95" customHeight="1" x14ac:dyDescent="0.25">
      <c r="B391" s="55" t="str">
        <f t="shared" si="117"/>
        <v>AFORO</v>
      </c>
      <c r="C391" s="55" t="str">
        <f t="shared" si="118"/>
        <v>Facilidades / Instalaciones</v>
      </c>
      <c r="D391" s="55" t="str">
        <f t="shared" si="119"/>
        <v>Equipamiento</v>
      </c>
      <c r="E391" s="55" t="str">
        <f t="shared" si="120"/>
        <v/>
      </c>
      <c r="F391" s="55" t="str">
        <f t="shared" si="121"/>
        <v>AFOROFacilidades / Instalaciones</v>
      </c>
      <c r="G391" s="55" t="str">
        <f t="shared" si="116"/>
        <v>AFOROFacilidades / InstalacionesEquipamiento</v>
      </c>
      <c r="H391" s="55" t="str">
        <f t="shared" si="122"/>
        <v/>
      </c>
      <c r="J391" s="33" t="str">
        <f t="shared" si="123"/>
        <v>-AFORO</v>
      </c>
      <c r="T391" s="53"/>
      <c r="U391" s="53"/>
      <c r="W391" s="53"/>
      <c r="Y391" s="53"/>
      <c r="Z391" s="53"/>
      <c r="AA391" s="53"/>
      <c r="AC391" s="53"/>
      <c r="AD391" s="53"/>
      <c r="AE391" s="53"/>
      <c r="AF391" s="53"/>
      <c r="AH391" s="58"/>
      <c r="AI391" s="59"/>
      <c r="AJ391" s="58"/>
      <c r="AK391" s="58"/>
      <c r="AL391" s="59"/>
      <c r="AM391" s="58"/>
      <c r="AN391" s="58"/>
      <c r="AO391" s="59"/>
      <c r="AQ391" s="42"/>
      <c r="AR391" s="42"/>
      <c r="AS391" s="42"/>
      <c r="AT391" s="42"/>
      <c r="AU391" s="42"/>
      <c r="AX391" s="58"/>
      <c r="AY391" s="59"/>
      <c r="AZ391" s="58"/>
      <c r="BA391" s="58"/>
      <c r="BB391" s="59"/>
      <c r="BD391" s="53"/>
      <c r="BE391" s="53"/>
    </row>
    <row r="392" spans="2:58" ht="15" customHeight="1" x14ac:dyDescent="0.25">
      <c r="B392" s="55" t="str">
        <f t="shared" si="117"/>
        <v>AFORO</v>
      </c>
      <c r="C392" s="55" t="str">
        <f t="shared" si="118"/>
        <v>Facilidades / Instalaciones</v>
      </c>
      <c r="D392" s="55" t="str">
        <f t="shared" si="119"/>
        <v>Planta</v>
      </c>
      <c r="E392" s="55" t="str">
        <f t="shared" si="120"/>
        <v/>
      </c>
      <c r="F392" s="55" t="str">
        <f t="shared" si="121"/>
        <v>AFOROFacilidades / Instalaciones</v>
      </c>
      <c r="G392" s="55" t="str">
        <f t="shared" si="116"/>
        <v>AFOROFacilidades / InstalacionesPlanta</v>
      </c>
      <c r="H392" s="55" t="str">
        <f t="shared" si="122"/>
        <v/>
      </c>
      <c r="J392" s="33" t="str">
        <f t="shared" si="123"/>
        <v>-AFORO</v>
      </c>
      <c r="N392" s="67"/>
      <c r="O392" s="68" t="s">
        <v>116</v>
      </c>
      <c r="P392" s="69"/>
      <c r="Q392" s="68"/>
      <c r="R392" s="68"/>
      <c r="T392" s="68"/>
      <c r="U392" s="68"/>
      <c r="W392" s="68"/>
      <c r="Y392" s="68"/>
      <c r="Z392" s="68"/>
      <c r="AA392" s="68"/>
      <c r="AC392" s="68"/>
      <c r="AD392" s="68"/>
      <c r="AE392" s="68"/>
      <c r="AF392" s="68"/>
      <c r="AH392" s="58"/>
      <c r="AJ392" s="58"/>
      <c r="AK392" s="70"/>
      <c r="AL392" s="71">
        <v>1</v>
      </c>
      <c r="AM392" s="58"/>
      <c r="AN392" s="72">
        <f>SUMIFS($AO:$AO,$G:$G,$G392)</f>
        <v>1</v>
      </c>
      <c r="AO392" s="73"/>
      <c r="AQ392" s="42"/>
      <c r="AR392" s="42"/>
      <c r="AS392" s="42"/>
      <c r="AT392" s="42"/>
      <c r="AU392" s="42"/>
      <c r="AX392" s="58"/>
      <c r="AY392" s="59"/>
      <c r="AZ392" s="58"/>
      <c r="BA392" s="70"/>
      <c r="BB392" s="71">
        <f>AL392*BD392</f>
        <v>0</v>
      </c>
      <c r="BD392" s="72">
        <f>SUMIFS($BE:$BE,$G:$G,$G392)</f>
        <v>0</v>
      </c>
      <c r="BE392" s="73"/>
    </row>
    <row r="393" spans="2:58" ht="15" customHeight="1" x14ac:dyDescent="0.25">
      <c r="B393" s="55" t="str">
        <f t="shared" si="117"/>
        <v>AFORO</v>
      </c>
      <c r="C393" s="55" t="str">
        <f t="shared" si="118"/>
        <v>Facilidades / Instalaciones</v>
      </c>
      <c r="D393" s="55" t="str">
        <f t="shared" si="119"/>
        <v>Planta</v>
      </c>
      <c r="E393" s="55" t="str">
        <f t="shared" si="120"/>
        <v/>
      </c>
      <c r="F393" s="55" t="str">
        <f t="shared" si="121"/>
        <v>AFOROFacilidades / Instalaciones</v>
      </c>
      <c r="G393" s="55" t="str">
        <f t="shared" ref="G393:G456" si="138">IF(D393="","",CONCATENATE($B393,$C393,$D393))</f>
        <v>AFOROFacilidades / InstalacionesPlanta</v>
      </c>
      <c r="H393" s="55" t="str">
        <f t="shared" si="122"/>
        <v/>
      </c>
      <c r="J393" s="33" t="str">
        <f t="shared" si="123"/>
        <v>-AFORO</v>
      </c>
      <c r="T393" s="53"/>
      <c r="U393" s="53"/>
      <c r="W393" s="53"/>
      <c r="Y393" s="53"/>
      <c r="Z393" s="53"/>
      <c r="AA393" s="53"/>
      <c r="AJ393" s="58"/>
      <c r="AK393" s="74"/>
      <c r="AL393" s="75"/>
      <c r="AM393" s="58"/>
      <c r="AN393" s="58"/>
      <c r="AO393" s="76"/>
      <c r="AQ393" s="53"/>
      <c r="AS393" s="53"/>
      <c r="AU393" s="58"/>
      <c r="AV393" s="93"/>
      <c r="AX393" s="58"/>
      <c r="AY393" s="59"/>
      <c r="AZ393" s="58"/>
      <c r="BA393" s="74"/>
      <c r="BB393" s="75"/>
      <c r="BD393" s="58"/>
      <c r="BE393" s="76"/>
    </row>
    <row r="394" spans="2:58" ht="45" customHeight="1" x14ac:dyDescent="0.25">
      <c r="B394" s="55" t="str">
        <f t="shared" ref="B394:B457" si="139">IF(M394="",IF(B393="","",B393),M394)</f>
        <v>AFORO</v>
      </c>
      <c r="C394" s="55" t="str">
        <f t="shared" ref="C394:C457" si="140">IF(N394="",IF(C393="","",C393),N394)</f>
        <v>Facilidades / Instalaciones</v>
      </c>
      <c r="D394" s="55" t="str">
        <f t="shared" ref="D394:D457" si="141">IF(O394="",IF(D393="","",D393),O394)</f>
        <v>Planta</v>
      </c>
      <c r="E394" s="55" t="str">
        <f t="shared" ref="E394:E457" si="142">IF(P394="","",P394)</f>
        <v>Base Operativa</v>
      </c>
      <c r="F394" s="55" t="str">
        <f t="shared" ref="F394:F457" si="143">CONCATENATE($B394,$C394)</f>
        <v>AFOROFacilidades / Instalaciones</v>
      </c>
      <c r="G394" s="55" t="str">
        <f t="shared" si="138"/>
        <v>AFOROFacilidades / InstalacionesPlanta</v>
      </c>
      <c r="H394" s="55" t="str">
        <f t="shared" ref="H394:H457" si="144">IF(E394="","",CONCATENATE($B394,$C394,$D394,$E394))</f>
        <v>AFOROFacilidades / InstalacionesPlantaBase Operativa</v>
      </c>
      <c r="J394" s="33" t="str">
        <f t="shared" ref="J394:J457" si="145">CONCATENATE(I394,"-",B394)</f>
        <v>-AFORO</v>
      </c>
      <c r="P394" s="77" t="s">
        <v>178</v>
      </c>
      <c r="Q394" s="113" t="s">
        <v>179</v>
      </c>
      <c r="R394" s="78" t="s">
        <v>180</v>
      </c>
      <c r="T394" s="79" t="s">
        <v>15</v>
      </c>
      <c r="U394" s="79"/>
      <c r="W394" s="79" t="s">
        <v>13</v>
      </c>
      <c r="Y394" s="92" t="s">
        <v>9</v>
      </c>
      <c r="Z394" s="92" t="s">
        <v>9</v>
      </c>
      <c r="AA394" s="92" t="s">
        <v>9</v>
      </c>
      <c r="AC394" s="81" t="str">
        <f>IF($T394="Cumplimiento","",INDEX(TABLA_TIPO_MEDICION[1],MATCH(MATRIZ!$U394,TABLA_TIPO_MEDICION[TIPO_MEDICION],0),1))</f>
        <v/>
      </c>
      <c r="AD394" s="81" t="str">
        <f>IF($T394="Cumplimiento","",INDEX(TABLA_TIPO_MEDICION[2],MATCH(MATRIZ!$U394,TABLA_TIPO_MEDICION[TIPO_MEDICION],0),1))</f>
        <v/>
      </c>
      <c r="AE394" s="81" t="str">
        <f>IF($T394="Cumplimiento","",INDEX(TABLA_TIPO_MEDICION[3],MATCH(MATRIZ!$U394,TABLA_TIPO_MEDICION[TIPO_MEDICION],0),1))</f>
        <v/>
      </c>
      <c r="AF394" s="81" t="str">
        <f>IF($T394="Cumplimiento","",INDEX(TABLA_TIPO_MEDICION[4],MATCH(MATRIZ!$U394,TABLA_TIPO_MEDICION[TIPO_MEDICION],0),1))</f>
        <v/>
      </c>
      <c r="AJ394" s="58"/>
      <c r="AK394" s="74"/>
      <c r="AL394" s="74"/>
      <c r="AM394" s="58"/>
      <c r="AN394" s="58"/>
      <c r="AO394" s="82">
        <v>0.6</v>
      </c>
      <c r="AQ394" s="32"/>
      <c r="AS394" s="83" t="str">
        <f>IF($AQ394="","",IF($T394="Cumplimiento",INDEX(TABLA_SI_NO[Valor],MATCH($AQ394,TABLA_SI_NO[SI_NO],0),1),IF($AQ394&lt;$Y394,$AC394,IF($AQ394&lt;$Z394,$AD394,IF($AQ394&lt;$AA394,$AE394,IF($AQ394&gt;=$AA394,$AF394))))))</f>
        <v/>
      </c>
      <c r="AU394" s="74"/>
      <c r="AV394" s="84">
        <f t="shared" ref="AV394:AV395" si="146">IF(W394="SI",IF(AS394=0,1,0),0)</f>
        <v>0</v>
      </c>
      <c r="AX394" s="74"/>
      <c r="AY394" s="59"/>
      <c r="AZ394" s="58"/>
      <c r="BA394" s="74"/>
      <c r="BB394" s="75"/>
      <c r="BD394" s="58"/>
      <c r="BE394" s="82">
        <f t="shared" ref="BE394:BE395" si="147">IF($AS394="",0,$AS394*$AO394)</f>
        <v>0</v>
      </c>
      <c r="BF394" s="116"/>
    </row>
    <row r="395" spans="2:58" ht="45" customHeight="1" x14ac:dyDescent="0.25">
      <c r="B395" s="55" t="str">
        <f t="shared" si="139"/>
        <v>AFORO</v>
      </c>
      <c r="C395" s="55" t="str">
        <f t="shared" si="140"/>
        <v>Facilidades / Instalaciones</v>
      </c>
      <c r="D395" s="55" t="str">
        <f t="shared" si="141"/>
        <v>Planta</v>
      </c>
      <c r="E395" s="55" t="str">
        <f t="shared" si="142"/>
        <v>Capacidad de Inspección Bajo Standard DS-1 y DS-1 Bits de TH Hill en cercanías de Paraíso</v>
      </c>
      <c r="F395" s="55" t="str">
        <f t="shared" si="143"/>
        <v>AFOROFacilidades / Instalaciones</v>
      </c>
      <c r="G395" s="55" t="str">
        <f t="shared" si="138"/>
        <v>AFOROFacilidades / InstalacionesPlanta</v>
      </c>
      <c r="H395" s="55" t="str">
        <f t="shared" si="144"/>
        <v>AFOROFacilidades / InstalacionesPlantaCapacidad de Inspección Bajo Standard DS-1 y DS-1 Bits de TH Hill en cercanías de Paraíso</v>
      </c>
      <c r="J395" s="33" t="str">
        <f t="shared" si="145"/>
        <v>-AFORO</v>
      </c>
      <c r="P395" s="77" t="s">
        <v>181</v>
      </c>
      <c r="Q395" s="78" t="s">
        <v>182</v>
      </c>
      <c r="R395" s="78" t="s">
        <v>180</v>
      </c>
      <c r="T395" s="79" t="s">
        <v>15</v>
      </c>
      <c r="U395" s="79"/>
      <c r="W395" s="79" t="s">
        <v>13</v>
      </c>
      <c r="Y395" s="92" t="s">
        <v>9</v>
      </c>
      <c r="Z395" s="92" t="s">
        <v>9</v>
      </c>
      <c r="AA395" s="92" t="s">
        <v>9</v>
      </c>
      <c r="AC395" s="81" t="str">
        <f>IF($T395="Cumplimiento","",INDEX(TABLA_TIPO_MEDICION[1],MATCH(MATRIZ!$U395,TABLA_TIPO_MEDICION[TIPO_MEDICION],0),1))</f>
        <v/>
      </c>
      <c r="AD395" s="81" t="str">
        <f>IF($T395="Cumplimiento","",INDEX(TABLA_TIPO_MEDICION[2],MATCH(MATRIZ!$U395,TABLA_TIPO_MEDICION[TIPO_MEDICION],0),1))</f>
        <v/>
      </c>
      <c r="AE395" s="81" t="str">
        <f>IF($T395="Cumplimiento","",INDEX(TABLA_TIPO_MEDICION[3],MATCH(MATRIZ!$U395,TABLA_TIPO_MEDICION[TIPO_MEDICION],0),1))</f>
        <v/>
      </c>
      <c r="AF395" s="81" t="str">
        <f>IF($T395="Cumplimiento","",INDEX(TABLA_TIPO_MEDICION[4],MATCH(MATRIZ!$U395,TABLA_TIPO_MEDICION[TIPO_MEDICION],0),1))</f>
        <v/>
      </c>
      <c r="AJ395" s="58"/>
      <c r="AK395" s="74"/>
      <c r="AL395" s="74"/>
      <c r="AM395" s="58"/>
      <c r="AN395" s="58"/>
      <c r="AO395" s="82">
        <v>0.4</v>
      </c>
      <c r="AQ395" s="32"/>
      <c r="AS395" s="83" t="str">
        <f>IF($AQ395="","",IF($T395="Cumplimiento",INDEX(TABLA_SI_NO[Valor],MATCH($AQ395,TABLA_SI_NO[SI_NO],0),1),IF($AQ395&lt;$Y395,$AC395,IF($AQ395&lt;$Z395,$AD395,IF($AQ395&lt;$AA395,$AE395,IF($AQ395&gt;=$AA395,$AF395))))))</f>
        <v/>
      </c>
      <c r="AU395" s="74"/>
      <c r="AV395" s="84">
        <f t="shared" si="146"/>
        <v>0</v>
      </c>
      <c r="AX395" s="74"/>
      <c r="AY395" s="59"/>
      <c r="AZ395" s="58"/>
      <c r="BA395" s="74"/>
      <c r="BB395" s="75"/>
      <c r="BD395" s="58"/>
      <c r="BE395" s="82">
        <f t="shared" si="147"/>
        <v>0</v>
      </c>
      <c r="BF395" s="116"/>
    </row>
    <row r="396" spans="2:58" x14ac:dyDescent="0.25">
      <c r="B396" s="55" t="str">
        <f t="shared" si="139"/>
        <v>AFORO</v>
      </c>
      <c r="C396" s="55" t="str">
        <f t="shared" si="140"/>
        <v>Facilidades / Instalaciones</v>
      </c>
      <c r="D396" s="55" t="str">
        <f t="shared" si="141"/>
        <v>Planta</v>
      </c>
      <c r="E396" s="55" t="str">
        <f t="shared" si="142"/>
        <v/>
      </c>
      <c r="F396" s="55" t="str">
        <f t="shared" si="143"/>
        <v>AFOROFacilidades / Instalaciones</v>
      </c>
      <c r="G396" s="55" t="str">
        <f t="shared" si="138"/>
        <v>AFOROFacilidades / InstalacionesPlanta</v>
      </c>
      <c r="H396" s="55" t="str">
        <f t="shared" si="144"/>
        <v/>
      </c>
      <c r="J396" s="33" t="str">
        <f t="shared" si="145"/>
        <v>-AFORO</v>
      </c>
      <c r="P396" s="107"/>
      <c r="Q396" s="108"/>
      <c r="R396" s="108"/>
      <c r="T396" s="109"/>
      <c r="U396" s="109"/>
      <c r="W396" s="109"/>
      <c r="Y396" s="110"/>
      <c r="Z396" s="110"/>
      <c r="AA396" s="110"/>
      <c r="AC396" s="111"/>
      <c r="AD396" s="111"/>
      <c r="AE396" s="111"/>
      <c r="AF396" s="111"/>
      <c r="AJ396" s="58"/>
      <c r="AK396" s="74"/>
      <c r="AL396" s="74"/>
      <c r="AM396" s="58"/>
      <c r="AN396" s="58"/>
      <c r="AO396" s="58"/>
      <c r="AP396" s="58"/>
      <c r="AQ396" s="58"/>
      <c r="AR396" s="58"/>
      <c r="AS396" s="58"/>
      <c r="AT396" s="58"/>
      <c r="AU396" s="58"/>
      <c r="AV396" s="58"/>
      <c r="AW396" s="58"/>
      <c r="AX396" s="58"/>
      <c r="AY396" s="58"/>
      <c r="AZ396" s="58"/>
      <c r="BA396" s="58"/>
      <c r="BB396" s="58"/>
      <c r="BC396" s="58"/>
      <c r="BD396" s="58"/>
      <c r="BE396" s="58"/>
      <c r="BF396" s="58"/>
    </row>
    <row r="397" spans="2:58" ht="15" customHeight="1" x14ac:dyDescent="0.25">
      <c r="B397" s="55" t="str">
        <f t="shared" si="139"/>
        <v>SLICKLINE</v>
      </c>
      <c r="C397" s="55" t="str">
        <f t="shared" si="140"/>
        <v>Facilidades / Instalaciones</v>
      </c>
      <c r="D397" s="55" t="str">
        <f t="shared" si="141"/>
        <v>Planta</v>
      </c>
      <c r="E397" s="55" t="str">
        <f t="shared" si="142"/>
        <v/>
      </c>
      <c r="F397" s="55" t="str">
        <f t="shared" si="143"/>
        <v>SLICKLINEFacilidades / Instalaciones</v>
      </c>
      <c r="G397" s="55" t="str">
        <f t="shared" si="138"/>
        <v>SLICKLINEFacilidades / InstalacionesPlanta</v>
      </c>
      <c r="H397" s="55" t="str">
        <f t="shared" si="144"/>
        <v/>
      </c>
      <c r="I397" s="34">
        <v>1</v>
      </c>
      <c r="J397" s="33" t="str">
        <f t="shared" si="145"/>
        <v>1-SLICKLINE</v>
      </c>
      <c r="M397" s="39" t="s">
        <v>250</v>
      </c>
      <c r="N397" s="39"/>
      <c r="O397" s="39"/>
      <c r="P397" s="40"/>
      <c r="Q397" s="39"/>
      <c r="R397" s="39"/>
      <c r="T397" s="56" t="s">
        <v>7</v>
      </c>
      <c r="U397" s="56"/>
      <c r="W397" s="56"/>
      <c r="Y397" s="56"/>
      <c r="Z397" s="56"/>
      <c r="AA397" s="56"/>
      <c r="AC397" s="56"/>
      <c r="AD397" s="56"/>
      <c r="AE397" s="56"/>
      <c r="AF397" s="56"/>
      <c r="AH397" s="57">
        <f>SUMIFS($AI:$AI,$B:$B,$B397)</f>
        <v>0.99999999999999989</v>
      </c>
      <c r="AI397" s="57"/>
      <c r="AJ397" s="58"/>
      <c r="AK397" s="58"/>
      <c r="AL397" s="58"/>
      <c r="AM397" s="58"/>
      <c r="AN397" s="59"/>
      <c r="AO397" s="59"/>
      <c r="AQ397" s="53"/>
      <c r="AR397" s="53"/>
      <c r="AS397" s="53"/>
      <c r="AU397" s="60" t="str">
        <f>IF(SUMIFS($AV:$AV,$B:$B,$B397)&gt;0,"NC","")</f>
        <v/>
      </c>
      <c r="AV397" s="61"/>
      <c r="AZ397" s="58"/>
      <c r="BA397" s="59"/>
      <c r="BB397" s="59"/>
      <c r="BD397" s="57">
        <f>IF(AU397="NC",0,SUMIFS($AY:$AY,$B:$B,$B397))</f>
        <v>0</v>
      </c>
      <c r="BE397" s="57"/>
    </row>
    <row r="398" spans="2:58" ht="3" customHeight="1" x14ac:dyDescent="0.25">
      <c r="B398" s="55" t="str">
        <f t="shared" si="139"/>
        <v>SLICKLINE</v>
      </c>
      <c r="C398" s="55" t="str">
        <f t="shared" si="140"/>
        <v>Facilidades / Instalaciones</v>
      </c>
      <c r="D398" s="55" t="str">
        <f t="shared" si="141"/>
        <v>Planta</v>
      </c>
      <c r="E398" s="55" t="str">
        <f t="shared" si="142"/>
        <v/>
      </c>
      <c r="F398" s="55" t="str">
        <f t="shared" si="143"/>
        <v>SLICKLINEFacilidades / Instalaciones</v>
      </c>
      <c r="G398" s="55" t="str">
        <f t="shared" si="138"/>
        <v>SLICKLINEFacilidades / InstalacionesPlanta</v>
      </c>
      <c r="H398" s="55" t="str">
        <f t="shared" si="144"/>
        <v/>
      </c>
      <c r="I398" s="34" t="s">
        <v>45</v>
      </c>
      <c r="J398" s="33" t="str">
        <f t="shared" si="145"/>
        <v xml:space="preserve"> -SLICKLINE</v>
      </c>
      <c r="T398" s="53"/>
      <c r="U398" s="53"/>
      <c r="W398" s="53"/>
      <c r="Y398" s="53"/>
      <c r="Z398" s="53"/>
      <c r="AA398" s="53"/>
      <c r="AH398" s="58"/>
      <c r="AI398" s="59"/>
      <c r="AJ398" s="58"/>
      <c r="AK398" s="58"/>
      <c r="AL398" s="59"/>
      <c r="AM398" s="58"/>
      <c r="AN398" s="59"/>
      <c r="AO398" s="59"/>
      <c r="AQ398" s="53"/>
      <c r="AR398" s="53"/>
      <c r="AS398" s="53"/>
      <c r="AU398" s="58"/>
      <c r="AV398" s="54"/>
      <c r="AX398" s="58"/>
      <c r="AY398" s="59"/>
      <c r="AZ398" s="58"/>
      <c r="BA398" s="59"/>
      <c r="BB398" s="59"/>
      <c r="BD398" s="53"/>
      <c r="BE398" s="53"/>
    </row>
    <row r="399" spans="2:58" ht="15" customHeight="1" x14ac:dyDescent="0.25">
      <c r="B399" s="55" t="str">
        <f t="shared" si="139"/>
        <v>SLICKLINE</v>
      </c>
      <c r="C399" s="55" t="str">
        <f t="shared" si="140"/>
        <v>Personal</v>
      </c>
      <c r="D399" s="55" t="str">
        <f t="shared" si="141"/>
        <v>Planta</v>
      </c>
      <c r="E399" s="55" t="str">
        <f t="shared" si="142"/>
        <v/>
      </c>
      <c r="F399" s="55" t="str">
        <f t="shared" si="143"/>
        <v>SLICKLINEPersonal</v>
      </c>
      <c r="G399" s="55" t="str">
        <f t="shared" si="138"/>
        <v>SLICKLINEPersonalPlanta</v>
      </c>
      <c r="H399" s="55" t="str">
        <f t="shared" si="144"/>
        <v/>
      </c>
      <c r="I399" s="34" t="s">
        <v>46</v>
      </c>
      <c r="J399" s="33" t="str">
        <f t="shared" si="145"/>
        <v>1.1-SLICKLINE</v>
      </c>
      <c r="N399" s="62" t="s">
        <v>47</v>
      </c>
      <c r="O399" s="62"/>
      <c r="P399" s="63"/>
      <c r="Q399" s="62"/>
      <c r="R399" s="62"/>
      <c r="T399" s="62"/>
      <c r="U399" s="62"/>
      <c r="W399" s="62"/>
      <c r="Y399" s="62"/>
      <c r="Z399" s="62"/>
      <c r="AA399" s="62"/>
      <c r="AC399" s="62"/>
      <c r="AD399" s="62"/>
      <c r="AE399" s="62"/>
      <c r="AF399" s="62"/>
      <c r="AH399" s="58"/>
      <c r="AI399" s="64">
        <v>0.2</v>
      </c>
      <c r="AJ399" s="58"/>
      <c r="AK399" s="65">
        <f>SUMIFS($AL:$AL,$F:$F,$F399)</f>
        <v>1</v>
      </c>
      <c r="AL399" s="65"/>
      <c r="AM399" s="53"/>
      <c r="AN399" s="53"/>
      <c r="AO399" s="53"/>
      <c r="AP399" s="53"/>
      <c r="AQ399" s="53"/>
      <c r="AR399" s="53"/>
      <c r="AS399" s="53"/>
      <c r="AU399" s="58"/>
      <c r="AV399" s="54"/>
      <c r="AX399" s="58"/>
      <c r="AY399" s="64">
        <f>AI399*BD399</f>
        <v>0</v>
      </c>
      <c r="AZ399" s="58"/>
      <c r="BD399" s="65">
        <f>SUMIFS($BB:$BB,$F:$F,$F399)</f>
        <v>0</v>
      </c>
      <c r="BE399" s="65"/>
    </row>
    <row r="400" spans="2:58" ht="3" customHeight="1" x14ac:dyDescent="0.25">
      <c r="B400" s="55" t="str">
        <f t="shared" si="139"/>
        <v>SLICKLINE</v>
      </c>
      <c r="C400" s="55" t="str">
        <f t="shared" si="140"/>
        <v>Personal</v>
      </c>
      <c r="D400" s="55" t="str">
        <f t="shared" si="141"/>
        <v>Planta</v>
      </c>
      <c r="E400" s="55" t="str">
        <f t="shared" si="142"/>
        <v/>
      </c>
      <c r="F400" s="55" t="str">
        <f t="shared" si="143"/>
        <v>SLICKLINEPersonal</v>
      </c>
      <c r="G400" s="55" t="str">
        <f t="shared" si="138"/>
        <v>SLICKLINEPersonalPlanta</v>
      </c>
      <c r="H400" s="55" t="str">
        <f t="shared" si="144"/>
        <v/>
      </c>
      <c r="I400" s="34" t="s">
        <v>45</v>
      </c>
      <c r="J400" s="33" t="str">
        <f t="shared" si="145"/>
        <v xml:space="preserve"> -SLICKLINE</v>
      </c>
      <c r="T400" s="53"/>
      <c r="U400" s="53"/>
      <c r="W400" s="53"/>
      <c r="Y400" s="53"/>
      <c r="Z400" s="53"/>
      <c r="AA400" s="53"/>
      <c r="AC400" s="53"/>
      <c r="AD400" s="53"/>
      <c r="AE400" s="53"/>
      <c r="AF400" s="53"/>
      <c r="AH400" s="58"/>
      <c r="AI400" s="59"/>
      <c r="AJ400" s="58"/>
      <c r="AK400" s="58"/>
      <c r="AL400" s="59"/>
      <c r="AM400" s="58"/>
      <c r="AN400" s="58"/>
      <c r="AO400" s="59"/>
      <c r="AP400" s="53"/>
      <c r="AQ400" s="53"/>
      <c r="AR400" s="53"/>
      <c r="AS400" s="53"/>
      <c r="AU400" s="58"/>
      <c r="AV400" s="54"/>
      <c r="AX400" s="58"/>
      <c r="AY400" s="66"/>
      <c r="AZ400" s="58"/>
      <c r="BA400" s="58"/>
      <c r="BB400" s="59"/>
      <c r="BD400" s="53"/>
      <c r="BE400" s="53"/>
    </row>
    <row r="401" spans="1:58" ht="15" customHeight="1" x14ac:dyDescent="0.25">
      <c r="A401" s="67"/>
      <c r="B401" s="55" t="str">
        <f t="shared" si="139"/>
        <v>SLICKLINE</v>
      </c>
      <c r="C401" s="55" t="str">
        <f t="shared" si="140"/>
        <v>Personal</v>
      </c>
      <c r="D401" s="55" t="str">
        <f t="shared" si="141"/>
        <v>Referente Técnico de la Línea</v>
      </c>
      <c r="E401" s="55" t="str">
        <f t="shared" si="142"/>
        <v/>
      </c>
      <c r="F401" s="55" t="str">
        <f t="shared" si="143"/>
        <v>SLICKLINEPersonal</v>
      </c>
      <c r="G401" s="55" t="str">
        <f t="shared" si="138"/>
        <v>SLICKLINEPersonalReferente Técnico de la Línea</v>
      </c>
      <c r="H401" s="55" t="str">
        <f t="shared" si="144"/>
        <v/>
      </c>
      <c r="I401" s="34" t="s">
        <v>45</v>
      </c>
      <c r="J401" s="33" t="str">
        <f t="shared" si="145"/>
        <v xml:space="preserve"> -SLICKLINE</v>
      </c>
      <c r="M401" s="67"/>
      <c r="N401" s="67"/>
      <c r="O401" s="68" t="s">
        <v>48</v>
      </c>
      <c r="P401" s="69"/>
      <c r="Q401" s="68"/>
      <c r="R401" s="68"/>
      <c r="T401" s="68"/>
      <c r="U401" s="68"/>
      <c r="W401" s="68"/>
      <c r="Y401" s="68"/>
      <c r="Z401" s="68"/>
      <c r="AA401" s="68"/>
      <c r="AC401" s="68"/>
      <c r="AD401" s="68"/>
      <c r="AE401" s="68"/>
      <c r="AF401" s="68"/>
      <c r="AH401" s="58"/>
      <c r="AI401" s="58"/>
      <c r="AJ401" s="58"/>
      <c r="AK401" s="70"/>
      <c r="AL401" s="71">
        <v>1</v>
      </c>
      <c r="AM401" s="58"/>
      <c r="AN401" s="72">
        <f>SUMIFS($AO:$AO,$G:$G,$G401)</f>
        <v>1</v>
      </c>
      <c r="AO401" s="73"/>
      <c r="AQ401" s="53"/>
      <c r="AR401" s="53"/>
      <c r="AS401" s="53"/>
      <c r="AU401" s="58"/>
      <c r="AV401" s="54"/>
      <c r="AX401" s="58"/>
      <c r="AY401" s="66"/>
      <c r="AZ401" s="58"/>
      <c r="BA401" s="70"/>
      <c r="BB401" s="71">
        <f>AL401*BD401</f>
        <v>0</v>
      </c>
      <c r="BD401" s="72">
        <f>SUMIFS($BE:$BE,$G:$G,$G401)</f>
        <v>0</v>
      </c>
      <c r="BE401" s="73"/>
    </row>
    <row r="402" spans="1:58" ht="5.0999999999999996" customHeight="1" x14ac:dyDescent="0.25">
      <c r="B402" s="55" t="str">
        <f t="shared" si="139"/>
        <v>SLICKLINE</v>
      </c>
      <c r="C402" s="55" t="str">
        <f t="shared" si="140"/>
        <v>Personal</v>
      </c>
      <c r="D402" s="55" t="str">
        <f t="shared" si="141"/>
        <v>Referente Técnico de la Línea</v>
      </c>
      <c r="E402" s="55" t="str">
        <f t="shared" si="142"/>
        <v/>
      </c>
      <c r="F402" s="55" t="str">
        <f t="shared" si="143"/>
        <v>SLICKLINEPersonal</v>
      </c>
      <c r="G402" s="55" t="str">
        <f t="shared" si="138"/>
        <v>SLICKLINEPersonalReferente Técnico de la Línea</v>
      </c>
      <c r="H402" s="55" t="str">
        <f t="shared" si="144"/>
        <v/>
      </c>
      <c r="I402" s="34" t="s">
        <v>45</v>
      </c>
      <c r="J402" s="33" t="str">
        <f t="shared" si="145"/>
        <v xml:space="preserve"> -SLICKLINE</v>
      </c>
      <c r="T402" s="53"/>
      <c r="U402" s="53"/>
      <c r="W402" s="53"/>
      <c r="Y402" s="53"/>
      <c r="Z402" s="53"/>
      <c r="AA402" s="53"/>
      <c r="AH402" s="58"/>
      <c r="AI402" s="58"/>
      <c r="AJ402" s="58"/>
      <c r="AK402" s="74"/>
      <c r="AL402" s="75"/>
      <c r="AM402" s="58"/>
      <c r="AN402" s="58"/>
      <c r="AO402" s="76"/>
      <c r="AQ402" s="53"/>
      <c r="AS402" s="53"/>
      <c r="AU402" s="58"/>
      <c r="AV402" s="54"/>
      <c r="AX402" s="58"/>
      <c r="AY402" s="66"/>
      <c r="AZ402" s="58"/>
      <c r="BA402" s="74"/>
      <c r="BB402" s="75"/>
      <c r="BD402" s="58"/>
      <c r="BE402" s="76"/>
    </row>
    <row r="403" spans="1:58" ht="45" customHeight="1" x14ac:dyDescent="0.25">
      <c r="B403" s="55" t="str">
        <f t="shared" si="139"/>
        <v>SLICKLINE</v>
      </c>
      <c r="C403" s="55" t="str">
        <f t="shared" si="140"/>
        <v>Personal</v>
      </c>
      <c r="D403" s="55" t="str">
        <f t="shared" si="141"/>
        <v>Referente Técnico de la Línea</v>
      </c>
      <c r="E403" s="55" t="str">
        <f t="shared" si="142"/>
        <v>Experiencia General</v>
      </c>
      <c r="F403" s="55" t="str">
        <f t="shared" si="143"/>
        <v>SLICKLINEPersonal</v>
      </c>
      <c r="G403" s="55" t="str">
        <f t="shared" si="138"/>
        <v>SLICKLINEPersonalReferente Técnico de la Línea</v>
      </c>
      <c r="H403" s="55" t="str">
        <f t="shared" si="144"/>
        <v>SLICKLINEPersonalReferente Técnico de la LíneaExperiencia General</v>
      </c>
      <c r="I403" s="34" t="s">
        <v>45</v>
      </c>
      <c r="J403" s="33" t="str">
        <f t="shared" si="145"/>
        <v xml:space="preserve"> -SLICKLINE</v>
      </c>
      <c r="P403" s="77" t="s">
        <v>49</v>
      </c>
      <c r="Q403" s="78" t="s">
        <v>168</v>
      </c>
      <c r="R403" s="78" t="s">
        <v>50</v>
      </c>
      <c r="T403" s="79" t="s">
        <v>11</v>
      </c>
      <c r="U403" s="79" t="s">
        <v>10</v>
      </c>
      <c r="W403" s="79" t="s">
        <v>13</v>
      </c>
      <c r="Y403" s="80">
        <v>3</v>
      </c>
      <c r="Z403" s="80">
        <v>5</v>
      </c>
      <c r="AA403" s="80">
        <v>10</v>
      </c>
      <c r="AC403" s="81">
        <f>IF($T403="Cumplimiento","",INDEX(TABLA_TIPO_MEDICION[1],MATCH(MATRIZ!$U403,TABLA_TIPO_MEDICION[TIPO_MEDICION],0),1))</f>
        <v>0</v>
      </c>
      <c r="AD403" s="81">
        <f>IF($T403="Cumplimiento","",INDEX(TABLA_TIPO_MEDICION[2],MATCH(MATRIZ!$U403,TABLA_TIPO_MEDICION[TIPO_MEDICION],0),1))</f>
        <v>0.8</v>
      </c>
      <c r="AE403" s="81">
        <f>IF($T403="Cumplimiento","",INDEX(TABLA_TIPO_MEDICION[3],MATCH(MATRIZ!$U403,TABLA_TIPO_MEDICION[TIPO_MEDICION],0),1))</f>
        <v>1</v>
      </c>
      <c r="AF403" s="81">
        <f>IF($T403="Cumplimiento","",INDEX(TABLA_TIPO_MEDICION[4],MATCH(MATRIZ!$U403,TABLA_TIPO_MEDICION[TIPO_MEDICION],0),1))</f>
        <v>1</v>
      </c>
      <c r="AH403" s="74"/>
      <c r="AI403" s="58"/>
      <c r="AJ403" s="58"/>
      <c r="AK403" s="74"/>
      <c r="AL403" s="58"/>
      <c r="AM403" s="58"/>
      <c r="AN403" s="58"/>
      <c r="AO403" s="82">
        <v>0.5</v>
      </c>
      <c r="AQ403" s="32"/>
      <c r="AS403" s="83" t="str">
        <f>IF($AQ403="","",IF($T403="Cumplimiento",INDEX(TABLA_SI_NO[Valor],MATCH($AQ403,TABLA_SI_NO[SI_NO],0),1),IF($AQ403&lt;$Y403,$AC403,IF($AQ403&lt;$Z403,$AD403,IF($AQ403&lt;$AA403,$AE403,IF($AQ403&gt;=$AA403,$AF403))))))</f>
        <v/>
      </c>
      <c r="AU403" s="74"/>
      <c r="AV403" s="84">
        <f t="shared" ref="AV403:AV404" si="148">IF(W403="SI",IF(AS403=0,1,0),0)</f>
        <v>0</v>
      </c>
      <c r="AX403" s="74"/>
      <c r="AY403" s="66"/>
      <c r="AZ403" s="58"/>
      <c r="BA403" s="74"/>
      <c r="BB403" s="66"/>
      <c r="BD403" s="58"/>
      <c r="BE403" s="82">
        <f t="shared" ref="BE403:BE404" si="149">IF($AS403="",0,$AS403*$AO403)</f>
        <v>0</v>
      </c>
      <c r="BF403" s="116"/>
    </row>
    <row r="404" spans="1:58" ht="45" customHeight="1" x14ac:dyDescent="0.25">
      <c r="B404" s="55" t="str">
        <f t="shared" si="139"/>
        <v>SLICKLINE</v>
      </c>
      <c r="C404" s="55" t="str">
        <f t="shared" si="140"/>
        <v>Personal</v>
      </c>
      <c r="D404" s="55" t="str">
        <f t="shared" si="141"/>
        <v>Referente Técnico de la Línea</v>
      </c>
      <c r="E404" s="55" t="str">
        <f t="shared" si="142"/>
        <v>Experiencia Offshore</v>
      </c>
      <c r="F404" s="55" t="str">
        <f t="shared" si="143"/>
        <v>SLICKLINEPersonal</v>
      </c>
      <c r="G404" s="55" t="str">
        <f t="shared" si="138"/>
        <v>SLICKLINEPersonalReferente Técnico de la Línea</v>
      </c>
      <c r="H404" s="55" t="str">
        <f t="shared" si="144"/>
        <v>SLICKLINEPersonalReferente Técnico de la LíneaExperiencia Offshore</v>
      </c>
      <c r="I404" s="34" t="s">
        <v>45</v>
      </c>
      <c r="J404" s="33" t="str">
        <f t="shared" si="145"/>
        <v xml:space="preserve"> -SLICKLINE</v>
      </c>
      <c r="P404" s="77" t="s">
        <v>51</v>
      </c>
      <c r="Q404" s="78" t="s">
        <v>169</v>
      </c>
      <c r="R404" s="78" t="s">
        <v>50</v>
      </c>
      <c r="T404" s="79" t="s">
        <v>11</v>
      </c>
      <c r="U404" s="79" t="s">
        <v>10</v>
      </c>
      <c r="W404" s="79" t="s">
        <v>13</v>
      </c>
      <c r="Y404" s="80">
        <v>2</v>
      </c>
      <c r="Z404" s="80">
        <v>3</v>
      </c>
      <c r="AA404" s="80">
        <v>5</v>
      </c>
      <c r="AC404" s="81">
        <f>IF($T404="Cumplimiento","",INDEX(TABLA_TIPO_MEDICION[1],MATCH(MATRIZ!$U404,TABLA_TIPO_MEDICION[TIPO_MEDICION],0),1))</f>
        <v>0</v>
      </c>
      <c r="AD404" s="81">
        <f>IF($T404="Cumplimiento","",INDEX(TABLA_TIPO_MEDICION[2],MATCH(MATRIZ!$U404,TABLA_TIPO_MEDICION[TIPO_MEDICION],0),1))</f>
        <v>0.8</v>
      </c>
      <c r="AE404" s="81">
        <f>IF($T404="Cumplimiento","",INDEX(TABLA_TIPO_MEDICION[3],MATCH(MATRIZ!$U404,TABLA_TIPO_MEDICION[TIPO_MEDICION],0),1))</f>
        <v>1</v>
      </c>
      <c r="AF404" s="81">
        <f>IF($T404="Cumplimiento","",INDEX(TABLA_TIPO_MEDICION[4],MATCH(MATRIZ!$U404,TABLA_TIPO_MEDICION[TIPO_MEDICION],0),1))</f>
        <v>1</v>
      </c>
      <c r="AH404" s="74"/>
      <c r="AI404" s="58"/>
      <c r="AJ404" s="58"/>
      <c r="AK404" s="74"/>
      <c r="AL404" s="58"/>
      <c r="AM404" s="58"/>
      <c r="AN404" s="58"/>
      <c r="AO404" s="82">
        <v>0.5</v>
      </c>
      <c r="AQ404" s="32"/>
      <c r="AS404" s="83" t="str">
        <f>IF($AQ404="","",IF($T404="Cumplimiento",INDEX(TABLA_SI_NO[Valor],MATCH($AQ404,TABLA_SI_NO[SI_NO],0),1),IF($AQ404&lt;$Y404,$AC404,IF($AQ404&lt;$Z404,$AD404,IF($AQ404&lt;$AA404,$AE404,IF($AQ404&gt;=$AA404,$AF404))))))</f>
        <v/>
      </c>
      <c r="AU404" s="74"/>
      <c r="AV404" s="84">
        <f t="shared" si="148"/>
        <v>0</v>
      </c>
      <c r="AX404" s="74"/>
      <c r="AY404" s="66"/>
      <c r="AZ404" s="58"/>
      <c r="BA404" s="74"/>
      <c r="BB404" s="66"/>
      <c r="BD404" s="58"/>
      <c r="BE404" s="82">
        <f t="shared" si="149"/>
        <v>0</v>
      </c>
      <c r="BF404" s="116"/>
    </row>
    <row r="405" spans="1:58" ht="5.0999999999999996" customHeight="1" x14ac:dyDescent="0.25">
      <c r="B405" s="55" t="str">
        <f t="shared" si="139"/>
        <v>SLICKLINE</v>
      </c>
      <c r="C405" s="55" t="str">
        <f t="shared" si="140"/>
        <v>Personal</v>
      </c>
      <c r="D405" s="55" t="str">
        <f t="shared" si="141"/>
        <v>Referente Técnico de la Línea</v>
      </c>
      <c r="E405" s="55" t="str">
        <f t="shared" si="142"/>
        <v/>
      </c>
      <c r="F405" s="55" t="str">
        <f t="shared" si="143"/>
        <v>SLICKLINEPersonal</v>
      </c>
      <c r="G405" s="55" t="str">
        <f t="shared" si="138"/>
        <v>SLICKLINEPersonalReferente Técnico de la Línea</v>
      </c>
      <c r="H405" s="55" t="str">
        <f t="shared" si="144"/>
        <v/>
      </c>
      <c r="I405" s="34" t="s">
        <v>45</v>
      </c>
      <c r="J405" s="33" t="str">
        <f t="shared" si="145"/>
        <v xml:space="preserve"> -SLICKLINE</v>
      </c>
      <c r="P405" s="85"/>
      <c r="Q405" s="86"/>
      <c r="R405" s="86"/>
      <c r="T405" s="53"/>
      <c r="U405" s="53"/>
      <c r="W405" s="53"/>
      <c r="Y405" s="53"/>
      <c r="Z405" s="53"/>
      <c r="AA405" s="53"/>
      <c r="AH405" s="58"/>
      <c r="AI405" s="58"/>
      <c r="AJ405" s="58"/>
      <c r="AK405" s="58"/>
      <c r="AL405" s="66"/>
      <c r="AM405" s="58"/>
      <c r="AN405" s="58"/>
      <c r="AO405" s="66"/>
      <c r="AQ405" s="53"/>
      <c r="AS405" s="87"/>
      <c r="AU405" s="58"/>
      <c r="AV405" s="54"/>
      <c r="AX405" s="58"/>
      <c r="AY405" s="66"/>
      <c r="AZ405" s="58"/>
      <c r="BA405" s="58"/>
      <c r="BB405" s="66"/>
      <c r="BD405" s="87"/>
      <c r="BE405" s="87"/>
    </row>
    <row r="406" spans="1:58" s="95" customFormat="1" ht="18.75" customHeight="1" x14ac:dyDescent="0.25">
      <c r="B406" s="55" t="str">
        <f t="shared" si="139"/>
        <v>SLICKLINE</v>
      </c>
      <c r="C406" s="55" t="str">
        <f t="shared" si="140"/>
        <v>Equipamiento &amp; Soporte Técnico</v>
      </c>
      <c r="D406" s="55" t="str">
        <f t="shared" si="141"/>
        <v>Referente Técnico de la Línea</v>
      </c>
      <c r="E406" s="55" t="str">
        <f t="shared" si="142"/>
        <v/>
      </c>
      <c r="F406" s="55" t="str">
        <f t="shared" si="143"/>
        <v>SLICKLINEEquipamiento &amp; Soporte Técnico</v>
      </c>
      <c r="G406" s="55" t="str">
        <f t="shared" si="138"/>
        <v>SLICKLINEEquipamiento &amp; Soporte TécnicoReferente Técnico de la Línea</v>
      </c>
      <c r="H406" s="55" t="str">
        <f t="shared" si="144"/>
        <v/>
      </c>
      <c r="I406" s="34" t="s">
        <v>57</v>
      </c>
      <c r="J406" s="33" t="str">
        <f t="shared" si="145"/>
        <v>1.2-SLICKLINE</v>
      </c>
      <c r="K406" s="33"/>
      <c r="L406" s="33"/>
      <c r="N406" s="97" t="s">
        <v>58</v>
      </c>
      <c r="O406" s="97"/>
      <c r="P406" s="98"/>
      <c r="Q406" s="97"/>
      <c r="R406" s="97"/>
      <c r="T406" s="97"/>
      <c r="U406" s="97"/>
      <c r="W406" s="97"/>
      <c r="Y406" s="97"/>
      <c r="Z406" s="97"/>
      <c r="AA406" s="97"/>
      <c r="AC406" s="97"/>
      <c r="AD406" s="97"/>
      <c r="AE406" s="97"/>
      <c r="AF406" s="97"/>
      <c r="AH406" s="99"/>
      <c r="AI406" s="100">
        <v>0.7</v>
      </c>
      <c r="AJ406" s="99"/>
      <c r="AK406" s="65">
        <f>SUMIFS($AL:$AL,$F:$F,$F406)</f>
        <v>1</v>
      </c>
      <c r="AL406" s="65"/>
      <c r="AM406" s="99"/>
      <c r="AU406" s="99"/>
      <c r="AV406" s="91"/>
      <c r="AX406" s="99"/>
      <c r="AY406" s="100">
        <f>AI406*BD406</f>
        <v>0</v>
      </c>
      <c r="AZ406" s="99"/>
      <c r="BD406" s="65">
        <f>SUMIFS($BB:$BB,$F:$F,$F406)</f>
        <v>0</v>
      </c>
      <c r="BE406" s="65"/>
    </row>
    <row r="407" spans="1:58" ht="6.75" customHeight="1" x14ac:dyDescent="0.25">
      <c r="B407" s="55" t="str">
        <f t="shared" si="139"/>
        <v>SLICKLINE</v>
      </c>
      <c r="C407" s="55" t="str">
        <f t="shared" si="140"/>
        <v>Equipamiento &amp; Soporte Técnico</v>
      </c>
      <c r="D407" s="55" t="str">
        <f t="shared" si="141"/>
        <v>Referente Técnico de la Línea</v>
      </c>
      <c r="E407" s="55" t="str">
        <f t="shared" si="142"/>
        <v/>
      </c>
      <c r="F407" s="55" t="str">
        <f t="shared" si="143"/>
        <v>SLICKLINEEquipamiento &amp; Soporte Técnico</v>
      </c>
      <c r="G407" s="55" t="str">
        <f t="shared" si="138"/>
        <v>SLICKLINEEquipamiento &amp; Soporte TécnicoReferente Técnico de la Línea</v>
      </c>
      <c r="H407" s="55" t="str">
        <f t="shared" si="144"/>
        <v/>
      </c>
      <c r="J407" s="33" t="str">
        <f t="shared" si="145"/>
        <v>-SLICKLINE</v>
      </c>
      <c r="T407" s="53"/>
      <c r="U407" s="53"/>
      <c r="W407" s="53"/>
      <c r="Y407" s="53"/>
      <c r="Z407" s="53"/>
      <c r="AA407" s="53"/>
      <c r="AC407" s="53"/>
      <c r="AD407" s="53"/>
      <c r="AE407" s="53"/>
      <c r="AF407" s="53"/>
      <c r="AH407" s="58"/>
      <c r="AI407" s="59"/>
      <c r="AJ407" s="58"/>
      <c r="AK407" s="58"/>
      <c r="AL407" s="59"/>
      <c r="AM407" s="58"/>
      <c r="AN407" s="58"/>
      <c r="AO407" s="59"/>
      <c r="AU407" s="58"/>
      <c r="AV407" s="91"/>
      <c r="AX407" s="58"/>
      <c r="AY407" s="59"/>
      <c r="AZ407" s="58"/>
      <c r="BA407" s="58"/>
      <c r="BB407" s="59"/>
      <c r="BD407" s="53"/>
      <c r="BE407" s="53"/>
    </row>
    <row r="408" spans="1:58" s="95" customFormat="1" ht="17.25" customHeight="1" x14ac:dyDescent="0.25">
      <c r="B408" s="55" t="str">
        <f t="shared" si="139"/>
        <v>SLICKLINE</v>
      </c>
      <c r="C408" s="55" t="str">
        <f t="shared" si="140"/>
        <v>Equipamiento &amp; Soporte Técnico</v>
      </c>
      <c r="D408" s="55" t="str">
        <f t="shared" si="141"/>
        <v>Equipamiento</v>
      </c>
      <c r="E408" s="55" t="str">
        <f t="shared" si="142"/>
        <v/>
      </c>
      <c r="F408" s="55" t="str">
        <f t="shared" si="143"/>
        <v>SLICKLINEEquipamiento &amp; Soporte Técnico</v>
      </c>
      <c r="G408" s="55" t="str">
        <f t="shared" si="138"/>
        <v>SLICKLINEEquipamiento &amp; Soporte TécnicoEquipamiento</v>
      </c>
      <c r="H408" s="55" t="str">
        <f t="shared" si="144"/>
        <v/>
      </c>
      <c r="I408" s="34"/>
      <c r="J408" s="33" t="str">
        <f t="shared" si="145"/>
        <v>-SLICKLINE</v>
      </c>
      <c r="K408" s="33"/>
      <c r="L408" s="33"/>
      <c r="N408" s="102"/>
      <c r="O408" s="103" t="s">
        <v>103</v>
      </c>
      <c r="P408" s="104"/>
      <c r="Q408" s="103"/>
      <c r="R408" s="103"/>
      <c r="T408" s="103"/>
      <c r="U408" s="103"/>
      <c r="W408" s="103"/>
      <c r="Y408" s="103"/>
      <c r="Z408" s="103"/>
      <c r="AA408" s="103"/>
      <c r="AC408" s="103"/>
      <c r="AD408" s="103"/>
      <c r="AE408" s="103"/>
      <c r="AF408" s="103"/>
      <c r="AH408" s="99"/>
      <c r="AI408" s="59"/>
      <c r="AJ408" s="99"/>
      <c r="AK408" s="105"/>
      <c r="AL408" s="106">
        <v>1</v>
      </c>
      <c r="AM408" s="99"/>
      <c r="AN408" s="72">
        <f>SUMIFS($AO:$AO,$G:$G,$G408)</f>
        <v>1.0000000000000002</v>
      </c>
      <c r="AO408" s="73"/>
      <c r="AU408" s="99"/>
      <c r="AV408" s="91"/>
      <c r="AX408" s="99"/>
      <c r="AY408" s="59"/>
      <c r="AZ408" s="99"/>
      <c r="BA408" s="105"/>
      <c r="BB408" s="106">
        <f>AL408*BD408</f>
        <v>0</v>
      </c>
      <c r="BD408" s="72">
        <f>SUMIFS($BE:$BE,$G:$G,$G408)</f>
        <v>0</v>
      </c>
      <c r="BE408" s="73"/>
    </row>
    <row r="409" spans="1:58" ht="3.75" customHeight="1" x14ac:dyDescent="0.25">
      <c r="B409" s="55" t="str">
        <f t="shared" si="139"/>
        <v>SLICKLINE</v>
      </c>
      <c r="C409" s="55" t="str">
        <f t="shared" si="140"/>
        <v>Equipamiento &amp; Soporte Técnico</v>
      </c>
      <c r="D409" s="55" t="str">
        <f t="shared" si="141"/>
        <v>Equipamiento</v>
      </c>
      <c r="E409" s="55" t="str">
        <f t="shared" si="142"/>
        <v/>
      </c>
      <c r="F409" s="55" t="str">
        <f t="shared" si="143"/>
        <v>SLICKLINEEquipamiento &amp; Soporte Técnico</v>
      </c>
      <c r="G409" s="55" t="str">
        <f t="shared" si="138"/>
        <v>SLICKLINEEquipamiento &amp; Soporte TécnicoEquipamiento</v>
      </c>
      <c r="H409" s="55" t="str">
        <f t="shared" si="144"/>
        <v/>
      </c>
      <c r="J409" s="33" t="str">
        <f t="shared" si="145"/>
        <v>-SLICKLINE</v>
      </c>
      <c r="T409" s="53"/>
      <c r="U409" s="53"/>
      <c r="W409" s="53"/>
      <c r="Y409" s="53"/>
      <c r="Z409" s="53"/>
      <c r="AA409" s="53"/>
      <c r="AH409" s="58"/>
      <c r="AI409" s="59"/>
      <c r="AJ409" s="58"/>
      <c r="AK409" s="74"/>
      <c r="AL409" s="75"/>
      <c r="AM409" s="58"/>
      <c r="AN409" s="58"/>
      <c r="AO409" s="76"/>
      <c r="AQ409" s="53"/>
      <c r="AS409" s="53"/>
      <c r="AU409" s="58"/>
      <c r="AV409" s="91"/>
      <c r="AX409" s="58"/>
      <c r="AY409" s="59"/>
      <c r="AZ409" s="58"/>
      <c r="BA409" s="74"/>
      <c r="BD409" s="58"/>
      <c r="BE409" s="76"/>
    </row>
    <row r="410" spans="1:58" ht="45" customHeight="1" x14ac:dyDescent="0.25">
      <c r="B410" s="55" t="str">
        <f t="shared" si="139"/>
        <v>SLICKLINE</v>
      </c>
      <c r="C410" s="55" t="str">
        <f t="shared" si="140"/>
        <v>Equipamiento &amp; Soporte Técnico</v>
      </c>
      <c r="D410" s="55" t="str">
        <f t="shared" si="141"/>
        <v>Equipamiento</v>
      </c>
      <c r="E410" s="55" t="str">
        <f t="shared" si="142"/>
        <v>Unidad de SL</v>
      </c>
      <c r="F410" s="55" t="str">
        <f t="shared" si="143"/>
        <v>SLICKLINEEquipamiento &amp; Soporte Técnico</v>
      </c>
      <c r="G410" s="55" t="str">
        <f t="shared" si="138"/>
        <v>SLICKLINEEquipamiento &amp; Soporte TécnicoEquipamiento</v>
      </c>
      <c r="H410" s="55" t="str">
        <f t="shared" si="144"/>
        <v>SLICKLINEEquipamiento &amp; Soporte TécnicoEquipamientoUnidad de SL</v>
      </c>
      <c r="J410" s="33" t="str">
        <f t="shared" si="145"/>
        <v>-SLICKLINE</v>
      </c>
      <c r="P410" s="77" t="s">
        <v>251</v>
      </c>
      <c r="Q410" s="78" t="s">
        <v>217</v>
      </c>
      <c r="R410" s="78" t="s">
        <v>186</v>
      </c>
      <c r="T410" s="79" t="s">
        <v>15</v>
      </c>
      <c r="U410" s="79"/>
      <c r="W410" s="79" t="s">
        <v>13</v>
      </c>
      <c r="Y410" s="80" t="s">
        <v>9</v>
      </c>
      <c r="Z410" s="80" t="s">
        <v>9</v>
      </c>
      <c r="AA410" s="80" t="s">
        <v>9</v>
      </c>
      <c r="AC410" s="81" t="str">
        <f>IF($T410="Cumplimiento","",INDEX(TABLA_TIPO_MEDICION[1],MATCH(MATRIZ!$U410,TABLA_TIPO_MEDICION[TIPO_MEDICION],0),1))</f>
        <v/>
      </c>
      <c r="AD410" s="81" t="str">
        <f>IF($T410="Cumplimiento","",INDEX(TABLA_TIPO_MEDICION[2],MATCH(MATRIZ!$U410,TABLA_TIPO_MEDICION[TIPO_MEDICION],0),1))</f>
        <v/>
      </c>
      <c r="AE410" s="81" t="str">
        <f>IF($T410="Cumplimiento","",INDEX(TABLA_TIPO_MEDICION[3],MATCH(MATRIZ!$U410,TABLA_TIPO_MEDICION[TIPO_MEDICION],0),1))</f>
        <v/>
      </c>
      <c r="AF410" s="81" t="str">
        <f>IF($T410="Cumplimiento","",INDEX(TABLA_TIPO_MEDICION[4],MATCH(MATRIZ!$U410,TABLA_TIPO_MEDICION[TIPO_MEDICION],0),1))</f>
        <v/>
      </c>
      <c r="AH410" s="74"/>
      <c r="AI410" s="59"/>
      <c r="AJ410" s="58"/>
      <c r="AK410" s="74"/>
      <c r="AL410" s="74"/>
      <c r="AM410" s="58"/>
      <c r="AN410" s="58"/>
      <c r="AO410" s="82">
        <v>0.4</v>
      </c>
      <c r="AQ410" s="32"/>
      <c r="AS410" s="83" t="str">
        <f>IF($AQ410="","",IF($T410="Cumplimiento",INDEX(TABLA_SI_NO[Valor],MATCH($AQ410,TABLA_SI_NO[SI_NO],0),1),IF($AQ410&lt;$Y410,$AC410,IF($AQ410&lt;$Z410,$AD410,IF($AQ410&lt;$AA410,$AE410,IF($AQ410&gt;=$AA410,$AF410))))))</f>
        <v/>
      </c>
      <c r="AU410" s="74"/>
      <c r="AV410" s="84">
        <f t="shared" ref="AV410:AV414" si="150">IF(W410="SI",IF(AS410=0,1,0),0)</f>
        <v>0</v>
      </c>
      <c r="AX410" s="74"/>
      <c r="AY410" s="59"/>
      <c r="AZ410" s="58"/>
      <c r="BA410" s="74"/>
      <c r="BD410" s="58"/>
      <c r="BE410" s="82">
        <f t="shared" ref="BE410:BE414" si="151">IF($AS410="",0,$AS410*$AO410)</f>
        <v>0</v>
      </c>
      <c r="BF410" s="116"/>
    </row>
    <row r="411" spans="1:58" ht="45" customHeight="1" x14ac:dyDescent="0.25">
      <c r="B411" s="55" t="str">
        <f t="shared" si="139"/>
        <v>SLICKLINE</v>
      </c>
      <c r="C411" s="55" t="str">
        <f t="shared" si="140"/>
        <v>Equipamiento &amp; Soporte Técnico</v>
      </c>
      <c r="D411" s="55" t="str">
        <f t="shared" si="141"/>
        <v>Equipamiento</v>
      </c>
      <c r="E411" s="55" t="str">
        <f t="shared" si="142"/>
        <v>Equipos de Control de Presión</v>
      </c>
      <c r="F411" s="55" t="str">
        <f t="shared" si="143"/>
        <v>SLICKLINEEquipamiento &amp; Soporte Técnico</v>
      </c>
      <c r="G411" s="55" t="str">
        <f t="shared" si="138"/>
        <v>SLICKLINEEquipamiento &amp; Soporte TécnicoEquipamiento</v>
      </c>
      <c r="H411" s="55" t="str">
        <f t="shared" si="144"/>
        <v>SLICKLINEEquipamiento &amp; Soporte TécnicoEquipamientoEquipos de Control de Presión</v>
      </c>
      <c r="J411" s="33" t="str">
        <f t="shared" si="145"/>
        <v>-SLICKLINE</v>
      </c>
      <c r="P411" s="77" t="s">
        <v>252</v>
      </c>
      <c r="Q411" s="78" t="s">
        <v>217</v>
      </c>
      <c r="R411" s="78" t="s">
        <v>186</v>
      </c>
      <c r="T411" s="79" t="s">
        <v>15</v>
      </c>
      <c r="U411" s="79"/>
      <c r="W411" s="79" t="s">
        <v>13</v>
      </c>
      <c r="Y411" s="80" t="s">
        <v>9</v>
      </c>
      <c r="Z411" s="80" t="s">
        <v>9</v>
      </c>
      <c r="AA411" s="80" t="s">
        <v>9</v>
      </c>
      <c r="AC411" s="81" t="str">
        <f>IF($T411="Cumplimiento","",INDEX(TABLA_TIPO_MEDICION[1],MATCH(MATRIZ!$U411,TABLA_TIPO_MEDICION[TIPO_MEDICION],0),1))</f>
        <v/>
      </c>
      <c r="AD411" s="81" t="str">
        <f>IF($T411="Cumplimiento","",INDEX(TABLA_TIPO_MEDICION[2],MATCH(MATRIZ!$U411,TABLA_TIPO_MEDICION[TIPO_MEDICION],0),1))</f>
        <v/>
      </c>
      <c r="AE411" s="81" t="str">
        <f>IF($T411="Cumplimiento","",INDEX(TABLA_TIPO_MEDICION[3],MATCH(MATRIZ!$U411,TABLA_TIPO_MEDICION[TIPO_MEDICION],0),1))</f>
        <v/>
      </c>
      <c r="AF411" s="81" t="str">
        <f>IF($T411="Cumplimiento","",INDEX(TABLA_TIPO_MEDICION[4],MATCH(MATRIZ!$U411,TABLA_TIPO_MEDICION[TIPO_MEDICION],0),1))</f>
        <v/>
      </c>
      <c r="AH411" s="74"/>
      <c r="AI411" s="59"/>
      <c r="AJ411" s="58"/>
      <c r="AK411" s="74"/>
      <c r="AL411" s="74"/>
      <c r="AM411" s="58"/>
      <c r="AN411" s="58"/>
      <c r="AO411" s="82">
        <v>0.2</v>
      </c>
      <c r="AQ411" s="32"/>
      <c r="AS411" s="83" t="str">
        <f>IF($AQ411="","",IF($T411="Cumplimiento",INDEX(TABLA_SI_NO[Valor],MATCH($AQ411,TABLA_SI_NO[SI_NO],0),1),IF($AQ411&lt;$Y411,$AC411,IF($AQ411&lt;$Z411,$AD411,IF($AQ411&lt;$AA411,$AE411,IF($AQ411&gt;=$AA411,$AF411))))))</f>
        <v/>
      </c>
      <c r="AU411" s="74"/>
      <c r="AV411" s="84">
        <f t="shared" si="150"/>
        <v>0</v>
      </c>
      <c r="AX411" s="74"/>
      <c r="AY411" s="59"/>
      <c r="AZ411" s="58"/>
      <c r="BA411" s="74"/>
      <c r="BD411" s="58"/>
      <c r="BE411" s="82">
        <f t="shared" si="151"/>
        <v>0</v>
      </c>
      <c r="BF411" s="116"/>
    </row>
    <row r="412" spans="1:58" ht="45" customHeight="1" x14ac:dyDescent="0.25">
      <c r="B412" s="55" t="str">
        <f t="shared" si="139"/>
        <v>SLICKLINE</v>
      </c>
      <c r="C412" s="55" t="str">
        <f t="shared" si="140"/>
        <v>Equipamiento &amp; Soporte Técnico</v>
      </c>
      <c r="D412" s="55" t="str">
        <f t="shared" si="141"/>
        <v>Equipamiento</v>
      </c>
      <c r="E412" s="55" t="str">
        <f t="shared" si="142"/>
        <v>Equipos de Izaje</v>
      </c>
      <c r="F412" s="55" t="str">
        <f t="shared" si="143"/>
        <v>SLICKLINEEquipamiento &amp; Soporte Técnico</v>
      </c>
      <c r="G412" s="55" t="str">
        <f t="shared" si="138"/>
        <v>SLICKLINEEquipamiento &amp; Soporte TécnicoEquipamiento</v>
      </c>
      <c r="H412" s="55" t="str">
        <f t="shared" si="144"/>
        <v>SLICKLINEEquipamiento &amp; Soporte TécnicoEquipamientoEquipos de Izaje</v>
      </c>
      <c r="J412" s="33" t="str">
        <f t="shared" si="145"/>
        <v>-SLICKLINE</v>
      </c>
      <c r="P412" s="77" t="s">
        <v>254</v>
      </c>
      <c r="Q412" s="78" t="s">
        <v>217</v>
      </c>
      <c r="R412" s="78" t="s">
        <v>186</v>
      </c>
      <c r="T412" s="79" t="s">
        <v>15</v>
      </c>
      <c r="U412" s="79"/>
      <c r="W412" s="79" t="s">
        <v>13</v>
      </c>
      <c r="Y412" s="80" t="s">
        <v>9</v>
      </c>
      <c r="Z412" s="80" t="s">
        <v>9</v>
      </c>
      <c r="AA412" s="80" t="s">
        <v>9</v>
      </c>
      <c r="AC412" s="81" t="str">
        <f>IF($T412="Cumplimiento","",INDEX(TABLA_TIPO_MEDICION[1],MATCH(MATRIZ!$U412,TABLA_TIPO_MEDICION[TIPO_MEDICION],0),1))</f>
        <v/>
      </c>
      <c r="AD412" s="81" t="str">
        <f>IF($T412="Cumplimiento","",INDEX(TABLA_TIPO_MEDICION[2],MATCH(MATRIZ!$U412,TABLA_TIPO_MEDICION[TIPO_MEDICION],0),1))</f>
        <v/>
      </c>
      <c r="AE412" s="81" t="str">
        <f>IF($T412="Cumplimiento","",INDEX(TABLA_TIPO_MEDICION[3],MATCH(MATRIZ!$U412,TABLA_TIPO_MEDICION[TIPO_MEDICION],0),1))</f>
        <v/>
      </c>
      <c r="AF412" s="81" t="str">
        <f>IF($T412="Cumplimiento","",INDEX(TABLA_TIPO_MEDICION[4],MATCH(MATRIZ!$U412,TABLA_TIPO_MEDICION[TIPO_MEDICION],0),1))</f>
        <v/>
      </c>
      <c r="AH412" s="74"/>
      <c r="AI412" s="59"/>
      <c r="AJ412" s="58"/>
      <c r="AK412" s="74"/>
      <c r="AL412" s="74"/>
      <c r="AM412" s="58"/>
      <c r="AN412" s="58"/>
      <c r="AO412" s="82">
        <v>0.1</v>
      </c>
      <c r="AQ412" s="32"/>
      <c r="AS412" s="83" t="str">
        <f>IF($AQ412="","",IF($T412="Cumplimiento",INDEX(TABLA_SI_NO[Valor],MATCH($AQ412,TABLA_SI_NO[SI_NO],0),1),IF($AQ412&lt;$Y412,$AC412,IF($AQ412&lt;$Z412,$AD412,IF($AQ412&lt;$AA412,$AE412,IF($AQ412&gt;=$AA412,$AF412))))))</f>
        <v/>
      </c>
      <c r="AU412" s="74"/>
      <c r="AV412" s="84">
        <f t="shared" si="150"/>
        <v>0</v>
      </c>
      <c r="AX412" s="74"/>
      <c r="AY412" s="59"/>
      <c r="AZ412" s="58"/>
      <c r="BA412" s="74"/>
      <c r="BD412" s="58"/>
      <c r="BE412" s="82">
        <f t="shared" si="151"/>
        <v>0</v>
      </c>
      <c r="BF412" s="116"/>
    </row>
    <row r="413" spans="1:58" ht="45" customHeight="1" x14ac:dyDescent="0.25">
      <c r="B413" s="55" t="str">
        <f t="shared" si="139"/>
        <v>SLICKLINE</v>
      </c>
      <c r="C413" s="55" t="str">
        <f t="shared" si="140"/>
        <v>Equipamiento &amp; Soporte Técnico</v>
      </c>
      <c r="D413" s="55" t="str">
        <f t="shared" si="141"/>
        <v>Equipamiento</v>
      </c>
      <c r="E413" s="55" t="str">
        <f t="shared" si="142"/>
        <v>Herramientas de SL</v>
      </c>
      <c r="F413" s="55" t="str">
        <f t="shared" si="143"/>
        <v>SLICKLINEEquipamiento &amp; Soporte Técnico</v>
      </c>
      <c r="G413" s="55" t="str">
        <f t="shared" si="138"/>
        <v>SLICKLINEEquipamiento &amp; Soporte TécnicoEquipamiento</v>
      </c>
      <c r="H413" s="55" t="str">
        <f t="shared" si="144"/>
        <v>SLICKLINEEquipamiento &amp; Soporte TécnicoEquipamientoHerramientas de SL</v>
      </c>
      <c r="J413" s="33" t="str">
        <f t="shared" si="145"/>
        <v>-SLICKLINE</v>
      </c>
      <c r="P413" s="77" t="s">
        <v>253</v>
      </c>
      <c r="Q413" s="78" t="s">
        <v>217</v>
      </c>
      <c r="R413" s="78" t="s">
        <v>186</v>
      </c>
      <c r="T413" s="79" t="s">
        <v>15</v>
      </c>
      <c r="U413" s="79"/>
      <c r="W413" s="79" t="s">
        <v>13</v>
      </c>
      <c r="Y413" s="80" t="s">
        <v>9</v>
      </c>
      <c r="Z413" s="80" t="s">
        <v>9</v>
      </c>
      <c r="AA413" s="80" t="s">
        <v>9</v>
      </c>
      <c r="AC413" s="81" t="str">
        <f>IF($T413="Cumplimiento","",INDEX(TABLA_TIPO_MEDICION[1],MATCH(MATRIZ!$U413,TABLA_TIPO_MEDICION[TIPO_MEDICION],0),1))</f>
        <v/>
      </c>
      <c r="AD413" s="81" t="str">
        <f>IF($T413="Cumplimiento","",INDEX(TABLA_TIPO_MEDICION[2],MATCH(MATRIZ!$U413,TABLA_TIPO_MEDICION[TIPO_MEDICION],0),1))</f>
        <v/>
      </c>
      <c r="AE413" s="81" t="str">
        <f>IF($T413="Cumplimiento","",INDEX(TABLA_TIPO_MEDICION[3],MATCH(MATRIZ!$U413,TABLA_TIPO_MEDICION[TIPO_MEDICION],0),1))</f>
        <v/>
      </c>
      <c r="AF413" s="81" t="str">
        <f>IF($T413="Cumplimiento","",INDEX(TABLA_TIPO_MEDICION[4],MATCH(MATRIZ!$U413,TABLA_TIPO_MEDICION[TIPO_MEDICION],0),1))</f>
        <v/>
      </c>
      <c r="AH413" s="74"/>
      <c r="AI413" s="59"/>
      <c r="AJ413" s="58"/>
      <c r="AK413" s="74"/>
      <c r="AL413" s="74"/>
      <c r="AM413" s="58"/>
      <c r="AN413" s="58"/>
      <c r="AO413" s="82">
        <v>0.2</v>
      </c>
      <c r="AQ413" s="32"/>
      <c r="AS413" s="83" t="str">
        <f>IF($AQ413="","",IF($T413="Cumplimiento",INDEX(TABLA_SI_NO[Valor],MATCH($AQ413,TABLA_SI_NO[SI_NO],0),1),IF($AQ413&lt;$Y413,$AC413,IF($AQ413&lt;$Z413,$AD413,IF($AQ413&lt;$AA413,$AE413,IF($AQ413&gt;=$AA413,$AF413))))))</f>
        <v/>
      </c>
      <c r="AU413" s="74"/>
      <c r="AV413" s="84">
        <f t="shared" si="150"/>
        <v>0</v>
      </c>
      <c r="AX413" s="74"/>
      <c r="AY413" s="59"/>
      <c r="AZ413" s="58"/>
      <c r="BA413" s="74"/>
      <c r="BD413" s="58"/>
      <c r="BE413" s="82">
        <f t="shared" si="151"/>
        <v>0</v>
      </c>
      <c r="BF413" s="116"/>
    </row>
    <row r="414" spans="1:58" ht="45" customHeight="1" x14ac:dyDescent="0.25">
      <c r="B414" s="55" t="str">
        <f t="shared" si="139"/>
        <v>SLICKLINE</v>
      </c>
      <c r="C414" s="55" t="str">
        <f t="shared" si="140"/>
        <v>Equipamiento &amp; Soporte Técnico</v>
      </c>
      <c r="D414" s="55" t="str">
        <f t="shared" si="141"/>
        <v>Equipamiento</v>
      </c>
      <c r="E414" s="55" t="str">
        <f t="shared" si="142"/>
        <v>Generadores</v>
      </c>
      <c r="F414" s="55" t="str">
        <f t="shared" si="143"/>
        <v>SLICKLINEEquipamiento &amp; Soporte Técnico</v>
      </c>
      <c r="G414" s="55" t="str">
        <f t="shared" si="138"/>
        <v>SLICKLINEEquipamiento &amp; Soporte TécnicoEquipamiento</v>
      </c>
      <c r="H414" s="55" t="str">
        <f t="shared" si="144"/>
        <v>SLICKLINEEquipamiento &amp; Soporte TécnicoEquipamientoGeneradores</v>
      </c>
      <c r="J414" s="33" t="str">
        <f t="shared" si="145"/>
        <v>-SLICKLINE</v>
      </c>
      <c r="P414" s="77" t="s">
        <v>249</v>
      </c>
      <c r="Q414" s="78" t="s">
        <v>217</v>
      </c>
      <c r="R414" s="78" t="s">
        <v>186</v>
      </c>
      <c r="T414" s="79" t="s">
        <v>15</v>
      </c>
      <c r="U414" s="79"/>
      <c r="W414" s="79" t="s">
        <v>13</v>
      </c>
      <c r="Y414" s="80" t="s">
        <v>9</v>
      </c>
      <c r="Z414" s="80" t="s">
        <v>9</v>
      </c>
      <c r="AA414" s="80" t="s">
        <v>9</v>
      </c>
      <c r="AC414" s="81" t="str">
        <f>IF($T414="Cumplimiento","",INDEX(TABLA_TIPO_MEDICION[1],MATCH(MATRIZ!$U414,TABLA_TIPO_MEDICION[TIPO_MEDICION],0),1))</f>
        <v/>
      </c>
      <c r="AD414" s="81" t="str">
        <f>IF($T414="Cumplimiento","",INDEX(TABLA_TIPO_MEDICION[2],MATCH(MATRIZ!$U414,TABLA_TIPO_MEDICION[TIPO_MEDICION],0),1))</f>
        <v/>
      </c>
      <c r="AE414" s="81" t="str">
        <f>IF($T414="Cumplimiento","",INDEX(TABLA_TIPO_MEDICION[3],MATCH(MATRIZ!$U414,TABLA_TIPO_MEDICION[TIPO_MEDICION],0),1))</f>
        <v/>
      </c>
      <c r="AF414" s="81" t="str">
        <f>IF($T414="Cumplimiento","",INDEX(TABLA_TIPO_MEDICION[4],MATCH(MATRIZ!$U414,TABLA_TIPO_MEDICION[TIPO_MEDICION],0),1))</f>
        <v/>
      </c>
      <c r="AH414" s="74"/>
      <c r="AI414" s="59"/>
      <c r="AJ414" s="58"/>
      <c r="AK414" s="74"/>
      <c r="AL414" s="74"/>
      <c r="AM414" s="58"/>
      <c r="AN414" s="58"/>
      <c r="AO414" s="82">
        <v>0.1</v>
      </c>
      <c r="AQ414" s="32"/>
      <c r="AS414" s="83" t="str">
        <f>IF($AQ414="","",IF($T414="Cumplimiento",INDEX(TABLA_SI_NO[Valor],MATCH($AQ414,TABLA_SI_NO[SI_NO],0),1),IF($AQ414&lt;$Y414,$AC414,IF($AQ414&lt;$Z414,$AD414,IF($AQ414&lt;$AA414,$AE414,IF($AQ414&gt;=$AA414,$AF414))))))</f>
        <v/>
      </c>
      <c r="AU414" s="74"/>
      <c r="AV414" s="84">
        <f t="shared" si="150"/>
        <v>0</v>
      </c>
      <c r="AX414" s="74"/>
      <c r="AY414" s="59"/>
      <c r="AZ414" s="58"/>
      <c r="BA414" s="74"/>
      <c r="BD414" s="58"/>
      <c r="BE414" s="82">
        <f t="shared" si="151"/>
        <v>0</v>
      </c>
      <c r="BF414" s="116"/>
    </row>
    <row r="415" spans="1:58" ht="3.75" customHeight="1" x14ac:dyDescent="0.25">
      <c r="B415" s="55" t="str">
        <f t="shared" si="139"/>
        <v>SLICKLINE</v>
      </c>
      <c r="C415" s="55" t="str">
        <f t="shared" si="140"/>
        <v>Equipamiento &amp; Soporte Técnico</v>
      </c>
      <c r="D415" s="55" t="str">
        <f t="shared" si="141"/>
        <v>Equipamiento</v>
      </c>
      <c r="E415" s="55" t="str">
        <f t="shared" si="142"/>
        <v>Herramientas de pesca</v>
      </c>
      <c r="F415" s="55" t="str">
        <f t="shared" si="143"/>
        <v>SLICKLINEEquipamiento &amp; Soporte Técnico</v>
      </c>
      <c r="G415" s="55" t="str">
        <f t="shared" si="138"/>
        <v>SLICKLINEEquipamiento &amp; Soporte TécnicoEquipamiento</v>
      </c>
      <c r="H415" s="55" t="str">
        <f t="shared" si="144"/>
        <v>SLICKLINEEquipamiento &amp; Soporte TécnicoEquipamientoHerramientas de pesca</v>
      </c>
      <c r="J415" s="33" t="str">
        <f t="shared" si="145"/>
        <v>-SLICKLINE</v>
      </c>
      <c r="P415" s="37" t="s">
        <v>195</v>
      </c>
      <c r="AI415" s="59"/>
      <c r="AK415" s="74"/>
      <c r="AN415" s="58"/>
      <c r="AY415" s="59"/>
      <c r="BA415" s="74"/>
    </row>
    <row r="416" spans="1:58" ht="3.95" customHeight="1" x14ac:dyDescent="0.25">
      <c r="B416" s="55" t="str">
        <f t="shared" si="139"/>
        <v>SLICKLINE</v>
      </c>
      <c r="C416" s="55" t="str">
        <f t="shared" si="140"/>
        <v>Equipamiento &amp; Soporte Técnico</v>
      </c>
      <c r="D416" s="55" t="str">
        <f t="shared" si="141"/>
        <v>Equipamiento</v>
      </c>
      <c r="E416" s="55" t="str">
        <f t="shared" si="142"/>
        <v/>
      </c>
      <c r="F416" s="55" t="str">
        <f t="shared" si="143"/>
        <v>SLICKLINEEquipamiento &amp; Soporte Técnico</v>
      </c>
      <c r="G416" s="55" t="str">
        <f t="shared" si="138"/>
        <v>SLICKLINEEquipamiento &amp; Soporte TécnicoEquipamiento</v>
      </c>
      <c r="H416" s="55" t="str">
        <f t="shared" si="144"/>
        <v/>
      </c>
      <c r="J416" s="33" t="str">
        <f t="shared" si="145"/>
        <v>-SLICKLINE</v>
      </c>
      <c r="AY416" s="59"/>
      <c r="BB416" s="75"/>
    </row>
    <row r="417" spans="1:58" ht="15" customHeight="1" x14ac:dyDescent="0.25">
      <c r="B417" s="55" t="str">
        <f t="shared" si="139"/>
        <v>SLICKLINE</v>
      </c>
      <c r="C417" s="55" t="str">
        <f t="shared" si="140"/>
        <v>Facilidades / Instalaciones</v>
      </c>
      <c r="D417" s="55" t="str">
        <f t="shared" si="141"/>
        <v>Equipamiento</v>
      </c>
      <c r="E417" s="55" t="str">
        <f t="shared" si="142"/>
        <v/>
      </c>
      <c r="F417" s="55" t="str">
        <f t="shared" si="143"/>
        <v>SLICKLINEFacilidades / Instalaciones</v>
      </c>
      <c r="G417" s="55" t="str">
        <f t="shared" si="138"/>
        <v>SLICKLINEFacilidades / InstalacionesEquipamiento</v>
      </c>
      <c r="H417" s="55" t="str">
        <f t="shared" si="144"/>
        <v/>
      </c>
      <c r="I417" s="34" t="s">
        <v>81</v>
      </c>
      <c r="J417" s="33" t="str">
        <f t="shared" si="145"/>
        <v>1.3-SLICKLINE</v>
      </c>
      <c r="N417" s="62" t="s">
        <v>82</v>
      </c>
      <c r="O417" s="62"/>
      <c r="P417" s="63"/>
      <c r="Q417" s="62"/>
      <c r="R417" s="62"/>
      <c r="T417" s="62"/>
      <c r="U417" s="62"/>
      <c r="W417" s="62"/>
      <c r="Y417" s="62"/>
      <c r="Z417" s="62"/>
      <c r="AA417" s="62"/>
      <c r="AC417" s="62"/>
      <c r="AD417" s="62"/>
      <c r="AE417" s="62"/>
      <c r="AF417" s="62"/>
      <c r="AH417" s="58"/>
      <c r="AI417" s="64">
        <v>0.1</v>
      </c>
      <c r="AJ417" s="58"/>
      <c r="AK417" s="65">
        <f>SUMIFS($AL:$AL,$F:$F,$F417)</f>
        <v>1</v>
      </c>
      <c r="AL417" s="65"/>
      <c r="AM417" s="58"/>
      <c r="AN417" s="42"/>
      <c r="AO417" s="42"/>
      <c r="AP417" s="42"/>
      <c r="AQ417" s="42"/>
      <c r="AR417" s="42"/>
      <c r="AS417" s="42"/>
      <c r="AT417" s="42"/>
      <c r="AU417" s="42"/>
      <c r="AX417" s="58"/>
      <c r="AY417" s="64">
        <f>AI417*BD417</f>
        <v>0</v>
      </c>
      <c r="AZ417" s="58"/>
      <c r="BD417" s="65">
        <f>SUMIFS($BB:$BB,$F:$F,$F417)</f>
        <v>0</v>
      </c>
      <c r="BE417" s="65"/>
    </row>
    <row r="418" spans="1:58" ht="3.95" customHeight="1" x14ac:dyDescent="0.25">
      <c r="B418" s="55" t="str">
        <f t="shared" si="139"/>
        <v>SLICKLINE</v>
      </c>
      <c r="C418" s="55" t="str">
        <f t="shared" si="140"/>
        <v>Facilidades / Instalaciones</v>
      </c>
      <c r="D418" s="55" t="str">
        <f t="shared" si="141"/>
        <v>Equipamiento</v>
      </c>
      <c r="E418" s="55" t="str">
        <f t="shared" si="142"/>
        <v/>
      </c>
      <c r="F418" s="55" t="str">
        <f t="shared" si="143"/>
        <v>SLICKLINEFacilidades / Instalaciones</v>
      </c>
      <c r="G418" s="55" t="str">
        <f t="shared" si="138"/>
        <v>SLICKLINEFacilidades / InstalacionesEquipamiento</v>
      </c>
      <c r="H418" s="55" t="str">
        <f t="shared" si="144"/>
        <v/>
      </c>
      <c r="J418" s="33" t="str">
        <f t="shared" si="145"/>
        <v>-SLICKLINE</v>
      </c>
      <c r="T418" s="53"/>
      <c r="U418" s="53"/>
      <c r="W418" s="53"/>
      <c r="Y418" s="53"/>
      <c r="Z418" s="53"/>
      <c r="AA418" s="53"/>
      <c r="AC418" s="53"/>
      <c r="AD418" s="53"/>
      <c r="AE418" s="53"/>
      <c r="AF418" s="53"/>
      <c r="AH418" s="58"/>
      <c r="AI418" s="59"/>
      <c r="AJ418" s="58"/>
      <c r="AK418" s="58"/>
      <c r="AL418" s="59"/>
      <c r="AM418" s="58"/>
      <c r="AN418" s="58"/>
      <c r="AO418" s="59"/>
      <c r="AQ418" s="42"/>
      <c r="AR418" s="42"/>
      <c r="AS418" s="42"/>
      <c r="AT418" s="42"/>
      <c r="AU418" s="42"/>
      <c r="AX418" s="58"/>
      <c r="AY418" s="59"/>
      <c r="AZ418" s="58"/>
      <c r="BA418" s="58"/>
      <c r="BB418" s="59"/>
      <c r="BD418" s="53"/>
      <c r="BE418" s="53"/>
    </row>
    <row r="419" spans="1:58" ht="15" customHeight="1" x14ac:dyDescent="0.25">
      <c r="B419" s="55" t="str">
        <f t="shared" si="139"/>
        <v>SLICKLINE</v>
      </c>
      <c r="C419" s="55" t="str">
        <f t="shared" si="140"/>
        <v>Facilidades / Instalaciones</v>
      </c>
      <c r="D419" s="55" t="str">
        <f t="shared" si="141"/>
        <v>Planta</v>
      </c>
      <c r="E419" s="55" t="str">
        <f t="shared" si="142"/>
        <v/>
      </c>
      <c r="F419" s="55" t="str">
        <f t="shared" si="143"/>
        <v>SLICKLINEFacilidades / Instalaciones</v>
      </c>
      <c r="G419" s="55" t="str">
        <f t="shared" si="138"/>
        <v>SLICKLINEFacilidades / InstalacionesPlanta</v>
      </c>
      <c r="H419" s="55" t="str">
        <f t="shared" si="144"/>
        <v/>
      </c>
      <c r="J419" s="33" t="str">
        <f t="shared" si="145"/>
        <v>-SLICKLINE</v>
      </c>
      <c r="N419" s="67"/>
      <c r="O419" s="68" t="s">
        <v>116</v>
      </c>
      <c r="P419" s="69"/>
      <c r="Q419" s="68"/>
      <c r="R419" s="68"/>
      <c r="T419" s="68"/>
      <c r="U419" s="68"/>
      <c r="W419" s="68"/>
      <c r="Y419" s="68"/>
      <c r="Z419" s="68"/>
      <c r="AA419" s="68"/>
      <c r="AC419" s="68"/>
      <c r="AD419" s="68"/>
      <c r="AE419" s="68"/>
      <c r="AF419" s="68"/>
      <c r="AH419" s="58"/>
      <c r="AJ419" s="58"/>
      <c r="AK419" s="70"/>
      <c r="AL419" s="71">
        <v>1</v>
      </c>
      <c r="AM419" s="58"/>
      <c r="AN419" s="72">
        <f>SUMIFS($AO:$AO,$G:$G,$G419)</f>
        <v>1</v>
      </c>
      <c r="AO419" s="73"/>
      <c r="AQ419" s="42"/>
      <c r="AR419" s="42"/>
      <c r="AS419" s="42"/>
      <c r="AT419" s="42"/>
      <c r="AU419" s="42"/>
      <c r="AX419" s="58"/>
      <c r="AY419" s="59"/>
      <c r="AZ419" s="58"/>
      <c r="BA419" s="70"/>
      <c r="BB419" s="71">
        <f>AL419*BD419</f>
        <v>0</v>
      </c>
      <c r="BD419" s="72">
        <f>SUMIFS($BE:$BE,$G:$G,$G419)</f>
        <v>0</v>
      </c>
      <c r="BE419" s="73"/>
    </row>
    <row r="420" spans="1:58" ht="15" customHeight="1" x14ac:dyDescent="0.25">
      <c r="B420" s="55" t="str">
        <f t="shared" si="139"/>
        <v>SLICKLINE</v>
      </c>
      <c r="C420" s="55" t="str">
        <f t="shared" si="140"/>
        <v>Facilidades / Instalaciones</v>
      </c>
      <c r="D420" s="55" t="str">
        <f t="shared" si="141"/>
        <v>Planta</v>
      </c>
      <c r="E420" s="55" t="str">
        <f t="shared" si="142"/>
        <v/>
      </c>
      <c r="F420" s="55" t="str">
        <f t="shared" si="143"/>
        <v>SLICKLINEFacilidades / Instalaciones</v>
      </c>
      <c r="G420" s="55" t="str">
        <f t="shared" si="138"/>
        <v>SLICKLINEFacilidades / InstalacionesPlanta</v>
      </c>
      <c r="H420" s="55" t="str">
        <f t="shared" si="144"/>
        <v/>
      </c>
      <c r="J420" s="33" t="str">
        <f t="shared" si="145"/>
        <v>-SLICKLINE</v>
      </c>
      <c r="T420" s="53"/>
      <c r="U420" s="53"/>
      <c r="W420" s="53"/>
      <c r="Y420" s="53"/>
      <c r="Z420" s="53"/>
      <c r="AA420" s="53"/>
      <c r="AJ420" s="58"/>
      <c r="AK420" s="74"/>
      <c r="AL420" s="75"/>
      <c r="AM420" s="58"/>
      <c r="AN420" s="58"/>
      <c r="AO420" s="76"/>
      <c r="AQ420" s="53"/>
      <c r="AS420" s="53"/>
      <c r="AU420" s="58"/>
      <c r="AV420" s="93"/>
      <c r="AX420" s="58"/>
      <c r="AY420" s="59"/>
      <c r="AZ420" s="58"/>
      <c r="BA420" s="74"/>
      <c r="BB420" s="75"/>
      <c r="BD420" s="58"/>
      <c r="BE420" s="76"/>
    </row>
    <row r="421" spans="1:58" ht="45" customHeight="1" x14ac:dyDescent="0.25">
      <c r="B421" s="55" t="str">
        <f t="shared" si="139"/>
        <v>SLICKLINE</v>
      </c>
      <c r="C421" s="55" t="str">
        <f t="shared" si="140"/>
        <v>Facilidades / Instalaciones</v>
      </c>
      <c r="D421" s="55" t="str">
        <f t="shared" si="141"/>
        <v>Planta</v>
      </c>
      <c r="E421" s="55" t="str">
        <f t="shared" si="142"/>
        <v>Base Operativa</v>
      </c>
      <c r="F421" s="55" t="str">
        <f t="shared" si="143"/>
        <v>SLICKLINEFacilidades / Instalaciones</v>
      </c>
      <c r="G421" s="55" t="str">
        <f t="shared" si="138"/>
        <v>SLICKLINEFacilidades / InstalacionesPlanta</v>
      </c>
      <c r="H421" s="55" t="str">
        <f t="shared" si="144"/>
        <v>SLICKLINEFacilidades / InstalacionesPlantaBase Operativa</v>
      </c>
      <c r="J421" s="33" t="str">
        <f t="shared" si="145"/>
        <v>-SLICKLINE</v>
      </c>
      <c r="P421" s="77" t="s">
        <v>178</v>
      </c>
      <c r="Q421" s="113" t="s">
        <v>179</v>
      </c>
      <c r="R421" s="78" t="s">
        <v>180</v>
      </c>
      <c r="T421" s="79" t="s">
        <v>15</v>
      </c>
      <c r="U421" s="79"/>
      <c r="W421" s="79" t="s">
        <v>13</v>
      </c>
      <c r="Y421" s="92" t="s">
        <v>9</v>
      </c>
      <c r="Z421" s="92" t="s">
        <v>9</v>
      </c>
      <c r="AA421" s="92" t="s">
        <v>9</v>
      </c>
      <c r="AC421" s="81" t="str">
        <f>IF($T421="Cumplimiento","",INDEX(TABLA_TIPO_MEDICION[1],MATCH(MATRIZ!$U421,TABLA_TIPO_MEDICION[TIPO_MEDICION],0),1))</f>
        <v/>
      </c>
      <c r="AD421" s="81" t="str">
        <f>IF($T421="Cumplimiento","",INDEX(TABLA_TIPO_MEDICION[2],MATCH(MATRIZ!$U421,TABLA_TIPO_MEDICION[TIPO_MEDICION],0),1))</f>
        <v/>
      </c>
      <c r="AE421" s="81" t="str">
        <f>IF($T421="Cumplimiento","",INDEX(TABLA_TIPO_MEDICION[3],MATCH(MATRIZ!$U421,TABLA_TIPO_MEDICION[TIPO_MEDICION],0),1))</f>
        <v/>
      </c>
      <c r="AF421" s="81" t="str">
        <f>IF($T421="Cumplimiento","",INDEX(TABLA_TIPO_MEDICION[4],MATCH(MATRIZ!$U421,TABLA_TIPO_MEDICION[TIPO_MEDICION],0),1))</f>
        <v/>
      </c>
      <c r="AJ421" s="58"/>
      <c r="AK421" s="74"/>
      <c r="AL421" s="74"/>
      <c r="AM421" s="58"/>
      <c r="AN421" s="58"/>
      <c r="AO421" s="82">
        <v>0.6</v>
      </c>
      <c r="AQ421" s="32"/>
      <c r="AS421" s="83" t="str">
        <f>IF($AQ421="","",IF($T421="Cumplimiento",INDEX(TABLA_SI_NO[Valor],MATCH($AQ421,TABLA_SI_NO[SI_NO],0),1),IF($AQ421&lt;$Y421,$AC421,IF($AQ421&lt;$Z421,$AD421,IF($AQ421&lt;$AA421,$AE421,IF($AQ421&gt;=$AA421,$AF421))))))</f>
        <v/>
      </c>
      <c r="AU421" s="74"/>
      <c r="AV421" s="84">
        <f t="shared" ref="AV421:AV422" si="152">IF(W421="SI",IF(AS421=0,1,0),0)</f>
        <v>0</v>
      </c>
      <c r="AX421" s="74"/>
      <c r="AY421" s="59"/>
      <c r="AZ421" s="58"/>
      <c r="BA421" s="74"/>
      <c r="BB421" s="75"/>
      <c r="BD421" s="58"/>
      <c r="BE421" s="82">
        <f t="shared" ref="BE421:BE422" si="153">IF($AS421="",0,$AS421*$AO421)</f>
        <v>0</v>
      </c>
      <c r="BF421" s="116"/>
    </row>
    <row r="422" spans="1:58" ht="45" customHeight="1" x14ac:dyDescent="0.25">
      <c r="B422" s="55" t="str">
        <f t="shared" si="139"/>
        <v>SLICKLINE</v>
      </c>
      <c r="C422" s="55" t="str">
        <f t="shared" si="140"/>
        <v>Facilidades / Instalaciones</v>
      </c>
      <c r="D422" s="55" t="str">
        <f t="shared" si="141"/>
        <v>Planta</v>
      </c>
      <c r="E422" s="55" t="str">
        <f t="shared" si="142"/>
        <v>Capacidad de Inspección Bajo Standard DS-1 y DS-1 Bits de TH Hill en cercanías de Paraíso</v>
      </c>
      <c r="F422" s="55" t="str">
        <f t="shared" si="143"/>
        <v>SLICKLINEFacilidades / Instalaciones</v>
      </c>
      <c r="G422" s="55" t="str">
        <f t="shared" si="138"/>
        <v>SLICKLINEFacilidades / InstalacionesPlanta</v>
      </c>
      <c r="H422" s="55" t="str">
        <f t="shared" si="144"/>
        <v>SLICKLINEFacilidades / InstalacionesPlantaCapacidad de Inspección Bajo Standard DS-1 y DS-1 Bits de TH Hill en cercanías de Paraíso</v>
      </c>
      <c r="J422" s="33" t="str">
        <f t="shared" si="145"/>
        <v>-SLICKLINE</v>
      </c>
      <c r="P422" s="77" t="s">
        <v>181</v>
      </c>
      <c r="Q422" s="78" t="s">
        <v>182</v>
      </c>
      <c r="R422" s="78" t="s">
        <v>180</v>
      </c>
      <c r="T422" s="79" t="s">
        <v>15</v>
      </c>
      <c r="U422" s="79"/>
      <c r="W422" s="79" t="s">
        <v>13</v>
      </c>
      <c r="Y422" s="92" t="s">
        <v>9</v>
      </c>
      <c r="Z422" s="92" t="s">
        <v>9</v>
      </c>
      <c r="AA422" s="92" t="s">
        <v>9</v>
      </c>
      <c r="AC422" s="81" t="str">
        <f>IF($T422="Cumplimiento","",INDEX(TABLA_TIPO_MEDICION[1],MATCH(MATRIZ!$U422,TABLA_TIPO_MEDICION[TIPO_MEDICION],0),1))</f>
        <v/>
      </c>
      <c r="AD422" s="81" t="str">
        <f>IF($T422="Cumplimiento","",INDEX(TABLA_TIPO_MEDICION[2],MATCH(MATRIZ!$U422,TABLA_TIPO_MEDICION[TIPO_MEDICION],0),1))</f>
        <v/>
      </c>
      <c r="AE422" s="81" t="str">
        <f>IF($T422="Cumplimiento","",INDEX(TABLA_TIPO_MEDICION[3],MATCH(MATRIZ!$U422,TABLA_TIPO_MEDICION[TIPO_MEDICION],0),1))</f>
        <v/>
      </c>
      <c r="AF422" s="81" t="str">
        <f>IF($T422="Cumplimiento","",INDEX(TABLA_TIPO_MEDICION[4],MATCH(MATRIZ!$U422,TABLA_TIPO_MEDICION[TIPO_MEDICION],0),1))</f>
        <v/>
      </c>
      <c r="AJ422" s="58"/>
      <c r="AK422" s="74"/>
      <c r="AL422" s="74"/>
      <c r="AM422" s="58"/>
      <c r="AN422" s="58"/>
      <c r="AO422" s="82">
        <v>0.4</v>
      </c>
      <c r="AQ422" s="32"/>
      <c r="AS422" s="83" t="str">
        <f>IF($AQ422="","",IF($T422="Cumplimiento",INDEX(TABLA_SI_NO[Valor],MATCH($AQ422,TABLA_SI_NO[SI_NO],0),1),IF($AQ422&lt;$Y422,$AC422,IF($AQ422&lt;$Z422,$AD422,IF($AQ422&lt;$AA422,$AE422,IF($AQ422&gt;=$AA422,$AF422))))))</f>
        <v/>
      </c>
      <c r="AU422" s="74"/>
      <c r="AV422" s="84">
        <f t="shared" si="152"/>
        <v>0</v>
      </c>
      <c r="AX422" s="74"/>
      <c r="AY422" s="59"/>
      <c r="AZ422" s="58"/>
      <c r="BA422" s="74"/>
      <c r="BB422" s="75"/>
      <c r="BD422" s="58"/>
      <c r="BE422" s="82">
        <f t="shared" si="153"/>
        <v>0</v>
      </c>
      <c r="BF422" s="116"/>
    </row>
    <row r="423" spans="1:58" ht="15" customHeight="1" x14ac:dyDescent="0.25">
      <c r="B423" s="33" t="str">
        <f t="shared" si="139"/>
        <v>SLICKLINE</v>
      </c>
      <c r="C423" s="55" t="str">
        <f t="shared" si="140"/>
        <v>Facilidades / Instalaciones</v>
      </c>
      <c r="D423" s="55" t="str">
        <f t="shared" si="141"/>
        <v>Planta</v>
      </c>
      <c r="E423" s="55" t="str">
        <f t="shared" si="142"/>
        <v/>
      </c>
      <c r="F423" s="55" t="str">
        <f t="shared" si="143"/>
        <v>SLICKLINEFacilidades / Instalaciones</v>
      </c>
      <c r="G423" s="55" t="str">
        <f t="shared" si="138"/>
        <v>SLICKLINEFacilidades / InstalacionesPlanta</v>
      </c>
      <c r="H423" s="55" t="str">
        <f t="shared" si="144"/>
        <v/>
      </c>
      <c r="J423" s="33" t="str">
        <f t="shared" si="145"/>
        <v>-SLICKLINE</v>
      </c>
    </row>
    <row r="424" spans="1:58" ht="15" customHeight="1" x14ac:dyDescent="0.25">
      <c r="B424" s="55" t="str">
        <f t="shared" si="139"/>
        <v>COILED TUBING</v>
      </c>
      <c r="C424" s="55" t="str">
        <f t="shared" si="140"/>
        <v>Facilidades / Instalaciones</v>
      </c>
      <c r="D424" s="55" t="str">
        <f t="shared" si="141"/>
        <v>Planta</v>
      </c>
      <c r="E424" s="55" t="str">
        <f t="shared" si="142"/>
        <v/>
      </c>
      <c r="F424" s="55" t="str">
        <f t="shared" si="143"/>
        <v>COILED TUBINGFacilidades / Instalaciones</v>
      </c>
      <c r="G424" s="55" t="str">
        <f t="shared" si="138"/>
        <v>COILED TUBINGFacilidades / InstalacionesPlanta</v>
      </c>
      <c r="H424" s="55" t="str">
        <f t="shared" si="144"/>
        <v/>
      </c>
      <c r="I424" s="34">
        <v>1</v>
      </c>
      <c r="J424" s="33" t="str">
        <f t="shared" si="145"/>
        <v>1-COILED TUBING</v>
      </c>
      <c r="M424" s="39" t="s">
        <v>255</v>
      </c>
      <c r="N424" s="39"/>
      <c r="O424" s="39"/>
      <c r="P424" s="40"/>
      <c r="Q424" s="39"/>
      <c r="R424" s="39"/>
      <c r="T424" s="56" t="s">
        <v>7</v>
      </c>
      <c r="U424" s="56"/>
      <c r="W424" s="56"/>
      <c r="Y424" s="56"/>
      <c r="Z424" s="56"/>
      <c r="AA424" s="56"/>
      <c r="AC424" s="56"/>
      <c r="AD424" s="56"/>
      <c r="AE424" s="56"/>
      <c r="AF424" s="56"/>
      <c r="AH424" s="57">
        <f>SUMIFS($AI:$AI,$B:$B,$B424)</f>
        <v>0.99999999999999989</v>
      </c>
      <c r="AI424" s="57"/>
      <c r="AJ424" s="58"/>
      <c r="AK424" s="58"/>
      <c r="AL424" s="58"/>
      <c r="AM424" s="58"/>
      <c r="AN424" s="59"/>
      <c r="AO424" s="59"/>
      <c r="AQ424" s="53"/>
      <c r="AR424" s="53"/>
      <c r="AS424" s="53"/>
      <c r="AU424" s="60" t="str">
        <f>IF(SUMIFS($AV:$AV,$B:$B,$B424)&gt;0,"NC","")</f>
        <v/>
      </c>
      <c r="AV424" s="61"/>
      <c r="AZ424" s="58"/>
      <c r="BA424" s="59"/>
      <c r="BB424" s="59"/>
      <c r="BD424" s="57">
        <f>IF(AU424="NC",0,SUMIFS($AY:$AY,$B:$B,$B424))</f>
        <v>0</v>
      </c>
      <c r="BE424" s="57"/>
    </row>
    <row r="425" spans="1:58" ht="3" customHeight="1" x14ac:dyDescent="0.25">
      <c r="B425" s="55" t="str">
        <f t="shared" si="139"/>
        <v>COILED TUBING</v>
      </c>
      <c r="C425" s="55" t="str">
        <f t="shared" si="140"/>
        <v>Facilidades / Instalaciones</v>
      </c>
      <c r="D425" s="55" t="str">
        <f t="shared" si="141"/>
        <v>Planta</v>
      </c>
      <c r="E425" s="55" t="str">
        <f t="shared" si="142"/>
        <v/>
      </c>
      <c r="F425" s="55" t="str">
        <f t="shared" si="143"/>
        <v>COILED TUBINGFacilidades / Instalaciones</v>
      </c>
      <c r="G425" s="55" t="str">
        <f t="shared" si="138"/>
        <v>COILED TUBINGFacilidades / InstalacionesPlanta</v>
      </c>
      <c r="H425" s="55" t="str">
        <f t="shared" si="144"/>
        <v/>
      </c>
      <c r="I425" s="34" t="s">
        <v>45</v>
      </c>
      <c r="J425" s="33" t="str">
        <f t="shared" si="145"/>
        <v xml:space="preserve"> -COILED TUBING</v>
      </c>
      <c r="T425" s="53"/>
      <c r="U425" s="53"/>
      <c r="W425" s="53"/>
      <c r="Y425" s="53"/>
      <c r="Z425" s="53"/>
      <c r="AA425" s="53"/>
      <c r="AH425" s="58"/>
      <c r="AI425" s="59"/>
      <c r="AJ425" s="58"/>
      <c r="AK425" s="58"/>
      <c r="AL425" s="59"/>
      <c r="AM425" s="58"/>
      <c r="AN425" s="59"/>
      <c r="AO425" s="59"/>
      <c r="AQ425" s="53"/>
      <c r="AR425" s="53"/>
      <c r="AS425" s="53"/>
      <c r="AU425" s="58"/>
      <c r="AV425" s="54"/>
      <c r="AX425" s="58"/>
      <c r="AY425" s="59"/>
      <c r="AZ425" s="58"/>
      <c r="BA425" s="59"/>
      <c r="BB425" s="59"/>
      <c r="BD425" s="53"/>
      <c r="BE425" s="53"/>
    </row>
    <row r="426" spans="1:58" ht="15" customHeight="1" x14ac:dyDescent="0.25">
      <c r="B426" s="55" t="str">
        <f t="shared" si="139"/>
        <v>COILED TUBING</v>
      </c>
      <c r="C426" s="55" t="str">
        <f t="shared" si="140"/>
        <v>Personal</v>
      </c>
      <c r="D426" s="55" t="str">
        <f t="shared" si="141"/>
        <v>Planta</v>
      </c>
      <c r="E426" s="55" t="str">
        <f t="shared" si="142"/>
        <v/>
      </c>
      <c r="F426" s="55" t="str">
        <f t="shared" si="143"/>
        <v>COILED TUBINGPersonal</v>
      </c>
      <c r="G426" s="55" t="str">
        <f t="shared" si="138"/>
        <v>COILED TUBINGPersonalPlanta</v>
      </c>
      <c r="H426" s="55" t="str">
        <f t="shared" si="144"/>
        <v/>
      </c>
      <c r="I426" s="34" t="s">
        <v>46</v>
      </c>
      <c r="J426" s="33" t="str">
        <f t="shared" si="145"/>
        <v>1.1-COILED TUBING</v>
      </c>
      <c r="N426" s="62" t="s">
        <v>47</v>
      </c>
      <c r="O426" s="62"/>
      <c r="P426" s="63"/>
      <c r="Q426" s="62"/>
      <c r="R426" s="62"/>
      <c r="T426" s="62"/>
      <c r="U426" s="62"/>
      <c r="W426" s="62"/>
      <c r="Y426" s="62"/>
      <c r="Z426" s="62"/>
      <c r="AA426" s="62"/>
      <c r="AC426" s="62"/>
      <c r="AD426" s="62"/>
      <c r="AE426" s="62"/>
      <c r="AF426" s="62"/>
      <c r="AH426" s="58"/>
      <c r="AI426" s="64">
        <v>0.2</v>
      </c>
      <c r="AJ426" s="58"/>
      <c r="AK426" s="65">
        <f>SUMIFS($AL:$AL,$F:$F,$F426)</f>
        <v>1</v>
      </c>
      <c r="AL426" s="65"/>
      <c r="AM426" s="53"/>
      <c r="AN426" s="53"/>
      <c r="AO426" s="53"/>
      <c r="AP426" s="53"/>
      <c r="AQ426" s="53"/>
      <c r="AR426" s="53"/>
      <c r="AS426" s="53"/>
      <c r="AU426" s="58"/>
      <c r="AV426" s="54"/>
      <c r="AX426" s="58"/>
      <c r="AY426" s="64">
        <f>AI426*BD426</f>
        <v>0</v>
      </c>
      <c r="AZ426" s="58"/>
      <c r="BD426" s="65">
        <f>SUMIFS($BB:$BB,$F:$F,$F426)</f>
        <v>0</v>
      </c>
      <c r="BE426" s="65"/>
    </row>
    <row r="427" spans="1:58" ht="3" customHeight="1" x14ac:dyDescent="0.25">
      <c r="B427" s="55" t="str">
        <f t="shared" si="139"/>
        <v>COILED TUBING</v>
      </c>
      <c r="C427" s="55" t="str">
        <f t="shared" si="140"/>
        <v>Personal</v>
      </c>
      <c r="D427" s="55" t="str">
        <f t="shared" si="141"/>
        <v>Planta</v>
      </c>
      <c r="E427" s="55" t="str">
        <f t="shared" si="142"/>
        <v/>
      </c>
      <c r="F427" s="55" t="str">
        <f t="shared" si="143"/>
        <v>COILED TUBINGPersonal</v>
      </c>
      <c r="G427" s="55" t="str">
        <f t="shared" si="138"/>
        <v>COILED TUBINGPersonalPlanta</v>
      </c>
      <c r="H427" s="55" t="str">
        <f t="shared" si="144"/>
        <v/>
      </c>
      <c r="I427" s="34" t="s">
        <v>45</v>
      </c>
      <c r="J427" s="33" t="str">
        <f t="shared" si="145"/>
        <v xml:space="preserve"> -COILED TUBING</v>
      </c>
      <c r="T427" s="53"/>
      <c r="U427" s="53"/>
      <c r="W427" s="53"/>
      <c r="Y427" s="53"/>
      <c r="Z427" s="53"/>
      <c r="AA427" s="53"/>
      <c r="AC427" s="53"/>
      <c r="AD427" s="53"/>
      <c r="AE427" s="53"/>
      <c r="AF427" s="53"/>
      <c r="AH427" s="58"/>
      <c r="AI427" s="59"/>
      <c r="AJ427" s="58"/>
      <c r="AK427" s="58"/>
      <c r="AL427" s="59"/>
      <c r="AM427" s="58"/>
      <c r="AN427" s="58"/>
      <c r="AO427" s="59"/>
      <c r="AP427" s="53"/>
      <c r="AQ427" s="53"/>
      <c r="AR427" s="53"/>
      <c r="AS427" s="53"/>
      <c r="AU427" s="58"/>
      <c r="AV427" s="54"/>
      <c r="AX427" s="58"/>
      <c r="AY427" s="66"/>
      <c r="AZ427" s="58"/>
      <c r="BA427" s="58"/>
      <c r="BB427" s="59"/>
      <c r="BD427" s="53"/>
      <c r="BE427" s="53"/>
    </row>
    <row r="428" spans="1:58" ht="15" customHeight="1" x14ac:dyDescent="0.25">
      <c r="A428" s="67"/>
      <c r="B428" s="55" t="str">
        <f t="shared" si="139"/>
        <v>COILED TUBING</v>
      </c>
      <c r="C428" s="55" t="str">
        <f t="shared" si="140"/>
        <v>Personal</v>
      </c>
      <c r="D428" s="55" t="str">
        <f t="shared" si="141"/>
        <v>Referente Técnico de la Línea</v>
      </c>
      <c r="E428" s="55" t="str">
        <f t="shared" si="142"/>
        <v/>
      </c>
      <c r="F428" s="55" t="str">
        <f t="shared" si="143"/>
        <v>COILED TUBINGPersonal</v>
      </c>
      <c r="G428" s="55" t="str">
        <f t="shared" si="138"/>
        <v>COILED TUBINGPersonalReferente Técnico de la Línea</v>
      </c>
      <c r="H428" s="55" t="str">
        <f t="shared" si="144"/>
        <v/>
      </c>
      <c r="I428" s="34" t="s">
        <v>45</v>
      </c>
      <c r="J428" s="33" t="str">
        <f t="shared" si="145"/>
        <v xml:space="preserve"> -COILED TUBING</v>
      </c>
      <c r="M428" s="67"/>
      <c r="N428" s="67"/>
      <c r="O428" s="68" t="s">
        <v>48</v>
      </c>
      <c r="P428" s="69"/>
      <c r="Q428" s="68"/>
      <c r="R428" s="68"/>
      <c r="T428" s="68"/>
      <c r="U428" s="68"/>
      <c r="W428" s="68"/>
      <c r="Y428" s="68"/>
      <c r="Z428" s="68"/>
      <c r="AA428" s="68"/>
      <c r="AC428" s="68"/>
      <c r="AD428" s="68"/>
      <c r="AE428" s="68"/>
      <c r="AF428" s="68"/>
      <c r="AH428" s="58"/>
      <c r="AI428" s="58"/>
      <c r="AJ428" s="58"/>
      <c r="AK428" s="70"/>
      <c r="AL428" s="71">
        <v>1</v>
      </c>
      <c r="AM428" s="58"/>
      <c r="AN428" s="72">
        <f>SUMIFS($AO:$AO,$G:$G,$G428)</f>
        <v>1</v>
      </c>
      <c r="AO428" s="73"/>
      <c r="AQ428" s="53"/>
      <c r="AR428" s="53"/>
      <c r="AS428" s="53"/>
      <c r="AU428" s="58"/>
      <c r="AV428" s="54"/>
      <c r="AX428" s="58"/>
      <c r="AY428" s="66"/>
      <c r="AZ428" s="58"/>
      <c r="BA428" s="70"/>
      <c r="BB428" s="71">
        <f>AL428*BD428</f>
        <v>0</v>
      </c>
      <c r="BD428" s="72">
        <f>SUMIFS($BE:$BE,$G:$G,$G428)</f>
        <v>0</v>
      </c>
      <c r="BE428" s="73"/>
    </row>
    <row r="429" spans="1:58" ht="5.0999999999999996" customHeight="1" x14ac:dyDescent="0.25">
      <c r="B429" s="55" t="str">
        <f t="shared" si="139"/>
        <v>COILED TUBING</v>
      </c>
      <c r="C429" s="55" t="str">
        <f t="shared" si="140"/>
        <v>Personal</v>
      </c>
      <c r="D429" s="55" t="str">
        <f t="shared" si="141"/>
        <v>Referente Técnico de la Línea</v>
      </c>
      <c r="E429" s="55" t="str">
        <f t="shared" si="142"/>
        <v/>
      </c>
      <c r="F429" s="55" t="str">
        <f t="shared" si="143"/>
        <v>COILED TUBINGPersonal</v>
      </c>
      <c r="G429" s="55" t="str">
        <f t="shared" si="138"/>
        <v>COILED TUBINGPersonalReferente Técnico de la Línea</v>
      </c>
      <c r="H429" s="55" t="str">
        <f t="shared" si="144"/>
        <v/>
      </c>
      <c r="I429" s="34" t="s">
        <v>45</v>
      </c>
      <c r="J429" s="33" t="str">
        <f t="shared" si="145"/>
        <v xml:space="preserve"> -COILED TUBING</v>
      </c>
      <c r="T429" s="53"/>
      <c r="U429" s="53"/>
      <c r="W429" s="53"/>
      <c r="Y429" s="53"/>
      <c r="Z429" s="53"/>
      <c r="AA429" s="53"/>
      <c r="AH429" s="58"/>
      <c r="AI429" s="58"/>
      <c r="AJ429" s="58"/>
      <c r="AK429" s="74"/>
      <c r="AL429" s="75"/>
      <c r="AM429" s="58"/>
      <c r="AN429" s="58"/>
      <c r="AO429" s="76"/>
      <c r="AQ429" s="53"/>
      <c r="AS429" s="53"/>
      <c r="AU429" s="58"/>
      <c r="AV429" s="54"/>
      <c r="AX429" s="58"/>
      <c r="AY429" s="66"/>
      <c r="AZ429" s="58"/>
      <c r="BA429" s="74"/>
      <c r="BB429" s="75"/>
      <c r="BD429" s="58"/>
      <c r="BE429" s="76"/>
    </row>
    <row r="430" spans="1:58" ht="45" customHeight="1" x14ac:dyDescent="0.25">
      <c r="B430" s="55" t="str">
        <f t="shared" si="139"/>
        <v>COILED TUBING</v>
      </c>
      <c r="C430" s="55" t="str">
        <f t="shared" si="140"/>
        <v>Personal</v>
      </c>
      <c r="D430" s="55" t="str">
        <f t="shared" si="141"/>
        <v>Referente Técnico de la Línea</v>
      </c>
      <c r="E430" s="55" t="str">
        <f t="shared" si="142"/>
        <v>Experiencia General</v>
      </c>
      <c r="F430" s="55" t="str">
        <f t="shared" si="143"/>
        <v>COILED TUBINGPersonal</v>
      </c>
      <c r="G430" s="55" t="str">
        <f t="shared" si="138"/>
        <v>COILED TUBINGPersonalReferente Técnico de la Línea</v>
      </c>
      <c r="H430" s="55" t="str">
        <f t="shared" si="144"/>
        <v>COILED TUBINGPersonalReferente Técnico de la LíneaExperiencia General</v>
      </c>
      <c r="I430" s="34" t="s">
        <v>45</v>
      </c>
      <c r="J430" s="33" t="str">
        <f t="shared" si="145"/>
        <v xml:space="preserve"> -COILED TUBING</v>
      </c>
      <c r="P430" s="77" t="s">
        <v>49</v>
      </c>
      <c r="Q430" s="78" t="s">
        <v>168</v>
      </c>
      <c r="R430" s="78" t="s">
        <v>50</v>
      </c>
      <c r="T430" s="79" t="s">
        <v>11</v>
      </c>
      <c r="U430" s="79" t="s">
        <v>10</v>
      </c>
      <c r="W430" s="79" t="s">
        <v>13</v>
      </c>
      <c r="Y430" s="80">
        <v>3</v>
      </c>
      <c r="Z430" s="80">
        <v>5</v>
      </c>
      <c r="AA430" s="80">
        <v>10</v>
      </c>
      <c r="AC430" s="81">
        <f>IF($T430="Cumplimiento","",INDEX(TABLA_TIPO_MEDICION[1],MATCH(MATRIZ!$U430,TABLA_TIPO_MEDICION[TIPO_MEDICION],0),1))</f>
        <v>0</v>
      </c>
      <c r="AD430" s="81">
        <f>IF($T430="Cumplimiento","",INDEX(TABLA_TIPO_MEDICION[2],MATCH(MATRIZ!$U430,TABLA_TIPO_MEDICION[TIPO_MEDICION],0),1))</f>
        <v>0.8</v>
      </c>
      <c r="AE430" s="81">
        <f>IF($T430="Cumplimiento","",INDEX(TABLA_TIPO_MEDICION[3],MATCH(MATRIZ!$U430,TABLA_TIPO_MEDICION[TIPO_MEDICION],0),1))</f>
        <v>1</v>
      </c>
      <c r="AF430" s="81">
        <f>IF($T430="Cumplimiento","",INDEX(TABLA_TIPO_MEDICION[4],MATCH(MATRIZ!$U430,TABLA_TIPO_MEDICION[TIPO_MEDICION],0),1))</f>
        <v>1</v>
      </c>
      <c r="AH430" s="74"/>
      <c r="AI430" s="58"/>
      <c r="AJ430" s="58"/>
      <c r="AK430" s="74"/>
      <c r="AL430" s="58"/>
      <c r="AM430" s="58"/>
      <c r="AN430" s="58"/>
      <c r="AO430" s="82">
        <v>0.5</v>
      </c>
      <c r="AQ430" s="32"/>
      <c r="AS430" s="83" t="str">
        <f>IF($AQ430="","",IF($T430="Cumplimiento",INDEX(TABLA_SI_NO[Valor],MATCH($AQ430,TABLA_SI_NO[SI_NO],0),1),IF($AQ430&lt;$Y430,$AC430,IF($AQ430&lt;$Z430,$AD430,IF($AQ430&lt;$AA430,$AE430,IF($AQ430&gt;=$AA430,$AF430))))))</f>
        <v/>
      </c>
      <c r="AU430" s="74"/>
      <c r="AV430" s="84">
        <f t="shared" ref="AV430:AV431" si="154">IF(W430="SI",IF(AS430=0,1,0),0)</f>
        <v>0</v>
      </c>
      <c r="AX430" s="74"/>
      <c r="AY430" s="66"/>
      <c r="AZ430" s="58"/>
      <c r="BA430" s="74"/>
      <c r="BB430" s="66"/>
      <c r="BD430" s="58"/>
      <c r="BE430" s="82">
        <f t="shared" ref="BE430:BE431" si="155">IF($AS430="",0,$AS430*$AO430)</f>
        <v>0</v>
      </c>
      <c r="BF430" s="116"/>
    </row>
    <row r="431" spans="1:58" ht="45" customHeight="1" x14ac:dyDescent="0.25">
      <c r="B431" s="55" t="str">
        <f t="shared" si="139"/>
        <v>COILED TUBING</v>
      </c>
      <c r="C431" s="55" t="str">
        <f t="shared" si="140"/>
        <v>Personal</v>
      </c>
      <c r="D431" s="55" t="str">
        <f t="shared" si="141"/>
        <v>Referente Técnico de la Línea</v>
      </c>
      <c r="E431" s="55" t="str">
        <f t="shared" si="142"/>
        <v>Experiencia Offshore</v>
      </c>
      <c r="F431" s="55" t="str">
        <f t="shared" si="143"/>
        <v>COILED TUBINGPersonal</v>
      </c>
      <c r="G431" s="55" t="str">
        <f t="shared" si="138"/>
        <v>COILED TUBINGPersonalReferente Técnico de la Línea</v>
      </c>
      <c r="H431" s="55" t="str">
        <f t="shared" si="144"/>
        <v>COILED TUBINGPersonalReferente Técnico de la LíneaExperiencia Offshore</v>
      </c>
      <c r="I431" s="34" t="s">
        <v>45</v>
      </c>
      <c r="J431" s="33" t="str">
        <f t="shared" si="145"/>
        <v xml:space="preserve"> -COILED TUBING</v>
      </c>
      <c r="P431" s="77" t="s">
        <v>51</v>
      </c>
      <c r="Q431" s="78" t="s">
        <v>169</v>
      </c>
      <c r="R431" s="78" t="s">
        <v>50</v>
      </c>
      <c r="T431" s="79" t="s">
        <v>11</v>
      </c>
      <c r="U431" s="79" t="s">
        <v>10</v>
      </c>
      <c r="W431" s="79" t="s">
        <v>13</v>
      </c>
      <c r="Y431" s="80">
        <v>2</v>
      </c>
      <c r="Z431" s="80">
        <v>3</v>
      </c>
      <c r="AA431" s="80">
        <v>5</v>
      </c>
      <c r="AC431" s="81">
        <f>IF($T431="Cumplimiento","",INDEX(TABLA_TIPO_MEDICION[1],MATCH(MATRIZ!$U431,TABLA_TIPO_MEDICION[TIPO_MEDICION],0),1))</f>
        <v>0</v>
      </c>
      <c r="AD431" s="81">
        <f>IF($T431="Cumplimiento","",INDEX(TABLA_TIPO_MEDICION[2],MATCH(MATRIZ!$U431,TABLA_TIPO_MEDICION[TIPO_MEDICION],0),1))</f>
        <v>0.8</v>
      </c>
      <c r="AE431" s="81">
        <f>IF($T431="Cumplimiento","",INDEX(TABLA_TIPO_MEDICION[3],MATCH(MATRIZ!$U431,TABLA_TIPO_MEDICION[TIPO_MEDICION],0),1))</f>
        <v>1</v>
      </c>
      <c r="AF431" s="81">
        <f>IF($T431="Cumplimiento","",INDEX(TABLA_TIPO_MEDICION[4],MATCH(MATRIZ!$U431,TABLA_TIPO_MEDICION[TIPO_MEDICION],0),1))</f>
        <v>1</v>
      </c>
      <c r="AH431" s="74"/>
      <c r="AI431" s="58"/>
      <c r="AJ431" s="58"/>
      <c r="AK431" s="74"/>
      <c r="AL431" s="58"/>
      <c r="AM431" s="58"/>
      <c r="AN431" s="58"/>
      <c r="AO431" s="82">
        <v>0.5</v>
      </c>
      <c r="AQ431" s="32"/>
      <c r="AS431" s="83" t="str">
        <f>IF($AQ431="","",IF($T431="Cumplimiento",INDEX(TABLA_SI_NO[Valor],MATCH($AQ431,TABLA_SI_NO[SI_NO],0),1),IF($AQ431&lt;$Y431,$AC431,IF($AQ431&lt;$Z431,$AD431,IF($AQ431&lt;$AA431,$AE431,IF($AQ431&gt;=$AA431,$AF431))))))</f>
        <v/>
      </c>
      <c r="AU431" s="74"/>
      <c r="AV431" s="84">
        <f t="shared" si="154"/>
        <v>0</v>
      </c>
      <c r="AX431" s="74"/>
      <c r="AY431" s="66"/>
      <c r="AZ431" s="58"/>
      <c r="BA431" s="74"/>
      <c r="BB431" s="66"/>
      <c r="BD431" s="58"/>
      <c r="BE431" s="82">
        <f t="shared" si="155"/>
        <v>0</v>
      </c>
      <c r="BF431" s="116"/>
    </row>
    <row r="432" spans="1:58" ht="5.0999999999999996" customHeight="1" x14ac:dyDescent="0.25">
      <c r="B432" s="55" t="str">
        <f t="shared" si="139"/>
        <v>COILED TUBING</v>
      </c>
      <c r="C432" s="55" t="str">
        <f t="shared" si="140"/>
        <v>Personal</v>
      </c>
      <c r="D432" s="55" t="str">
        <f t="shared" si="141"/>
        <v>Referente Técnico de la Línea</v>
      </c>
      <c r="E432" s="55" t="str">
        <f t="shared" si="142"/>
        <v/>
      </c>
      <c r="F432" s="55" t="str">
        <f t="shared" si="143"/>
        <v>COILED TUBINGPersonal</v>
      </c>
      <c r="G432" s="55" t="str">
        <f t="shared" si="138"/>
        <v>COILED TUBINGPersonalReferente Técnico de la Línea</v>
      </c>
      <c r="H432" s="55" t="str">
        <f t="shared" si="144"/>
        <v/>
      </c>
      <c r="I432" s="34" t="s">
        <v>45</v>
      </c>
      <c r="J432" s="33" t="str">
        <f t="shared" si="145"/>
        <v xml:space="preserve"> -COILED TUBING</v>
      </c>
      <c r="P432" s="85"/>
      <c r="Q432" s="86"/>
      <c r="R432" s="86"/>
      <c r="T432" s="53"/>
      <c r="U432" s="53"/>
      <c r="W432" s="53"/>
      <c r="Y432" s="53"/>
      <c r="Z432" s="53"/>
      <c r="AA432" s="53"/>
      <c r="AH432" s="58"/>
      <c r="AI432" s="58"/>
      <c r="AJ432" s="58"/>
      <c r="AK432" s="58"/>
      <c r="AL432" s="66"/>
      <c r="AM432" s="58"/>
      <c r="AN432" s="58"/>
      <c r="AO432" s="66"/>
      <c r="AQ432" s="53"/>
      <c r="AS432" s="87"/>
      <c r="AU432" s="58"/>
      <c r="AV432" s="54"/>
      <c r="AX432" s="58"/>
      <c r="AY432" s="66"/>
      <c r="AZ432" s="58"/>
      <c r="BA432" s="58"/>
      <c r="BB432" s="66"/>
      <c r="BD432" s="87"/>
      <c r="BE432" s="87"/>
    </row>
    <row r="433" spans="2:58" s="95" customFormat="1" ht="18.75" customHeight="1" x14ac:dyDescent="0.25">
      <c r="B433" s="55" t="str">
        <f t="shared" si="139"/>
        <v>COILED TUBING</v>
      </c>
      <c r="C433" s="55" t="str">
        <f t="shared" si="140"/>
        <v>Equipamiento &amp; Soporte Técnico</v>
      </c>
      <c r="D433" s="55" t="str">
        <f t="shared" si="141"/>
        <v>Referente Técnico de la Línea</v>
      </c>
      <c r="E433" s="55" t="str">
        <f t="shared" si="142"/>
        <v/>
      </c>
      <c r="F433" s="55" t="str">
        <f t="shared" si="143"/>
        <v>COILED TUBINGEquipamiento &amp; Soporte Técnico</v>
      </c>
      <c r="G433" s="55" t="str">
        <f t="shared" si="138"/>
        <v>COILED TUBINGEquipamiento &amp; Soporte TécnicoReferente Técnico de la Línea</v>
      </c>
      <c r="H433" s="55" t="str">
        <f t="shared" si="144"/>
        <v/>
      </c>
      <c r="I433" s="34" t="s">
        <v>57</v>
      </c>
      <c r="J433" s="33" t="str">
        <f t="shared" si="145"/>
        <v>1.2-COILED TUBING</v>
      </c>
      <c r="K433" s="33"/>
      <c r="L433" s="33"/>
      <c r="N433" s="97" t="s">
        <v>58</v>
      </c>
      <c r="O433" s="97"/>
      <c r="P433" s="98"/>
      <c r="Q433" s="97"/>
      <c r="R433" s="97"/>
      <c r="T433" s="97"/>
      <c r="U433" s="97"/>
      <c r="W433" s="97"/>
      <c r="Y433" s="97"/>
      <c r="Z433" s="97"/>
      <c r="AA433" s="97"/>
      <c r="AC433" s="97"/>
      <c r="AD433" s="97"/>
      <c r="AE433" s="97"/>
      <c r="AF433" s="97"/>
      <c r="AH433" s="99"/>
      <c r="AI433" s="100">
        <v>0.7</v>
      </c>
      <c r="AJ433" s="99"/>
      <c r="AK433" s="65">
        <f>SUMIFS($AL:$AL,$F:$F,$F433)</f>
        <v>1</v>
      </c>
      <c r="AL433" s="65"/>
      <c r="AM433" s="99"/>
      <c r="AU433" s="99"/>
      <c r="AV433" s="91"/>
      <c r="AX433" s="99"/>
      <c r="AY433" s="100">
        <f>AI433*BD433</f>
        <v>0</v>
      </c>
      <c r="AZ433" s="99"/>
      <c r="BD433" s="65">
        <f>SUMIFS($BB:$BB,$F:$F,$F433)</f>
        <v>0</v>
      </c>
      <c r="BE433" s="65"/>
    </row>
    <row r="434" spans="2:58" ht="6.75" customHeight="1" x14ac:dyDescent="0.25">
      <c r="B434" s="55" t="str">
        <f t="shared" si="139"/>
        <v>COILED TUBING</v>
      </c>
      <c r="C434" s="55" t="str">
        <f t="shared" si="140"/>
        <v>Equipamiento &amp; Soporte Técnico</v>
      </c>
      <c r="D434" s="55" t="str">
        <f t="shared" si="141"/>
        <v>Referente Técnico de la Línea</v>
      </c>
      <c r="E434" s="55" t="str">
        <f t="shared" si="142"/>
        <v/>
      </c>
      <c r="F434" s="55" t="str">
        <f t="shared" si="143"/>
        <v>COILED TUBINGEquipamiento &amp; Soporte Técnico</v>
      </c>
      <c r="G434" s="55" t="str">
        <f t="shared" si="138"/>
        <v>COILED TUBINGEquipamiento &amp; Soporte TécnicoReferente Técnico de la Línea</v>
      </c>
      <c r="H434" s="55" t="str">
        <f t="shared" si="144"/>
        <v/>
      </c>
      <c r="J434" s="33" t="str">
        <f t="shared" si="145"/>
        <v>-COILED TUBING</v>
      </c>
      <c r="T434" s="53"/>
      <c r="U434" s="53"/>
      <c r="W434" s="53"/>
      <c r="Y434" s="53"/>
      <c r="Z434" s="53"/>
      <c r="AA434" s="53"/>
      <c r="AC434" s="53"/>
      <c r="AD434" s="53"/>
      <c r="AE434" s="53"/>
      <c r="AF434" s="53"/>
      <c r="AH434" s="58"/>
      <c r="AI434" s="59"/>
      <c r="AJ434" s="58"/>
      <c r="AK434" s="58"/>
      <c r="AL434" s="59"/>
      <c r="AM434" s="58"/>
      <c r="AN434" s="58"/>
      <c r="AO434" s="59"/>
      <c r="AU434" s="58"/>
      <c r="AV434" s="91"/>
      <c r="AX434" s="58"/>
      <c r="AY434" s="59"/>
      <c r="AZ434" s="58"/>
      <c r="BA434" s="58"/>
      <c r="BB434" s="59"/>
      <c r="BD434" s="53"/>
      <c r="BE434" s="53"/>
    </row>
    <row r="435" spans="2:58" s="95" customFormat="1" ht="17.25" customHeight="1" x14ac:dyDescent="0.25">
      <c r="B435" s="55" t="str">
        <f t="shared" si="139"/>
        <v>COILED TUBING</v>
      </c>
      <c r="C435" s="55" t="str">
        <f t="shared" si="140"/>
        <v>Equipamiento &amp; Soporte Técnico</v>
      </c>
      <c r="D435" s="55" t="str">
        <f t="shared" si="141"/>
        <v>Equipamiento</v>
      </c>
      <c r="E435" s="55" t="str">
        <f t="shared" si="142"/>
        <v/>
      </c>
      <c r="F435" s="55" t="str">
        <f t="shared" si="143"/>
        <v>COILED TUBINGEquipamiento &amp; Soporte Técnico</v>
      </c>
      <c r="G435" s="55" t="str">
        <f t="shared" si="138"/>
        <v>COILED TUBINGEquipamiento &amp; Soporte TécnicoEquipamiento</v>
      </c>
      <c r="H435" s="55" t="str">
        <f t="shared" si="144"/>
        <v/>
      </c>
      <c r="I435" s="34"/>
      <c r="J435" s="33" t="str">
        <f t="shared" si="145"/>
        <v>-COILED TUBING</v>
      </c>
      <c r="K435" s="33"/>
      <c r="L435" s="33"/>
      <c r="N435" s="102"/>
      <c r="O435" s="103" t="s">
        <v>103</v>
      </c>
      <c r="P435" s="104"/>
      <c r="Q435" s="103"/>
      <c r="R435" s="103"/>
      <c r="T435" s="103"/>
      <c r="U435" s="103"/>
      <c r="W435" s="103"/>
      <c r="Y435" s="103"/>
      <c r="Z435" s="103"/>
      <c r="AA435" s="103"/>
      <c r="AC435" s="103"/>
      <c r="AD435" s="103"/>
      <c r="AE435" s="103"/>
      <c r="AF435" s="103"/>
      <c r="AH435" s="99"/>
      <c r="AI435" s="59"/>
      <c r="AJ435" s="99"/>
      <c r="AK435" s="105"/>
      <c r="AL435" s="106">
        <v>1</v>
      </c>
      <c r="AM435" s="99"/>
      <c r="AN435" s="72">
        <f>SUMIFS($AO:$AO,$G:$G,$G435)</f>
        <v>0.99999999999999989</v>
      </c>
      <c r="AO435" s="73"/>
      <c r="AU435" s="99"/>
      <c r="AV435" s="91"/>
      <c r="AX435" s="99"/>
      <c r="AY435" s="59"/>
      <c r="AZ435" s="99"/>
      <c r="BA435" s="105"/>
      <c r="BB435" s="106">
        <f>AL435*BD435</f>
        <v>0</v>
      </c>
      <c r="BD435" s="72">
        <f>SUMIFS($BE:$BE,$G:$G,$G435)</f>
        <v>0</v>
      </c>
      <c r="BE435" s="73"/>
    </row>
    <row r="436" spans="2:58" ht="3.75" customHeight="1" x14ac:dyDescent="0.25">
      <c r="B436" s="55" t="str">
        <f t="shared" si="139"/>
        <v>COILED TUBING</v>
      </c>
      <c r="C436" s="55" t="str">
        <f t="shared" si="140"/>
        <v>Equipamiento &amp; Soporte Técnico</v>
      </c>
      <c r="D436" s="55" t="str">
        <f t="shared" si="141"/>
        <v>Equipamiento</v>
      </c>
      <c r="E436" s="55" t="str">
        <f t="shared" si="142"/>
        <v/>
      </c>
      <c r="F436" s="55" t="str">
        <f t="shared" si="143"/>
        <v>COILED TUBINGEquipamiento &amp; Soporte Técnico</v>
      </c>
      <c r="G436" s="55" t="str">
        <f t="shared" si="138"/>
        <v>COILED TUBINGEquipamiento &amp; Soporte TécnicoEquipamiento</v>
      </c>
      <c r="H436" s="55" t="str">
        <f t="shared" si="144"/>
        <v/>
      </c>
      <c r="J436" s="33" t="str">
        <f t="shared" si="145"/>
        <v>-COILED TUBING</v>
      </c>
      <c r="T436" s="53"/>
      <c r="U436" s="53"/>
      <c r="W436" s="53"/>
      <c r="Y436" s="53"/>
      <c r="Z436" s="53"/>
      <c r="AA436" s="53"/>
      <c r="AH436" s="58"/>
      <c r="AI436" s="59"/>
      <c r="AJ436" s="58"/>
      <c r="AK436" s="74"/>
      <c r="AL436" s="75"/>
      <c r="AM436" s="58"/>
      <c r="AN436" s="58"/>
      <c r="AO436" s="76"/>
      <c r="AQ436" s="53"/>
      <c r="AS436" s="53"/>
      <c r="AU436" s="58"/>
      <c r="AV436" s="91"/>
      <c r="AX436" s="58"/>
      <c r="AY436" s="59"/>
      <c r="AZ436" s="58"/>
      <c r="BA436" s="74"/>
      <c r="BD436" s="58"/>
      <c r="BE436" s="76"/>
    </row>
    <row r="437" spans="2:58" ht="45" customHeight="1" x14ac:dyDescent="0.25">
      <c r="B437" s="55" t="str">
        <f t="shared" si="139"/>
        <v>COILED TUBING</v>
      </c>
      <c r="C437" s="55" t="str">
        <f t="shared" si="140"/>
        <v>Equipamiento &amp; Soporte Técnico</v>
      </c>
      <c r="D437" s="55" t="str">
        <f t="shared" si="141"/>
        <v>Equipamiento</v>
      </c>
      <c r="E437" s="55" t="str">
        <f t="shared" si="142"/>
        <v>Unidad de CT</v>
      </c>
      <c r="F437" s="55" t="str">
        <f t="shared" si="143"/>
        <v>COILED TUBINGEquipamiento &amp; Soporte Técnico</v>
      </c>
      <c r="G437" s="55" t="str">
        <f t="shared" si="138"/>
        <v>COILED TUBINGEquipamiento &amp; Soporte TécnicoEquipamiento</v>
      </c>
      <c r="H437" s="55" t="str">
        <f t="shared" si="144"/>
        <v>COILED TUBINGEquipamiento &amp; Soporte TécnicoEquipamientoUnidad de CT</v>
      </c>
      <c r="J437" s="33" t="str">
        <f t="shared" si="145"/>
        <v>-COILED TUBING</v>
      </c>
      <c r="P437" s="77" t="s">
        <v>256</v>
      </c>
      <c r="Q437" s="78" t="s">
        <v>217</v>
      </c>
      <c r="R437" s="78" t="s">
        <v>186</v>
      </c>
      <c r="T437" s="79" t="s">
        <v>15</v>
      </c>
      <c r="U437" s="79"/>
      <c r="W437" s="79" t="s">
        <v>13</v>
      </c>
      <c r="Y437" s="80" t="s">
        <v>9</v>
      </c>
      <c r="Z437" s="80" t="s">
        <v>9</v>
      </c>
      <c r="AA437" s="80" t="s">
        <v>9</v>
      </c>
      <c r="AC437" s="81" t="str">
        <f>IF($T437="Cumplimiento","",INDEX(TABLA_TIPO_MEDICION[1],MATCH(MATRIZ!$U437,TABLA_TIPO_MEDICION[TIPO_MEDICION],0),1))</f>
        <v/>
      </c>
      <c r="AD437" s="81" t="str">
        <f>IF($T437="Cumplimiento","",INDEX(TABLA_TIPO_MEDICION[2],MATCH(MATRIZ!$U437,TABLA_TIPO_MEDICION[TIPO_MEDICION],0),1))</f>
        <v/>
      </c>
      <c r="AE437" s="81" t="str">
        <f>IF($T437="Cumplimiento","",INDEX(TABLA_TIPO_MEDICION[3],MATCH(MATRIZ!$U437,TABLA_TIPO_MEDICION[TIPO_MEDICION],0),1))</f>
        <v/>
      </c>
      <c r="AF437" s="81" t="str">
        <f>IF($T437="Cumplimiento","",INDEX(TABLA_TIPO_MEDICION[4],MATCH(MATRIZ!$U437,TABLA_TIPO_MEDICION[TIPO_MEDICION],0),1))</f>
        <v/>
      </c>
      <c r="AH437" s="74"/>
      <c r="AI437" s="59"/>
      <c r="AJ437" s="58"/>
      <c r="AK437" s="74"/>
      <c r="AL437" s="74"/>
      <c r="AM437" s="58"/>
      <c r="AN437" s="58"/>
      <c r="AO437" s="82">
        <v>0.3</v>
      </c>
      <c r="AQ437" s="32"/>
      <c r="AS437" s="83" t="str">
        <f>IF($AQ437="","",IF($T437="Cumplimiento",INDEX(TABLA_SI_NO[Valor],MATCH($AQ437,TABLA_SI_NO[SI_NO],0),1),IF($AQ437&lt;$Y437,$AC437,IF($AQ437&lt;$Z437,$AD437,IF($AQ437&lt;$AA437,$AE437,IF($AQ437&gt;=$AA437,$AF437))))))</f>
        <v/>
      </c>
      <c r="AU437" s="74"/>
      <c r="AV437" s="84">
        <f t="shared" ref="AV437:AV442" si="156">IF(W437="SI",IF(AS437=0,1,0),0)</f>
        <v>0</v>
      </c>
      <c r="AX437" s="74"/>
      <c r="AY437" s="59"/>
      <c r="AZ437" s="58"/>
      <c r="BA437" s="74"/>
      <c r="BD437" s="58"/>
      <c r="BE437" s="82">
        <f t="shared" ref="BE437:BE442" si="157">IF($AS437="",0,$AS437*$AO437)</f>
        <v>0</v>
      </c>
      <c r="BF437" s="116"/>
    </row>
    <row r="438" spans="2:58" ht="45" customHeight="1" x14ac:dyDescent="0.25">
      <c r="B438" s="55" t="str">
        <f t="shared" si="139"/>
        <v>COILED TUBING</v>
      </c>
      <c r="C438" s="55" t="str">
        <f t="shared" si="140"/>
        <v>Equipamiento &amp; Soporte Técnico</v>
      </c>
      <c r="D438" s="55" t="str">
        <f t="shared" si="141"/>
        <v>Equipamiento</v>
      </c>
      <c r="E438" s="55" t="str">
        <f t="shared" si="142"/>
        <v>BHA</v>
      </c>
      <c r="F438" s="55" t="str">
        <f t="shared" si="143"/>
        <v>COILED TUBINGEquipamiento &amp; Soporte Técnico</v>
      </c>
      <c r="G438" s="55" t="str">
        <f t="shared" si="138"/>
        <v>COILED TUBINGEquipamiento &amp; Soporte TécnicoEquipamiento</v>
      </c>
      <c r="H438" s="55" t="str">
        <f t="shared" si="144"/>
        <v>COILED TUBINGEquipamiento &amp; Soporte TécnicoEquipamientoBHA</v>
      </c>
      <c r="J438" s="33" t="str">
        <f t="shared" si="145"/>
        <v>-COILED TUBING</v>
      </c>
      <c r="P438" s="77" t="s">
        <v>257</v>
      </c>
      <c r="Q438" s="78" t="s">
        <v>217</v>
      </c>
      <c r="R438" s="78" t="s">
        <v>186</v>
      </c>
      <c r="T438" s="79" t="s">
        <v>15</v>
      </c>
      <c r="U438" s="79"/>
      <c r="W438" s="79" t="s">
        <v>13</v>
      </c>
      <c r="Y438" s="80" t="s">
        <v>9</v>
      </c>
      <c r="Z438" s="80" t="s">
        <v>9</v>
      </c>
      <c r="AA438" s="80" t="s">
        <v>9</v>
      </c>
      <c r="AC438" s="81" t="str">
        <f>IF($T438="Cumplimiento","",INDEX(TABLA_TIPO_MEDICION[1],MATCH(MATRIZ!$U438,TABLA_TIPO_MEDICION[TIPO_MEDICION],0),1))</f>
        <v/>
      </c>
      <c r="AD438" s="81" t="str">
        <f>IF($T438="Cumplimiento","",INDEX(TABLA_TIPO_MEDICION[2],MATCH(MATRIZ!$U438,TABLA_TIPO_MEDICION[TIPO_MEDICION],0),1))</f>
        <v/>
      </c>
      <c r="AE438" s="81" t="str">
        <f>IF($T438="Cumplimiento","",INDEX(TABLA_TIPO_MEDICION[3],MATCH(MATRIZ!$U438,TABLA_TIPO_MEDICION[TIPO_MEDICION],0),1))</f>
        <v/>
      </c>
      <c r="AF438" s="81" t="str">
        <f>IF($T438="Cumplimiento","",INDEX(TABLA_TIPO_MEDICION[4],MATCH(MATRIZ!$U438,TABLA_TIPO_MEDICION[TIPO_MEDICION],0),1))</f>
        <v/>
      </c>
      <c r="AH438" s="74"/>
      <c r="AI438" s="59"/>
      <c r="AJ438" s="58"/>
      <c r="AK438" s="74"/>
      <c r="AL438" s="74"/>
      <c r="AM438" s="58"/>
      <c r="AN438" s="58"/>
      <c r="AO438" s="82">
        <v>0.2</v>
      </c>
      <c r="AQ438" s="32"/>
      <c r="AS438" s="83" t="str">
        <f>IF($AQ438="","",IF($T438="Cumplimiento",INDEX(TABLA_SI_NO[Valor],MATCH($AQ438,TABLA_SI_NO[SI_NO],0),1),IF($AQ438&lt;$Y438,$AC438,IF($AQ438&lt;$Z438,$AD438,IF($AQ438&lt;$AA438,$AE438,IF($AQ438&gt;=$AA438,$AF438))))))</f>
        <v/>
      </c>
      <c r="AU438" s="74"/>
      <c r="AV438" s="84">
        <f t="shared" si="156"/>
        <v>0</v>
      </c>
      <c r="AX438" s="74"/>
      <c r="AY438" s="59"/>
      <c r="AZ438" s="58"/>
      <c r="BA438" s="74"/>
      <c r="BD438" s="58"/>
      <c r="BE438" s="82">
        <f t="shared" si="157"/>
        <v>0</v>
      </c>
      <c r="BF438" s="116"/>
    </row>
    <row r="439" spans="2:58" ht="45" customHeight="1" x14ac:dyDescent="0.25">
      <c r="B439" s="55" t="str">
        <f t="shared" si="139"/>
        <v>COILED TUBING</v>
      </c>
      <c r="C439" s="55" t="str">
        <f t="shared" si="140"/>
        <v>Equipamiento &amp; Soporte Técnico</v>
      </c>
      <c r="D439" s="55" t="str">
        <f t="shared" si="141"/>
        <v>Equipamiento</v>
      </c>
      <c r="E439" s="55" t="str">
        <f t="shared" si="142"/>
        <v>Bomba y líneas de alta presión y coflex</v>
      </c>
      <c r="F439" s="55" t="str">
        <f t="shared" si="143"/>
        <v>COILED TUBINGEquipamiento &amp; Soporte Técnico</v>
      </c>
      <c r="G439" s="55" t="str">
        <f t="shared" si="138"/>
        <v>COILED TUBINGEquipamiento &amp; Soporte TécnicoEquipamiento</v>
      </c>
      <c r="H439" s="55" t="str">
        <f t="shared" si="144"/>
        <v>COILED TUBINGEquipamiento &amp; Soporte TécnicoEquipamientoBomba y líneas de alta presión y coflex</v>
      </c>
      <c r="J439" s="33" t="str">
        <f t="shared" si="145"/>
        <v>-COILED TUBING</v>
      </c>
      <c r="P439" s="77" t="s">
        <v>258</v>
      </c>
      <c r="Q439" s="78" t="s">
        <v>217</v>
      </c>
      <c r="R439" s="78" t="s">
        <v>186</v>
      </c>
      <c r="T439" s="79" t="s">
        <v>15</v>
      </c>
      <c r="U439" s="79"/>
      <c r="W439" s="79" t="s">
        <v>13</v>
      </c>
      <c r="Y439" s="80" t="s">
        <v>9</v>
      </c>
      <c r="Z439" s="80" t="s">
        <v>9</v>
      </c>
      <c r="AA439" s="80" t="s">
        <v>9</v>
      </c>
      <c r="AC439" s="81" t="str">
        <f>IF($T439="Cumplimiento","",INDEX(TABLA_TIPO_MEDICION[1],MATCH(MATRIZ!$U439,TABLA_TIPO_MEDICION[TIPO_MEDICION],0),1))</f>
        <v/>
      </c>
      <c r="AD439" s="81" t="str">
        <f>IF($T439="Cumplimiento","",INDEX(TABLA_TIPO_MEDICION[2],MATCH(MATRIZ!$U439,TABLA_TIPO_MEDICION[TIPO_MEDICION],0),1))</f>
        <v/>
      </c>
      <c r="AE439" s="81" t="str">
        <f>IF($T439="Cumplimiento","",INDEX(TABLA_TIPO_MEDICION[3],MATCH(MATRIZ!$U439,TABLA_TIPO_MEDICION[TIPO_MEDICION],0),1))</f>
        <v/>
      </c>
      <c r="AF439" s="81" t="str">
        <f>IF($T439="Cumplimiento","",INDEX(TABLA_TIPO_MEDICION[4],MATCH(MATRIZ!$U439,TABLA_TIPO_MEDICION[TIPO_MEDICION],0),1))</f>
        <v/>
      </c>
      <c r="AH439" s="74"/>
      <c r="AI439" s="59"/>
      <c r="AJ439" s="58"/>
      <c r="AK439" s="74"/>
      <c r="AL439" s="74"/>
      <c r="AM439" s="58"/>
      <c r="AN439" s="58"/>
      <c r="AO439" s="82">
        <v>0.2</v>
      </c>
      <c r="AQ439" s="32"/>
      <c r="AS439" s="83" t="str">
        <f>IF($AQ439="","",IF($T439="Cumplimiento",INDEX(TABLA_SI_NO[Valor],MATCH($AQ439,TABLA_SI_NO[SI_NO],0),1),IF($AQ439&lt;$Y439,$AC439,IF($AQ439&lt;$Z439,$AD439,IF($AQ439&lt;$AA439,$AE439,IF($AQ439&gt;=$AA439,$AF439))))))</f>
        <v/>
      </c>
      <c r="AU439" s="74"/>
      <c r="AV439" s="84">
        <f t="shared" si="156"/>
        <v>0</v>
      </c>
      <c r="AX439" s="74"/>
      <c r="AY439" s="59"/>
      <c r="AZ439" s="58"/>
      <c r="BA439" s="74"/>
      <c r="BD439" s="58"/>
      <c r="BE439" s="82">
        <f t="shared" si="157"/>
        <v>0</v>
      </c>
      <c r="BF439" s="116"/>
    </row>
    <row r="440" spans="2:58" ht="45" customHeight="1" x14ac:dyDescent="0.25">
      <c r="B440" s="55" t="str">
        <f t="shared" si="139"/>
        <v>COILED TUBING</v>
      </c>
      <c r="C440" s="55" t="str">
        <f t="shared" si="140"/>
        <v>Equipamiento &amp; Soporte Técnico</v>
      </c>
      <c r="D440" s="55" t="str">
        <f t="shared" si="141"/>
        <v>Equipamiento</v>
      </c>
      <c r="E440" s="55" t="str">
        <f t="shared" si="142"/>
        <v>Sensores</v>
      </c>
      <c r="F440" s="55" t="str">
        <f t="shared" si="143"/>
        <v>COILED TUBINGEquipamiento &amp; Soporte Técnico</v>
      </c>
      <c r="G440" s="55" t="str">
        <f t="shared" si="138"/>
        <v>COILED TUBINGEquipamiento &amp; Soporte TécnicoEquipamiento</v>
      </c>
      <c r="H440" s="55" t="str">
        <f t="shared" si="144"/>
        <v>COILED TUBINGEquipamiento &amp; Soporte TécnicoEquipamientoSensores</v>
      </c>
      <c r="J440" s="33" t="str">
        <f t="shared" si="145"/>
        <v>-COILED TUBING</v>
      </c>
      <c r="P440" s="77" t="s">
        <v>259</v>
      </c>
      <c r="Q440" s="78" t="s">
        <v>217</v>
      </c>
      <c r="R440" s="78" t="s">
        <v>186</v>
      </c>
      <c r="T440" s="79" t="s">
        <v>15</v>
      </c>
      <c r="U440" s="79"/>
      <c r="W440" s="79" t="s">
        <v>13</v>
      </c>
      <c r="Y440" s="80" t="s">
        <v>9</v>
      </c>
      <c r="Z440" s="80" t="s">
        <v>9</v>
      </c>
      <c r="AA440" s="80" t="s">
        <v>9</v>
      </c>
      <c r="AC440" s="81" t="str">
        <f>IF($T440="Cumplimiento","",INDEX(TABLA_TIPO_MEDICION[1],MATCH(MATRIZ!$U440,TABLA_TIPO_MEDICION[TIPO_MEDICION],0),1))</f>
        <v/>
      </c>
      <c r="AD440" s="81" t="str">
        <f>IF($T440="Cumplimiento","",INDEX(TABLA_TIPO_MEDICION[2],MATCH(MATRIZ!$U440,TABLA_TIPO_MEDICION[TIPO_MEDICION],0),1))</f>
        <v/>
      </c>
      <c r="AE440" s="81" t="str">
        <f>IF($T440="Cumplimiento","",INDEX(TABLA_TIPO_MEDICION[3],MATCH(MATRIZ!$U440,TABLA_TIPO_MEDICION[TIPO_MEDICION],0),1))</f>
        <v/>
      </c>
      <c r="AF440" s="81" t="str">
        <f>IF($T440="Cumplimiento","",INDEX(TABLA_TIPO_MEDICION[4],MATCH(MATRIZ!$U440,TABLA_TIPO_MEDICION[TIPO_MEDICION],0),1))</f>
        <v/>
      </c>
      <c r="AH440" s="74"/>
      <c r="AI440" s="59"/>
      <c r="AJ440" s="58"/>
      <c r="AK440" s="74"/>
      <c r="AL440" s="74"/>
      <c r="AM440" s="58"/>
      <c r="AN440" s="58"/>
      <c r="AO440" s="82">
        <v>0.1</v>
      </c>
      <c r="AQ440" s="32"/>
      <c r="AS440" s="83" t="str">
        <f>IF($AQ440="","",IF($T440="Cumplimiento",INDEX(TABLA_SI_NO[Valor],MATCH($AQ440,TABLA_SI_NO[SI_NO],0),1),IF($AQ440&lt;$Y440,$AC440,IF($AQ440&lt;$Z440,$AD440,IF($AQ440&lt;$AA440,$AE440,IF($AQ440&gt;=$AA440,$AF440))))))</f>
        <v/>
      </c>
      <c r="AU440" s="74"/>
      <c r="AV440" s="84">
        <f t="shared" si="156"/>
        <v>0</v>
      </c>
      <c r="AX440" s="74"/>
      <c r="AY440" s="59"/>
      <c r="AZ440" s="58"/>
      <c r="BA440" s="74"/>
      <c r="BD440" s="58"/>
      <c r="BE440" s="82">
        <f t="shared" si="157"/>
        <v>0</v>
      </c>
      <c r="BF440" s="116"/>
    </row>
    <row r="441" spans="2:58" ht="45" customHeight="1" x14ac:dyDescent="0.25">
      <c r="B441" s="55" t="str">
        <f t="shared" si="139"/>
        <v>COILED TUBING</v>
      </c>
      <c r="C441" s="55" t="str">
        <f t="shared" si="140"/>
        <v>Equipamiento &amp; Soporte Técnico</v>
      </c>
      <c r="D441" s="55" t="str">
        <f t="shared" si="141"/>
        <v>Equipamiento</v>
      </c>
      <c r="E441" s="55" t="str">
        <f t="shared" si="142"/>
        <v>Tanques</v>
      </c>
      <c r="F441" s="55" t="str">
        <f t="shared" si="143"/>
        <v>COILED TUBINGEquipamiento &amp; Soporte Técnico</v>
      </c>
      <c r="G441" s="55" t="str">
        <f t="shared" si="138"/>
        <v>COILED TUBINGEquipamiento &amp; Soporte TécnicoEquipamiento</v>
      </c>
      <c r="H441" s="55" t="str">
        <f t="shared" si="144"/>
        <v>COILED TUBINGEquipamiento &amp; Soporte TécnicoEquipamientoTanques</v>
      </c>
      <c r="J441" s="33" t="str">
        <f t="shared" si="145"/>
        <v>-COILED TUBING</v>
      </c>
      <c r="P441" s="77" t="s">
        <v>260</v>
      </c>
      <c r="Q441" s="78" t="s">
        <v>217</v>
      </c>
      <c r="R441" s="78" t="s">
        <v>186</v>
      </c>
      <c r="T441" s="79" t="s">
        <v>15</v>
      </c>
      <c r="U441" s="79"/>
      <c r="W441" s="79" t="s">
        <v>13</v>
      </c>
      <c r="Y441" s="80" t="s">
        <v>9</v>
      </c>
      <c r="Z441" s="80" t="s">
        <v>9</v>
      </c>
      <c r="AA441" s="80" t="s">
        <v>9</v>
      </c>
      <c r="AC441" s="81" t="str">
        <f>IF($T441="Cumplimiento","",INDEX(TABLA_TIPO_MEDICION[1],MATCH(MATRIZ!$U441,TABLA_TIPO_MEDICION[TIPO_MEDICION],0),1))</f>
        <v/>
      </c>
      <c r="AD441" s="81" t="str">
        <f>IF($T441="Cumplimiento","",INDEX(TABLA_TIPO_MEDICION[2],MATCH(MATRIZ!$U441,TABLA_TIPO_MEDICION[TIPO_MEDICION],0),1))</f>
        <v/>
      </c>
      <c r="AE441" s="81" t="str">
        <f>IF($T441="Cumplimiento","",INDEX(TABLA_TIPO_MEDICION[3],MATCH(MATRIZ!$U441,TABLA_TIPO_MEDICION[TIPO_MEDICION],0),1))</f>
        <v/>
      </c>
      <c r="AF441" s="81" t="str">
        <f>IF($T441="Cumplimiento","",INDEX(TABLA_TIPO_MEDICION[4],MATCH(MATRIZ!$U441,TABLA_TIPO_MEDICION[TIPO_MEDICION],0),1))</f>
        <v/>
      </c>
      <c r="AH441" s="74"/>
      <c r="AI441" s="59"/>
      <c r="AJ441" s="58"/>
      <c r="AK441" s="74"/>
      <c r="AL441" s="74"/>
      <c r="AM441" s="58"/>
      <c r="AN441" s="58"/>
      <c r="AO441" s="82">
        <v>0.1</v>
      </c>
      <c r="AQ441" s="32"/>
      <c r="AS441" s="83" t="str">
        <f>IF($AQ441="","",IF($T441="Cumplimiento",INDEX(TABLA_SI_NO[Valor],MATCH($AQ441,TABLA_SI_NO[SI_NO],0),1),IF($AQ441&lt;$Y441,$AC441,IF($AQ441&lt;$Z441,$AD441,IF($AQ441&lt;$AA441,$AE441,IF($AQ441&gt;=$AA441,$AF441))))))</f>
        <v/>
      </c>
      <c r="AU441" s="74"/>
      <c r="AV441" s="84">
        <f t="shared" si="156"/>
        <v>0</v>
      </c>
      <c r="AX441" s="74"/>
      <c r="AY441" s="59"/>
      <c r="AZ441" s="58"/>
      <c r="BA441" s="74"/>
      <c r="BD441" s="58"/>
      <c r="BE441" s="82">
        <f t="shared" si="157"/>
        <v>0</v>
      </c>
      <c r="BF441" s="116"/>
    </row>
    <row r="442" spans="2:58" ht="45" customHeight="1" x14ac:dyDescent="0.25">
      <c r="B442" s="55" t="str">
        <f t="shared" si="139"/>
        <v>COILED TUBING</v>
      </c>
      <c r="C442" s="55" t="str">
        <f t="shared" si="140"/>
        <v>Equipamiento &amp; Soporte Técnico</v>
      </c>
      <c r="D442" s="55" t="str">
        <f t="shared" si="141"/>
        <v>Equipamiento</v>
      </c>
      <c r="E442" s="55" t="str">
        <f t="shared" si="142"/>
        <v>Unidad de N2</v>
      </c>
      <c r="F442" s="55" t="str">
        <f t="shared" si="143"/>
        <v>COILED TUBINGEquipamiento &amp; Soporte Técnico</v>
      </c>
      <c r="G442" s="55" t="str">
        <f t="shared" si="138"/>
        <v>COILED TUBINGEquipamiento &amp; Soporte TécnicoEquipamiento</v>
      </c>
      <c r="H442" s="55" t="str">
        <f t="shared" si="144"/>
        <v>COILED TUBINGEquipamiento &amp; Soporte TécnicoEquipamientoUnidad de N2</v>
      </c>
      <c r="J442" s="33" t="str">
        <f t="shared" si="145"/>
        <v>-COILED TUBING</v>
      </c>
      <c r="P442" s="77" t="s">
        <v>261</v>
      </c>
      <c r="Q442" s="78" t="s">
        <v>217</v>
      </c>
      <c r="R442" s="78" t="s">
        <v>186</v>
      </c>
      <c r="T442" s="79" t="s">
        <v>15</v>
      </c>
      <c r="U442" s="79"/>
      <c r="W442" s="79" t="s">
        <v>13</v>
      </c>
      <c r="Y442" s="80" t="s">
        <v>9</v>
      </c>
      <c r="Z442" s="80" t="s">
        <v>9</v>
      </c>
      <c r="AA442" s="80" t="s">
        <v>9</v>
      </c>
      <c r="AC442" s="81" t="str">
        <f>IF($T442="Cumplimiento","",INDEX(TABLA_TIPO_MEDICION[1],MATCH(MATRIZ!$U442,TABLA_TIPO_MEDICION[TIPO_MEDICION],0),1))</f>
        <v/>
      </c>
      <c r="AD442" s="81" t="str">
        <f>IF($T442="Cumplimiento","",INDEX(TABLA_TIPO_MEDICION[2],MATCH(MATRIZ!$U442,TABLA_TIPO_MEDICION[TIPO_MEDICION],0),1))</f>
        <v/>
      </c>
      <c r="AE442" s="81" t="str">
        <f>IF($T442="Cumplimiento","",INDEX(TABLA_TIPO_MEDICION[3],MATCH(MATRIZ!$U442,TABLA_TIPO_MEDICION[TIPO_MEDICION],0),1))</f>
        <v/>
      </c>
      <c r="AF442" s="81" t="str">
        <f>IF($T442="Cumplimiento","",INDEX(TABLA_TIPO_MEDICION[4],MATCH(MATRIZ!$U442,TABLA_TIPO_MEDICION[TIPO_MEDICION],0),1))</f>
        <v/>
      </c>
      <c r="AH442" s="74"/>
      <c r="AI442" s="59"/>
      <c r="AJ442" s="58"/>
      <c r="AK442" s="74"/>
      <c r="AL442" s="74"/>
      <c r="AM442" s="58"/>
      <c r="AN442" s="58"/>
      <c r="AO442" s="82">
        <v>0.1</v>
      </c>
      <c r="AQ442" s="32"/>
      <c r="AS442" s="83" t="str">
        <f>IF($AQ442="","",IF($T442="Cumplimiento",INDEX(TABLA_SI_NO[Valor],MATCH($AQ442,TABLA_SI_NO[SI_NO],0),1),IF($AQ442&lt;$Y442,$AC442,IF($AQ442&lt;$Z442,$AD442,IF($AQ442&lt;$AA442,$AE442,IF($AQ442&gt;=$AA442,$AF442))))))</f>
        <v/>
      </c>
      <c r="AU442" s="74"/>
      <c r="AV442" s="84">
        <f t="shared" si="156"/>
        <v>0</v>
      </c>
      <c r="AX442" s="74"/>
      <c r="AY442" s="59"/>
      <c r="AZ442" s="58"/>
      <c r="BA442" s="74"/>
      <c r="BD442" s="58"/>
      <c r="BE442" s="82">
        <f t="shared" si="157"/>
        <v>0</v>
      </c>
      <c r="BF442" s="116"/>
    </row>
    <row r="443" spans="2:58" ht="3.75" customHeight="1" x14ac:dyDescent="0.25">
      <c r="B443" s="55" t="str">
        <f t="shared" si="139"/>
        <v>COILED TUBING</v>
      </c>
      <c r="C443" s="55" t="str">
        <f t="shared" si="140"/>
        <v>Equipamiento &amp; Soporte Técnico</v>
      </c>
      <c r="D443" s="55" t="str">
        <f t="shared" si="141"/>
        <v>Equipamiento</v>
      </c>
      <c r="E443" s="55" t="str">
        <f t="shared" si="142"/>
        <v>Herramientas de pesca</v>
      </c>
      <c r="F443" s="55" t="str">
        <f t="shared" si="143"/>
        <v>COILED TUBINGEquipamiento &amp; Soporte Técnico</v>
      </c>
      <c r="G443" s="55" t="str">
        <f t="shared" si="138"/>
        <v>COILED TUBINGEquipamiento &amp; Soporte TécnicoEquipamiento</v>
      </c>
      <c r="H443" s="55" t="str">
        <f t="shared" si="144"/>
        <v>COILED TUBINGEquipamiento &amp; Soporte TécnicoEquipamientoHerramientas de pesca</v>
      </c>
      <c r="J443" s="33" t="str">
        <f t="shared" si="145"/>
        <v>-COILED TUBING</v>
      </c>
      <c r="P443" s="37" t="s">
        <v>195</v>
      </c>
      <c r="AI443" s="59"/>
      <c r="AK443" s="74"/>
      <c r="AN443" s="58"/>
      <c r="AY443" s="59"/>
      <c r="BA443" s="74"/>
    </row>
    <row r="444" spans="2:58" ht="3.95" customHeight="1" x14ac:dyDescent="0.25">
      <c r="B444" s="55" t="str">
        <f t="shared" si="139"/>
        <v>COILED TUBING</v>
      </c>
      <c r="C444" s="55" t="str">
        <f t="shared" si="140"/>
        <v>Equipamiento &amp; Soporte Técnico</v>
      </c>
      <c r="D444" s="55" t="str">
        <f t="shared" si="141"/>
        <v>Equipamiento</v>
      </c>
      <c r="E444" s="55" t="str">
        <f t="shared" si="142"/>
        <v/>
      </c>
      <c r="F444" s="55" t="str">
        <f t="shared" si="143"/>
        <v>COILED TUBINGEquipamiento &amp; Soporte Técnico</v>
      </c>
      <c r="G444" s="55" t="str">
        <f t="shared" si="138"/>
        <v>COILED TUBINGEquipamiento &amp; Soporte TécnicoEquipamiento</v>
      </c>
      <c r="H444" s="55" t="str">
        <f t="shared" si="144"/>
        <v/>
      </c>
      <c r="J444" s="33" t="str">
        <f t="shared" si="145"/>
        <v>-COILED TUBING</v>
      </c>
      <c r="AY444" s="59"/>
      <c r="BB444" s="75"/>
    </row>
    <row r="445" spans="2:58" ht="15" customHeight="1" x14ac:dyDescent="0.25">
      <c r="B445" s="55" t="str">
        <f t="shared" si="139"/>
        <v>COILED TUBING</v>
      </c>
      <c r="C445" s="55" t="str">
        <f t="shared" si="140"/>
        <v>Facilidades / Instalaciones</v>
      </c>
      <c r="D445" s="55" t="str">
        <f t="shared" si="141"/>
        <v>Equipamiento</v>
      </c>
      <c r="E445" s="55" t="str">
        <f t="shared" si="142"/>
        <v/>
      </c>
      <c r="F445" s="55" t="str">
        <f t="shared" si="143"/>
        <v>COILED TUBINGFacilidades / Instalaciones</v>
      </c>
      <c r="G445" s="55" t="str">
        <f t="shared" si="138"/>
        <v>COILED TUBINGFacilidades / InstalacionesEquipamiento</v>
      </c>
      <c r="H445" s="55" t="str">
        <f t="shared" si="144"/>
        <v/>
      </c>
      <c r="I445" s="34" t="s">
        <v>81</v>
      </c>
      <c r="J445" s="33" t="str">
        <f t="shared" si="145"/>
        <v>1.3-COILED TUBING</v>
      </c>
      <c r="N445" s="62" t="s">
        <v>82</v>
      </c>
      <c r="O445" s="62"/>
      <c r="P445" s="63"/>
      <c r="Q445" s="62"/>
      <c r="R445" s="62"/>
      <c r="T445" s="62"/>
      <c r="U445" s="62"/>
      <c r="W445" s="62"/>
      <c r="Y445" s="62"/>
      <c r="Z445" s="62"/>
      <c r="AA445" s="62"/>
      <c r="AC445" s="62"/>
      <c r="AD445" s="62"/>
      <c r="AE445" s="62"/>
      <c r="AF445" s="62"/>
      <c r="AH445" s="58"/>
      <c r="AI445" s="64">
        <v>0.1</v>
      </c>
      <c r="AJ445" s="58"/>
      <c r="AK445" s="65">
        <f>SUMIFS($AL:$AL,$F:$F,$F445)</f>
        <v>1</v>
      </c>
      <c r="AL445" s="65"/>
      <c r="AM445" s="58"/>
      <c r="AN445" s="42"/>
      <c r="AO445" s="42"/>
      <c r="AP445" s="42"/>
      <c r="AQ445" s="42"/>
      <c r="AR445" s="42"/>
      <c r="AS445" s="42"/>
      <c r="AT445" s="42"/>
      <c r="AU445" s="42"/>
      <c r="AX445" s="58"/>
      <c r="AY445" s="64">
        <f>AI445*BD445</f>
        <v>0</v>
      </c>
      <c r="AZ445" s="58"/>
      <c r="BD445" s="65">
        <f>SUMIFS($BB:$BB,$F:$F,$F445)</f>
        <v>0</v>
      </c>
      <c r="BE445" s="65"/>
    </row>
    <row r="446" spans="2:58" ht="3.95" customHeight="1" x14ac:dyDescent="0.25">
      <c r="B446" s="55" t="str">
        <f t="shared" si="139"/>
        <v>COILED TUBING</v>
      </c>
      <c r="C446" s="55" t="str">
        <f t="shared" si="140"/>
        <v>Facilidades / Instalaciones</v>
      </c>
      <c r="D446" s="55" t="str">
        <f t="shared" si="141"/>
        <v>Equipamiento</v>
      </c>
      <c r="E446" s="55" t="str">
        <f t="shared" si="142"/>
        <v/>
      </c>
      <c r="F446" s="55" t="str">
        <f t="shared" si="143"/>
        <v>COILED TUBINGFacilidades / Instalaciones</v>
      </c>
      <c r="G446" s="55" t="str">
        <f t="shared" si="138"/>
        <v>COILED TUBINGFacilidades / InstalacionesEquipamiento</v>
      </c>
      <c r="H446" s="55" t="str">
        <f t="shared" si="144"/>
        <v/>
      </c>
      <c r="J446" s="33" t="str">
        <f t="shared" si="145"/>
        <v>-COILED TUBING</v>
      </c>
      <c r="T446" s="53"/>
      <c r="U446" s="53"/>
      <c r="W446" s="53"/>
      <c r="Y446" s="53"/>
      <c r="Z446" s="53"/>
      <c r="AA446" s="53"/>
      <c r="AC446" s="53"/>
      <c r="AD446" s="53"/>
      <c r="AE446" s="53"/>
      <c r="AF446" s="53"/>
      <c r="AH446" s="58"/>
      <c r="AI446" s="59"/>
      <c r="AJ446" s="58"/>
      <c r="AK446" s="58"/>
      <c r="AL446" s="59"/>
      <c r="AM446" s="58"/>
      <c r="AN446" s="58"/>
      <c r="AO446" s="59"/>
      <c r="AQ446" s="42"/>
      <c r="AR446" s="42"/>
      <c r="AS446" s="42"/>
      <c r="AT446" s="42"/>
      <c r="AU446" s="42"/>
      <c r="AX446" s="58"/>
      <c r="AY446" s="59"/>
      <c r="AZ446" s="58"/>
      <c r="BA446" s="58"/>
      <c r="BB446" s="59"/>
      <c r="BD446" s="53"/>
      <c r="BE446" s="53"/>
    </row>
    <row r="447" spans="2:58" ht="15" customHeight="1" x14ac:dyDescent="0.25">
      <c r="B447" s="55" t="str">
        <f t="shared" si="139"/>
        <v>COILED TUBING</v>
      </c>
      <c r="C447" s="55" t="str">
        <f t="shared" si="140"/>
        <v>Facilidades / Instalaciones</v>
      </c>
      <c r="D447" s="55" t="str">
        <f t="shared" si="141"/>
        <v>Planta</v>
      </c>
      <c r="E447" s="55" t="str">
        <f t="shared" si="142"/>
        <v/>
      </c>
      <c r="F447" s="55" t="str">
        <f t="shared" si="143"/>
        <v>COILED TUBINGFacilidades / Instalaciones</v>
      </c>
      <c r="G447" s="55" t="str">
        <f t="shared" si="138"/>
        <v>COILED TUBINGFacilidades / InstalacionesPlanta</v>
      </c>
      <c r="H447" s="55" t="str">
        <f t="shared" si="144"/>
        <v/>
      </c>
      <c r="J447" s="33" t="str">
        <f t="shared" si="145"/>
        <v>-COILED TUBING</v>
      </c>
      <c r="N447" s="67"/>
      <c r="O447" s="68" t="s">
        <v>116</v>
      </c>
      <c r="P447" s="69"/>
      <c r="Q447" s="68"/>
      <c r="R447" s="68"/>
      <c r="T447" s="68"/>
      <c r="U447" s="68"/>
      <c r="W447" s="68"/>
      <c r="Y447" s="68"/>
      <c r="Z447" s="68"/>
      <c r="AA447" s="68"/>
      <c r="AC447" s="68"/>
      <c r="AD447" s="68"/>
      <c r="AE447" s="68"/>
      <c r="AF447" s="68"/>
      <c r="AH447" s="58"/>
      <c r="AJ447" s="58"/>
      <c r="AK447" s="70"/>
      <c r="AL447" s="71">
        <v>1</v>
      </c>
      <c r="AM447" s="58"/>
      <c r="AN447" s="72">
        <f>SUMIFS($AO:$AO,$G:$G,$G447)</f>
        <v>1</v>
      </c>
      <c r="AO447" s="73"/>
      <c r="AQ447" s="42"/>
      <c r="AR447" s="42"/>
      <c r="AS447" s="42"/>
      <c r="AT447" s="42"/>
      <c r="AU447" s="42"/>
      <c r="AX447" s="58"/>
      <c r="AY447" s="59"/>
      <c r="AZ447" s="58"/>
      <c r="BA447" s="70"/>
      <c r="BB447" s="71">
        <f>AL447*BD447</f>
        <v>0</v>
      </c>
      <c r="BD447" s="72">
        <f>SUMIFS($BE:$BE,$G:$G,$G447)</f>
        <v>0</v>
      </c>
      <c r="BE447" s="73"/>
    </row>
    <row r="448" spans="2:58" ht="15" customHeight="1" x14ac:dyDescent="0.25">
      <c r="B448" s="55" t="str">
        <f t="shared" si="139"/>
        <v>COILED TUBING</v>
      </c>
      <c r="C448" s="55" t="str">
        <f t="shared" si="140"/>
        <v>Facilidades / Instalaciones</v>
      </c>
      <c r="D448" s="55" t="str">
        <f t="shared" si="141"/>
        <v>Planta</v>
      </c>
      <c r="E448" s="55" t="str">
        <f t="shared" si="142"/>
        <v/>
      </c>
      <c r="F448" s="55" t="str">
        <f t="shared" si="143"/>
        <v>COILED TUBINGFacilidades / Instalaciones</v>
      </c>
      <c r="G448" s="55" t="str">
        <f t="shared" si="138"/>
        <v>COILED TUBINGFacilidades / InstalacionesPlanta</v>
      </c>
      <c r="H448" s="55" t="str">
        <f t="shared" si="144"/>
        <v/>
      </c>
      <c r="J448" s="33" t="str">
        <f t="shared" si="145"/>
        <v>-COILED TUBING</v>
      </c>
      <c r="T448" s="53"/>
      <c r="U448" s="53"/>
      <c r="W448" s="53"/>
      <c r="Y448" s="53"/>
      <c r="Z448" s="53"/>
      <c r="AA448" s="53"/>
      <c r="AJ448" s="58"/>
      <c r="AK448" s="74"/>
      <c r="AL448" s="75"/>
      <c r="AM448" s="58"/>
      <c r="AN448" s="58"/>
      <c r="AO448" s="76"/>
      <c r="AQ448" s="53"/>
      <c r="AS448" s="53"/>
      <c r="AU448" s="58"/>
      <c r="AV448" s="93"/>
      <c r="AX448" s="58"/>
      <c r="AY448" s="59"/>
      <c r="AZ448" s="58"/>
      <c r="BA448" s="74"/>
      <c r="BB448" s="75"/>
      <c r="BD448" s="58"/>
      <c r="BE448" s="76"/>
    </row>
    <row r="449" spans="1:58" ht="45" customHeight="1" x14ac:dyDescent="0.25">
      <c r="B449" s="55" t="str">
        <f t="shared" si="139"/>
        <v>COILED TUBING</v>
      </c>
      <c r="C449" s="55" t="str">
        <f t="shared" si="140"/>
        <v>Facilidades / Instalaciones</v>
      </c>
      <c r="D449" s="55" t="str">
        <f t="shared" si="141"/>
        <v>Planta</v>
      </c>
      <c r="E449" s="55" t="str">
        <f t="shared" si="142"/>
        <v>Base Operativa</v>
      </c>
      <c r="F449" s="55" t="str">
        <f t="shared" si="143"/>
        <v>COILED TUBINGFacilidades / Instalaciones</v>
      </c>
      <c r="G449" s="55" t="str">
        <f t="shared" si="138"/>
        <v>COILED TUBINGFacilidades / InstalacionesPlanta</v>
      </c>
      <c r="H449" s="55" t="str">
        <f t="shared" si="144"/>
        <v>COILED TUBINGFacilidades / InstalacionesPlantaBase Operativa</v>
      </c>
      <c r="J449" s="33" t="str">
        <f t="shared" si="145"/>
        <v>-COILED TUBING</v>
      </c>
      <c r="P449" s="77" t="s">
        <v>178</v>
      </c>
      <c r="Q449" s="113" t="s">
        <v>179</v>
      </c>
      <c r="R449" s="78" t="s">
        <v>180</v>
      </c>
      <c r="T449" s="79" t="s">
        <v>15</v>
      </c>
      <c r="U449" s="79"/>
      <c r="W449" s="79" t="s">
        <v>13</v>
      </c>
      <c r="Y449" s="92" t="s">
        <v>9</v>
      </c>
      <c r="Z449" s="92" t="s">
        <v>9</v>
      </c>
      <c r="AA449" s="92" t="s">
        <v>9</v>
      </c>
      <c r="AC449" s="81" t="str">
        <f>IF($T449="Cumplimiento","",INDEX(TABLA_TIPO_MEDICION[1],MATCH(MATRIZ!$U449,TABLA_TIPO_MEDICION[TIPO_MEDICION],0),1))</f>
        <v/>
      </c>
      <c r="AD449" s="81" t="str">
        <f>IF($T449="Cumplimiento","",INDEX(TABLA_TIPO_MEDICION[2],MATCH(MATRIZ!$U449,TABLA_TIPO_MEDICION[TIPO_MEDICION],0),1))</f>
        <v/>
      </c>
      <c r="AE449" s="81" t="str">
        <f>IF($T449="Cumplimiento","",INDEX(TABLA_TIPO_MEDICION[3],MATCH(MATRIZ!$U449,TABLA_TIPO_MEDICION[TIPO_MEDICION],0),1))</f>
        <v/>
      </c>
      <c r="AF449" s="81" t="str">
        <f>IF($T449="Cumplimiento","",INDEX(TABLA_TIPO_MEDICION[4],MATCH(MATRIZ!$U449,TABLA_TIPO_MEDICION[TIPO_MEDICION],0),1))</f>
        <v/>
      </c>
      <c r="AJ449" s="58"/>
      <c r="AK449" s="74"/>
      <c r="AL449" s="74"/>
      <c r="AM449" s="58"/>
      <c r="AN449" s="58"/>
      <c r="AO449" s="82">
        <v>0.6</v>
      </c>
      <c r="AQ449" s="32"/>
      <c r="AS449" s="83" t="str">
        <f>IF($AQ449="","",IF($T449="Cumplimiento",INDEX(TABLA_SI_NO[Valor],MATCH($AQ449,TABLA_SI_NO[SI_NO],0),1),IF($AQ449&lt;$Y449,$AC449,IF($AQ449&lt;$Z449,$AD449,IF($AQ449&lt;$AA449,$AE449,IF($AQ449&gt;=$AA449,$AF449))))))</f>
        <v/>
      </c>
      <c r="AU449" s="74"/>
      <c r="AV449" s="84">
        <f t="shared" ref="AV449:AV450" si="158">IF(W449="SI",IF(AS449=0,1,0),0)</f>
        <v>0</v>
      </c>
      <c r="AX449" s="74"/>
      <c r="AY449" s="59"/>
      <c r="AZ449" s="58"/>
      <c r="BA449" s="74"/>
      <c r="BB449" s="75"/>
      <c r="BD449" s="58"/>
      <c r="BE449" s="82">
        <f t="shared" ref="BE449:BE450" si="159">IF($AS449="",0,$AS449*$AO449)</f>
        <v>0</v>
      </c>
      <c r="BF449" s="116"/>
    </row>
    <row r="450" spans="1:58" ht="45" customHeight="1" x14ac:dyDescent="0.25">
      <c r="B450" s="55" t="str">
        <f t="shared" si="139"/>
        <v>COILED TUBING</v>
      </c>
      <c r="C450" s="55" t="str">
        <f t="shared" si="140"/>
        <v>Facilidades / Instalaciones</v>
      </c>
      <c r="D450" s="55" t="str">
        <f t="shared" si="141"/>
        <v>Planta</v>
      </c>
      <c r="E450" s="55" t="str">
        <f t="shared" si="142"/>
        <v>Capacidad de Inspección Bajo Standard DS-1 y DS-1 Bits de TH Hill en cercanías de Paraíso</v>
      </c>
      <c r="F450" s="55" t="str">
        <f t="shared" si="143"/>
        <v>COILED TUBINGFacilidades / Instalaciones</v>
      </c>
      <c r="G450" s="55" t="str">
        <f t="shared" si="138"/>
        <v>COILED TUBINGFacilidades / InstalacionesPlanta</v>
      </c>
      <c r="H450" s="55" t="str">
        <f t="shared" si="144"/>
        <v>COILED TUBINGFacilidades / InstalacionesPlantaCapacidad de Inspección Bajo Standard DS-1 y DS-1 Bits de TH Hill en cercanías de Paraíso</v>
      </c>
      <c r="J450" s="33" t="str">
        <f t="shared" si="145"/>
        <v>-COILED TUBING</v>
      </c>
      <c r="P450" s="77" t="s">
        <v>181</v>
      </c>
      <c r="Q450" s="78" t="s">
        <v>182</v>
      </c>
      <c r="R450" s="78" t="s">
        <v>180</v>
      </c>
      <c r="T450" s="79" t="s">
        <v>15</v>
      </c>
      <c r="U450" s="79"/>
      <c r="W450" s="79" t="s">
        <v>13</v>
      </c>
      <c r="Y450" s="92" t="s">
        <v>9</v>
      </c>
      <c r="Z450" s="92" t="s">
        <v>9</v>
      </c>
      <c r="AA450" s="92" t="s">
        <v>9</v>
      </c>
      <c r="AC450" s="81" t="str">
        <f>IF($T450="Cumplimiento","",INDEX(TABLA_TIPO_MEDICION[1],MATCH(MATRIZ!$U450,TABLA_TIPO_MEDICION[TIPO_MEDICION],0),1))</f>
        <v/>
      </c>
      <c r="AD450" s="81" t="str">
        <f>IF($T450="Cumplimiento","",INDEX(TABLA_TIPO_MEDICION[2],MATCH(MATRIZ!$U450,TABLA_TIPO_MEDICION[TIPO_MEDICION],0),1))</f>
        <v/>
      </c>
      <c r="AE450" s="81" t="str">
        <f>IF($T450="Cumplimiento","",INDEX(TABLA_TIPO_MEDICION[3],MATCH(MATRIZ!$U450,TABLA_TIPO_MEDICION[TIPO_MEDICION],0),1))</f>
        <v/>
      </c>
      <c r="AF450" s="81" t="str">
        <f>IF($T450="Cumplimiento","",INDEX(TABLA_TIPO_MEDICION[4],MATCH(MATRIZ!$U450,TABLA_TIPO_MEDICION[TIPO_MEDICION],0),1))</f>
        <v/>
      </c>
      <c r="AJ450" s="58"/>
      <c r="AK450" s="74"/>
      <c r="AL450" s="74"/>
      <c r="AM450" s="58"/>
      <c r="AN450" s="58"/>
      <c r="AO450" s="82">
        <v>0.4</v>
      </c>
      <c r="AQ450" s="32"/>
      <c r="AS450" s="83" t="str">
        <f>IF($AQ450="","",IF($T450="Cumplimiento",INDEX(TABLA_SI_NO[Valor],MATCH($AQ450,TABLA_SI_NO[SI_NO],0),1),IF($AQ450&lt;$Y450,$AC450,IF($AQ450&lt;$Z450,$AD450,IF($AQ450&lt;$AA450,$AE450,IF($AQ450&gt;=$AA450,$AF450))))))</f>
        <v/>
      </c>
      <c r="AU450" s="74"/>
      <c r="AV450" s="84">
        <f t="shared" si="158"/>
        <v>0</v>
      </c>
      <c r="AX450" s="74"/>
      <c r="AY450" s="59"/>
      <c r="AZ450" s="58"/>
      <c r="BA450" s="74"/>
      <c r="BB450" s="75"/>
      <c r="BD450" s="58"/>
      <c r="BE450" s="82">
        <f t="shared" si="159"/>
        <v>0</v>
      </c>
      <c r="BF450" s="116"/>
    </row>
    <row r="451" spans="1:58" ht="15" customHeight="1" x14ac:dyDescent="0.25">
      <c r="B451" s="33" t="str">
        <f t="shared" si="139"/>
        <v>COILED TUBING</v>
      </c>
      <c r="C451" s="55" t="str">
        <f t="shared" si="140"/>
        <v>Facilidades / Instalaciones</v>
      </c>
      <c r="D451" s="55" t="str">
        <f t="shared" si="141"/>
        <v>Planta</v>
      </c>
      <c r="E451" s="55" t="str">
        <f t="shared" si="142"/>
        <v/>
      </c>
      <c r="F451" s="55" t="str">
        <f t="shared" si="143"/>
        <v>COILED TUBINGFacilidades / Instalaciones</v>
      </c>
      <c r="G451" s="55" t="str">
        <f t="shared" si="138"/>
        <v>COILED TUBINGFacilidades / InstalacionesPlanta</v>
      </c>
      <c r="H451" s="55" t="str">
        <f t="shared" si="144"/>
        <v/>
      </c>
      <c r="J451" s="33" t="str">
        <f t="shared" si="145"/>
        <v>-COILED TUBING</v>
      </c>
    </row>
    <row r="452" spans="1:58" ht="15" customHeight="1" x14ac:dyDescent="0.25">
      <c r="B452" s="55" t="str">
        <f t="shared" si="139"/>
        <v>WIRELINE</v>
      </c>
      <c r="C452" s="55" t="str">
        <f t="shared" si="140"/>
        <v>Facilidades / Instalaciones</v>
      </c>
      <c r="D452" s="55" t="str">
        <f t="shared" si="141"/>
        <v>Planta</v>
      </c>
      <c r="E452" s="55" t="str">
        <f t="shared" si="142"/>
        <v/>
      </c>
      <c r="F452" s="55" t="str">
        <f t="shared" si="143"/>
        <v>WIRELINEFacilidades / Instalaciones</v>
      </c>
      <c r="G452" s="55" t="str">
        <f t="shared" si="138"/>
        <v>WIRELINEFacilidades / InstalacionesPlanta</v>
      </c>
      <c r="H452" s="55" t="str">
        <f t="shared" si="144"/>
        <v/>
      </c>
      <c r="I452" s="34">
        <v>1</v>
      </c>
      <c r="J452" s="33" t="str">
        <f t="shared" si="145"/>
        <v>1-WIRELINE</v>
      </c>
      <c r="M452" s="39" t="s">
        <v>262</v>
      </c>
      <c r="N452" s="39"/>
      <c r="O452" s="39"/>
      <c r="P452" s="40"/>
      <c r="Q452" s="39"/>
      <c r="R452" s="39"/>
      <c r="T452" s="56" t="s">
        <v>7</v>
      </c>
      <c r="U452" s="56"/>
      <c r="W452" s="56"/>
      <c r="Y452" s="56"/>
      <c r="Z452" s="56"/>
      <c r="AA452" s="56"/>
      <c r="AC452" s="56"/>
      <c r="AD452" s="56"/>
      <c r="AE452" s="56"/>
      <c r="AF452" s="56"/>
      <c r="AH452" s="57">
        <f>SUMIFS($AI:$AI,$B:$B,$B452)</f>
        <v>0.99999999999999989</v>
      </c>
      <c r="AI452" s="57"/>
      <c r="AJ452" s="58"/>
      <c r="AK452" s="58"/>
      <c r="AL452" s="58"/>
      <c r="AM452" s="58"/>
      <c r="AN452" s="59"/>
      <c r="AO452" s="59"/>
      <c r="AQ452" s="53"/>
      <c r="AR452" s="53"/>
      <c r="AS452" s="53"/>
      <c r="AU452" s="60" t="str">
        <f>IF(SUMIFS($AV:$AV,$B:$B,$B452)&gt;0,"NC","")</f>
        <v/>
      </c>
      <c r="AV452" s="61"/>
      <c r="AZ452" s="58"/>
      <c r="BA452" s="59"/>
      <c r="BB452" s="59"/>
      <c r="BD452" s="57">
        <f>IF(AU452="NC",0,SUMIFS($AY:$AY,$B:$B,$B452))</f>
        <v>0</v>
      </c>
      <c r="BE452" s="57"/>
    </row>
    <row r="453" spans="1:58" ht="3" customHeight="1" x14ac:dyDescent="0.25">
      <c r="B453" s="55" t="str">
        <f t="shared" si="139"/>
        <v>WIRELINE</v>
      </c>
      <c r="C453" s="55" t="str">
        <f t="shared" si="140"/>
        <v>Facilidades / Instalaciones</v>
      </c>
      <c r="D453" s="55" t="str">
        <f t="shared" si="141"/>
        <v>Planta</v>
      </c>
      <c r="E453" s="55" t="str">
        <f t="shared" si="142"/>
        <v/>
      </c>
      <c r="F453" s="55" t="str">
        <f t="shared" si="143"/>
        <v>WIRELINEFacilidades / Instalaciones</v>
      </c>
      <c r="G453" s="55" t="str">
        <f t="shared" si="138"/>
        <v>WIRELINEFacilidades / InstalacionesPlanta</v>
      </c>
      <c r="H453" s="55" t="str">
        <f t="shared" si="144"/>
        <v/>
      </c>
      <c r="I453" s="34" t="s">
        <v>45</v>
      </c>
      <c r="J453" s="33" t="str">
        <f t="shared" si="145"/>
        <v xml:space="preserve"> -WIRELINE</v>
      </c>
      <c r="T453" s="53"/>
      <c r="U453" s="53"/>
      <c r="W453" s="53"/>
      <c r="Y453" s="53"/>
      <c r="Z453" s="53"/>
      <c r="AA453" s="53"/>
      <c r="AH453" s="58"/>
      <c r="AI453" s="59"/>
      <c r="AJ453" s="58"/>
      <c r="AK453" s="58"/>
      <c r="AL453" s="59"/>
      <c r="AM453" s="58"/>
      <c r="AN453" s="59"/>
      <c r="AO453" s="59"/>
      <c r="AQ453" s="53"/>
      <c r="AR453" s="53"/>
      <c r="AS453" s="53"/>
      <c r="AU453" s="58"/>
      <c r="AV453" s="54"/>
      <c r="AX453" s="58"/>
      <c r="AY453" s="59"/>
      <c r="AZ453" s="58"/>
      <c r="BA453" s="59"/>
      <c r="BB453" s="59"/>
      <c r="BD453" s="53"/>
      <c r="BE453" s="53"/>
    </row>
    <row r="454" spans="1:58" ht="15" customHeight="1" x14ac:dyDescent="0.25">
      <c r="B454" s="55" t="str">
        <f t="shared" si="139"/>
        <v>WIRELINE</v>
      </c>
      <c r="C454" s="55" t="str">
        <f t="shared" si="140"/>
        <v>Personal</v>
      </c>
      <c r="D454" s="55" t="str">
        <f t="shared" si="141"/>
        <v>Planta</v>
      </c>
      <c r="E454" s="55" t="str">
        <f t="shared" si="142"/>
        <v/>
      </c>
      <c r="F454" s="55" t="str">
        <f t="shared" si="143"/>
        <v>WIRELINEPersonal</v>
      </c>
      <c r="G454" s="55" t="str">
        <f t="shared" si="138"/>
        <v>WIRELINEPersonalPlanta</v>
      </c>
      <c r="H454" s="55" t="str">
        <f t="shared" si="144"/>
        <v/>
      </c>
      <c r="I454" s="34" t="s">
        <v>46</v>
      </c>
      <c r="J454" s="33" t="str">
        <f t="shared" si="145"/>
        <v>1.1-WIRELINE</v>
      </c>
      <c r="N454" s="62" t="s">
        <v>47</v>
      </c>
      <c r="O454" s="62"/>
      <c r="P454" s="63"/>
      <c r="Q454" s="62"/>
      <c r="R454" s="62"/>
      <c r="T454" s="62"/>
      <c r="U454" s="62"/>
      <c r="W454" s="62"/>
      <c r="Y454" s="62"/>
      <c r="Z454" s="62"/>
      <c r="AA454" s="62"/>
      <c r="AC454" s="62"/>
      <c r="AD454" s="62"/>
      <c r="AE454" s="62"/>
      <c r="AF454" s="62"/>
      <c r="AH454" s="58"/>
      <c r="AI454" s="64">
        <v>0.2</v>
      </c>
      <c r="AJ454" s="58"/>
      <c r="AK454" s="65">
        <f>SUMIFS($AL:$AL,$F:$F,$F454)</f>
        <v>0.99999999999999989</v>
      </c>
      <c r="AL454" s="65"/>
      <c r="AM454" s="53"/>
      <c r="AN454" s="53"/>
      <c r="AO454" s="53"/>
      <c r="AP454" s="53"/>
      <c r="AQ454" s="53"/>
      <c r="AR454" s="53"/>
      <c r="AS454" s="53"/>
      <c r="AU454" s="58"/>
      <c r="AV454" s="54"/>
      <c r="AX454" s="58"/>
      <c r="AY454" s="64">
        <f>AI454*BD454</f>
        <v>0</v>
      </c>
      <c r="AZ454" s="58"/>
      <c r="BD454" s="65">
        <f>SUMIFS($BB:$BB,$F:$F,$F454)</f>
        <v>0</v>
      </c>
      <c r="BE454" s="65"/>
    </row>
    <row r="455" spans="1:58" ht="3" customHeight="1" x14ac:dyDescent="0.25">
      <c r="B455" s="55" t="str">
        <f t="shared" si="139"/>
        <v>WIRELINE</v>
      </c>
      <c r="C455" s="55" t="str">
        <f t="shared" si="140"/>
        <v>Personal</v>
      </c>
      <c r="D455" s="55" t="str">
        <f t="shared" si="141"/>
        <v>Planta</v>
      </c>
      <c r="E455" s="55" t="str">
        <f t="shared" si="142"/>
        <v/>
      </c>
      <c r="F455" s="55" t="str">
        <f t="shared" si="143"/>
        <v>WIRELINEPersonal</v>
      </c>
      <c r="G455" s="55" t="str">
        <f t="shared" si="138"/>
        <v>WIRELINEPersonalPlanta</v>
      </c>
      <c r="H455" s="55" t="str">
        <f t="shared" si="144"/>
        <v/>
      </c>
      <c r="I455" s="34" t="s">
        <v>45</v>
      </c>
      <c r="J455" s="33" t="str">
        <f t="shared" si="145"/>
        <v xml:space="preserve"> -WIRELINE</v>
      </c>
      <c r="T455" s="53"/>
      <c r="U455" s="53"/>
      <c r="W455" s="53"/>
      <c r="Y455" s="53"/>
      <c r="Z455" s="53"/>
      <c r="AA455" s="53"/>
      <c r="AC455" s="53"/>
      <c r="AD455" s="53"/>
      <c r="AE455" s="53"/>
      <c r="AF455" s="53"/>
      <c r="AH455" s="58"/>
      <c r="AI455" s="59"/>
      <c r="AJ455" s="58"/>
      <c r="AK455" s="58"/>
      <c r="AL455" s="59"/>
      <c r="AM455" s="58"/>
      <c r="AN455" s="58"/>
      <c r="AO455" s="59"/>
      <c r="AP455" s="53"/>
      <c r="AQ455" s="53"/>
      <c r="AR455" s="53"/>
      <c r="AS455" s="53"/>
      <c r="AU455" s="58"/>
      <c r="AV455" s="54"/>
      <c r="AX455" s="58"/>
      <c r="AY455" s="66"/>
      <c r="AZ455" s="58"/>
      <c r="BA455" s="58"/>
      <c r="BB455" s="59"/>
      <c r="BD455" s="53"/>
      <c r="BE455" s="53"/>
    </row>
    <row r="456" spans="1:58" ht="15" customHeight="1" x14ac:dyDescent="0.25">
      <c r="A456" s="67"/>
      <c r="B456" s="55" t="str">
        <f t="shared" si="139"/>
        <v>WIRELINE</v>
      </c>
      <c r="C456" s="55" t="str">
        <f t="shared" si="140"/>
        <v>Personal</v>
      </c>
      <c r="D456" s="55" t="str">
        <f t="shared" si="141"/>
        <v>Referente Técnico de la Línea</v>
      </c>
      <c r="E456" s="55" t="str">
        <f t="shared" si="142"/>
        <v/>
      </c>
      <c r="F456" s="55" t="str">
        <f t="shared" si="143"/>
        <v>WIRELINEPersonal</v>
      </c>
      <c r="G456" s="55" t="str">
        <f t="shared" si="138"/>
        <v>WIRELINEPersonalReferente Técnico de la Línea</v>
      </c>
      <c r="H456" s="55" t="str">
        <f t="shared" si="144"/>
        <v/>
      </c>
      <c r="I456" s="34" t="s">
        <v>45</v>
      </c>
      <c r="J456" s="33" t="str">
        <f t="shared" si="145"/>
        <v xml:space="preserve"> -WIRELINE</v>
      </c>
      <c r="M456" s="67"/>
      <c r="N456" s="67"/>
      <c r="O456" s="68" t="s">
        <v>48</v>
      </c>
      <c r="P456" s="69"/>
      <c r="Q456" s="68"/>
      <c r="R456" s="68"/>
      <c r="T456" s="68"/>
      <c r="U456" s="68"/>
      <c r="W456" s="68"/>
      <c r="Y456" s="68"/>
      <c r="Z456" s="68"/>
      <c r="AA456" s="68"/>
      <c r="AC456" s="68"/>
      <c r="AD456" s="68"/>
      <c r="AE456" s="68"/>
      <c r="AF456" s="68"/>
      <c r="AH456" s="58"/>
      <c r="AI456" s="58"/>
      <c r="AJ456" s="58"/>
      <c r="AK456" s="70"/>
      <c r="AL456" s="71">
        <v>0.22222222222222224</v>
      </c>
      <c r="AM456" s="58"/>
      <c r="AN456" s="72">
        <f>SUMIFS($AO:$AO,$G:$G,$G456)</f>
        <v>1</v>
      </c>
      <c r="AO456" s="73"/>
      <c r="AQ456" s="53"/>
      <c r="AR456" s="53"/>
      <c r="AS456" s="53"/>
      <c r="AU456" s="58"/>
      <c r="AV456" s="54"/>
      <c r="AX456" s="58"/>
      <c r="AY456" s="66"/>
      <c r="AZ456" s="58"/>
      <c r="BA456" s="70"/>
      <c r="BB456" s="71">
        <f>AL456*BD456</f>
        <v>0</v>
      </c>
      <c r="BD456" s="72">
        <f>SUMIFS($BE:$BE,$G:$G,$G456)</f>
        <v>0</v>
      </c>
      <c r="BE456" s="73"/>
    </row>
    <row r="457" spans="1:58" ht="5.0999999999999996" customHeight="1" x14ac:dyDescent="0.25">
      <c r="B457" s="55" t="str">
        <f t="shared" si="139"/>
        <v>WIRELINE</v>
      </c>
      <c r="C457" s="55" t="str">
        <f t="shared" si="140"/>
        <v>Personal</v>
      </c>
      <c r="D457" s="55" t="str">
        <f t="shared" si="141"/>
        <v>Referente Técnico de la Línea</v>
      </c>
      <c r="E457" s="55" t="str">
        <f t="shared" si="142"/>
        <v/>
      </c>
      <c r="F457" s="55" t="str">
        <f t="shared" si="143"/>
        <v>WIRELINEPersonal</v>
      </c>
      <c r="G457" s="55" t="str">
        <f t="shared" ref="G457:G492" si="160">IF(D457="","",CONCATENATE($B457,$C457,$D457))</f>
        <v>WIRELINEPersonalReferente Técnico de la Línea</v>
      </c>
      <c r="H457" s="55" t="str">
        <f t="shared" si="144"/>
        <v/>
      </c>
      <c r="I457" s="34" t="s">
        <v>45</v>
      </c>
      <c r="J457" s="33" t="str">
        <f t="shared" si="145"/>
        <v xml:space="preserve"> -WIRELINE</v>
      </c>
      <c r="T457" s="53"/>
      <c r="U457" s="53"/>
      <c r="W457" s="53"/>
      <c r="Y457" s="53"/>
      <c r="Z457" s="53"/>
      <c r="AA457" s="53"/>
      <c r="AH457" s="58"/>
      <c r="AI457" s="58"/>
      <c r="AJ457" s="58"/>
      <c r="AK457" s="74"/>
      <c r="AL457" s="75"/>
      <c r="AM457" s="58"/>
      <c r="AN457" s="58"/>
      <c r="AO457" s="76"/>
      <c r="AQ457" s="53"/>
      <c r="AS457" s="53"/>
      <c r="AU457" s="58"/>
      <c r="AV457" s="54"/>
      <c r="AX457" s="58"/>
      <c r="AY457" s="66"/>
      <c r="AZ457" s="58"/>
      <c r="BA457" s="74"/>
      <c r="BB457" s="75"/>
      <c r="BD457" s="58"/>
      <c r="BE457" s="76"/>
    </row>
    <row r="458" spans="1:58" ht="45" customHeight="1" x14ac:dyDescent="0.25">
      <c r="B458" s="55" t="str">
        <f t="shared" ref="B458:B492" si="161">IF(M458="",IF(B457="","",B457),M458)</f>
        <v>WIRELINE</v>
      </c>
      <c r="C458" s="55" t="str">
        <f t="shared" ref="C458:C492" si="162">IF(N458="",IF(C457="","",C457),N458)</f>
        <v>Personal</v>
      </c>
      <c r="D458" s="55" t="str">
        <f t="shared" ref="D458:D492" si="163">IF(O458="",IF(D457="","",D457),O458)</f>
        <v>Referente Técnico de la Línea</v>
      </c>
      <c r="E458" s="55" t="str">
        <f t="shared" ref="E458:E492" si="164">IF(P458="","",P458)</f>
        <v>Experiencia General</v>
      </c>
      <c r="F458" s="55" t="str">
        <f t="shared" ref="F458:F492" si="165">CONCATENATE($B458,$C458)</f>
        <v>WIRELINEPersonal</v>
      </c>
      <c r="G458" s="55" t="str">
        <f t="shared" si="160"/>
        <v>WIRELINEPersonalReferente Técnico de la Línea</v>
      </c>
      <c r="H458" s="55" t="str">
        <f t="shared" ref="H458:H492" si="166">IF(E458="","",CONCATENATE($B458,$C458,$D458,$E458))</f>
        <v>WIRELINEPersonalReferente Técnico de la LíneaExperiencia General</v>
      </c>
      <c r="I458" s="34" t="s">
        <v>45</v>
      </c>
      <c r="J458" s="33" t="str">
        <f t="shared" ref="J458:J492" si="167">CONCATENATE(I458,"-",B458)</f>
        <v xml:space="preserve"> -WIRELINE</v>
      </c>
      <c r="P458" s="77" t="s">
        <v>49</v>
      </c>
      <c r="Q458" s="78"/>
      <c r="R458" s="78" t="s">
        <v>50</v>
      </c>
      <c r="T458" s="79" t="s">
        <v>11</v>
      </c>
      <c r="U458" s="79" t="s">
        <v>10</v>
      </c>
      <c r="W458" s="79" t="s">
        <v>13</v>
      </c>
      <c r="Y458" s="80">
        <v>7</v>
      </c>
      <c r="Z458" s="80">
        <v>10</v>
      </c>
      <c r="AA458" s="80">
        <v>12</v>
      </c>
      <c r="AC458" s="81">
        <f>IF($T458="Cumplimiento","",INDEX(TABLA_TIPO_MEDICION[1],MATCH(MATRIZ!$U458,TABLA_TIPO_MEDICION[TIPO_MEDICION],0),1))</f>
        <v>0</v>
      </c>
      <c r="AD458" s="81">
        <f>IF($T458="Cumplimiento","",INDEX(TABLA_TIPO_MEDICION[2],MATCH(MATRIZ!$U458,TABLA_TIPO_MEDICION[TIPO_MEDICION],0),1))</f>
        <v>0.8</v>
      </c>
      <c r="AE458" s="81">
        <f>IF($T458="Cumplimiento","",INDEX(TABLA_TIPO_MEDICION[3],MATCH(MATRIZ!$U458,TABLA_TIPO_MEDICION[TIPO_MEDICION],0),1))</f>
        <v>1</v>
      </c>
      <c r="AF458" s="81">
        <f>IF($T458="Cumplimiento","",INDEX(TABLA_TIPO_MEDICION[4],MATCH(MATRIZ!$U458,TABLA_TIPO_MEDICION[TIPO_MEDICION],0),1))</f>
        <v>1</v>
      </c>
      <c r="AH458" s="74"/>
      <c r="AI458" s="58"/>
      <c r="AJ458" s="58"/>
      <c r="AK458" s="74"/>
      <c r="AL458" s="58"/>
      <c r="AM458" s="58"/>
      <c r="AN458" s="58"/>
      <c r="AO458" s="82">
        <v>0.45</v>
      </c>
      <c r="AQ458" s="32"/>
      <c r="AS458" s="83" t="str">
        <f>IF($AQ458="","",IF($T458="Cumplimiento",INDEX(TABLA_SI_NO[Valor],MATCH($AQ458,TABLA_SI_NO[SI_NO],0),1),IF($AQ458&lt;$Y458,$AC458,IF($AQ458&lt;$Z458,$AD458,IF($AQ458&lt;$AA458,$AE458,IF($AQ458&gt;=$AA458,$AF458))))))</f>
        <v/>
      </c>
      <c r="AU458" s="74"/>
      <c r="AV458" s="84">
        <f t="shared" ref="AV458:AV460" si="168">IF(W458="SI",IF(AS458=0,1,0),0)</f>
        <v>0</v>
      </c>
      <c r="AX458" s="74"/>
      <c r="AY458" s="66"/>
      <c r="AZ458" s="58"/>
      <c r="BA458" s="74"/>
      <c r="BB458" s="66"/>
      <c r="BD458" s="58"/>
      <c r="BE458" s="82">
        <f t="shared" ref="BE458:BE460" si="169">IF($AS458="",0,$AS458*$AO458)</f>
        <v>0</v>
      </c>
      <c r="BF458" s="116"/>
    </row>
    <row r="459" spans="1:58" ht="45" customHeight="1" x14ac:dyDescent="0.25">
      <c r="B459" s="55" t="str">
        <f t="shared" si="161"/>
        <v>WIRELINE</v>
      </c>
      <c r="C459" s="55" t="str">
        <f t="shared" si="162"/>
        <v>Personal</v>
      </c>
      <c r="D459" s="55" t="str">
        <f t="shared" si="163"/>
        <v>Referente Técnico de la Línea</v>
      </c>
      <c r="E459" s="55" t="str">
        <f t="shared" si="164"/>
        <v>Experiencia Offshore</v>
      </c>
      <c r="F459" s="55" t="str">
        <f t="shared" si="165"/>
        <v>WIRELINEPersonal</v>
      </c>
      <c r="G459" s="55" t="str">
        <f t="shared" si="160"/>
        <v>WIRELINEPersonalReferente Técnico de la Línea</v>
      </c>
      <c r="H459" s="55" t="str">
        <f t="shared" si="166"/>
        <v>WIRELINEPersonalReferente Técnico de la LíneaExperiencia Offshore</v>
      </c>
      <c r="I459" s="34" t="s">
        <v>45</v>
      </c>
      <c r="J459" s="33" t="str">
        <f t="shared" si="167"/>
        <v xml:space="preserve"> -WIRELINE</v>
      </c>
      <c r="P459" s="77" t="s">
        <v>51</v>
      </c>
      <c r="Q459" s="78"/>
      <c r="R459" s="78" t="s">
        <v>50</v>
      </c>
      <c r="T459" s="79" t="s">
        <v>11</v>
      </c>
      <c r="U459" s="79" t="s">
        <v>10</v>
      </c>
      <c r="W459" s="79" t="s">
        <v>13</v>
      </c>
      <c r="Y459" s="80">
        <v>4</v>
      </c>
      <c r="Z459" s="80">
        <v>5</v>
      </c>
      <c r="AA459" s="80">
        <v>7</v>
      </c>
      <c r="AC459" s="81">
        <f>IF($T459="Cumplimiento","",INDEX(TABLA_TIPO_MEDICION[1],MATCH(MATRIZ!$U459,TABLA_TIPO_MEDICION[TIPO_MEDICION],0),1))</f>
        <v>0</v>
      </c>
      <c r="AD459" s="81">
        <f>IF($T459="Cumplimiento","",INDEX(TABLA_TIPO_MEDICION[2],MATCH(MATRIZ!$U459,TABLA_TIPO_MEDICION[TIPO_MEDICION],0),1))</f>
        <v>0.8</v>
      </c>
      <c r="AE459" s="81">
        <f>IF($T459="Cumplimiento","",INDEX(TABLA_TIPO_MEDICION[3],MATCH(MATRIZ!$U459,TABLA_TIPO_MEDICION[TIPO_MEDICION],0),1))</f>
        <v>1</v>
      </c>
      <c r="AF459" s="81">
        <f>IF($T459="Cumplimiento","",INDEX(TABLA_TIPO_MEDICION[4],MATCH(MATRIZ!$U459,TABLA_TIPO_MEDICION[TIPO_MEDICION],0),1))</f>
        <v>1</v>
      </c>
      <c r="AH459" s="74"/>
      <c r="AI459" s="58"/>
      <c r="AJ459" s="58"/>
      <c r="AK459" s="74"/>
      <c r="AL459" s="58"/>
      <c r="AM459" s="58"/>
      <c r="AN459" s="58"/>
      <c r="AO459" s="82">
        <v>0.4</v>
      </c>
      <c r="AQ459" s="32"/>
      <c r="AS459" s="83" t="str">
        <f>IF($AQ459="","",IF($T459="Cumplimiento",INDEX(TABLA_SI_NO[Valor],MATCH($AQ459,TABLA_SI_NO[SI_NO],0),1),IF($AQ459&lt;$Y459,$AC459,IF($AQ459&lt;$Z459,$AD459,IF($AQ459&lt;$AA459,$AE459,IF($AQ459&gt;=$AA459,$AF459))))))</f>
        <v/>
      </c>
      <c r="AU459" s="74"/>
      <c r="AV459" s="84">
        <f t="shared" si="168"/>
        <v>0</v>
      </c>
      <c r="AX459" s="74"/>
      <c r="AY459" s="66"/>
      <c r="AZ459" s="58"/>
      <c r="BA459" s="74"/>
      <c r="BB459" s="66"/>
      <c r="BD459" s="58"/>
      <c r="BE459" s="82">
        <f t="shared" si="169"/>
        <v>0</v>
      </c>
      <c r="BF459" s="116"/>
    </row>
    <row r="460" spans="1:58" ht="45" customHeight="1" x14ac:dyDescent="0.25">
      <c r="B460" s="55" t="str">
        <f t="shared" si="161"/>
        <v>WIRELINE</v>
      </c>
      <c r="C460" s="55" t="str">
        <f t="shared" si="162"/>
        <v>Personal</v>
      </c>
      <c r="D460" s="55" t="str">
        <f t="shared" si="163"/>
        <v>Referente Técnico de la Línea</v>
      </c>
      <c r="E460" s="55" t="str">
        <f t="shared" si="164"/>
        <v>Formación Profesional</v>
      </c>
      <c r="F460" s="55" t="str">
        <f t="shared" si="165"/>
        <v>WIRELINEPersonal</v>
      </c>
      <c r="G460" s="55" t="str">
        <f t="shared" si="160"/>
        <v>WIRELINEPersonalReferente Técnico de la Línea</v>
      </c>
      <c r="H460" s="55" t="str">
        <f t="shared" si="166"/>
        <v>WIRELINEPersonalReferente Técnico de la LíneaFormación Profesional</v>
      </c>
      <c r="I460" s="34" t="s">
        <v>45</v>
      </c>
      <c r="J460" s="33" t="str">
        <f t="shared" si="167"/>
        <v xml:space="preserve"> -WIRELINE</v>
      </c>
      <c r="P460" s="77" t="s">
        <v>52</v>
      </c>
      <c r="Q460" s="78" t="s">
        <v>53</v>
      </c>
      <c r="R460" s="78" t="s">
        <v>54</v>
      </c>
      <c r="T460" s="79" t="s">
        <v>15</v>
      </c>
      <c r="U460" s="79"/>
      <c r="W460" s="79" t="s">
        <v>13</v>
      </c>
      <c r="Y460" s="80" t="s">
        <v>9</v>
      </c>
      <c r="Z460" s="80" t="s">
        <v>9</v>
      </c>
      <c r="AA460" s="80" t="s">
        <v>9</v>
      </c>
      <c r="AC460" s="81" t="str">
        <f>IF($T460="Cumplimiento","",INDEX(TABLA_TIPO_MEDICION[1],MATCH(MATRIZ!$U460,TABLA_TIPO_MEDICION[TIPO_MEDICION],0),1))</f>
        <v/>
      </c>
      <c r="AD460" s="81" t="str">
        <f>IF($T460="Cumplimiento","",INDEX(TABLA_TIPO_MEDICION[2],MATCH(MATRIZ!$U460,TABLA_TIPO_MEDICION[TIPO_MEDICION],0),1))</f>
        <v/>
      </c>
      <c r="AE460" s="81" t="str">
        <f>IF($T460="Cumplimiento","",INDEX(TABLA_TIPO_MEDICION[3],MATCH(MATRIZ!$U460,TABLA_TIPO_MEDICION[TIPO_MEDICION],0),1))</f>
        <v/>
      </c>
      <c r="AF460" s="81" t="str">
        <f>IF($T460="Cumplimiento","",INDEX(TABLA_TIPO_MEDICION[4],MATCH(MATRIZ!$U460,TABLA_TIPO_MEDICION[TIPO_MEDICION],0),1))</f>
        <v/>
      </c>
      <c r="AH460" s="74"/>
      <c r="AI460" s="58"/>
      <c r="AJ460" s="58"/>
      <c r="AK460" s="74"/>
      <c r="AL460" s="58"/>
      <c r="AM460" s="58"/>
      <c r="AN460" s="58"/>
      <c r="AO460" s="82">
        <v>0.15</v>
      </c>
      <c r="AQ460" s="32"/>
      <c r="AS460" s="83" t="str">
        <f>IF($AQ460="","",IF($T460="Cumplimiento",INDEX(TABLA_SI_NO[Valor],MATCH($AQ460,TABLA_SI_NO[SI_NO],0),1),IF($AQ460&lt;$Y460,$AC460,IF($AQ460&lt;$Z460,$AD460,IF($AQ460&lt;$AA460,$AE460,IF($AQ460&gt;=$AA460,$AF460))))))</f>
        <v/>
      </c>
      <c r="AT460" s="33" t="str">
        <f>IF($AQ460&lt;$Y460,$AC460,IF($AQ460&lt;$Z460,$AD460,IF($AQ460&lt;$AA460,$AE460,IF($AQ460&gt;=$AA460,$AF460))))</f>
        <v/>
      </c>
      <c r="AU460" s="74"/>
      <c r="AV460" s="84">
        <f t="shared" si="168"/>
        <v>0</v>
      </c>
      <c r="AX460" s="74"/>
      <c r="AY460" s="66"/>
      <c r="AZ460" s="58"/>
      <c r="BA460" s="74"/>
      <c r="BB460" s="66"/>
      <c r="BD460" s="58"/>
      <c r="BE460" s="82">
        <f t="shared" si="169"/>
        <v>0</v>
      </c>
      <c r="BF460" s="116"/>
    </row>
    <row r="461" spans="1:58" ht="5.0999999999999996" customHeight="1" x14ac:dyDescent="0.25">
      <c r="B461" s="55" t="str">
        <f t="shared" si="161"/>
        <v>WIRELINE</v>
      </c>
      <c r="C461" s="55" t="str">
        <f t="shared" si="162"/>
        <v>Personal</v>
      </c>
      <c r="D461" s="55" t="str">
        <f t="shared" si="163"/>
        <v>Referente Técnico de la Línea</v>
      </c>
      <c r="E461" s="55" t="str">
        <f t="shared" si="164"/>
        <v/>
      </c>
      <c r="F461" s="55" t="str">
        <f t="shared" si="165"/>
        <v>WIRELINEPersonal</v>
      </c>
      <c r="G461" s="55" t="str">
        <f t="shared" si="160"/>
        <v>WIRELINEPersonalReferente Técnico de la Línea</v>
      </c>
      <c r="H461" s="55" t="str">
        <f t="shared" si="166"/>
        <v/>
      </c>
      <c r="I461" s="34" t="s">
        <v>45</v>
      </c>
      <c r="J461" s="33" t="str">
        <f t="shared" si="167"/>
        <v xml:space="preserve"> -WIRELINE</v>
      </c>
      <c r="P461" s="85"/>
      <c r="Q461" s="86"/>
      <c r="R461" s="86"/>
      <c r="T461" s="53"/>
      <c r="U461" s="53"/>
      <c r="W461" s="53"/>
      <c r="Y461" s="53"/>
      <c r="Z461" s="53"/>
      <c r="AA461" s="53"/>
      <c r="AH461" s="58"/>
      <c r="AI461" s="58"/>
      <c r="AJ461" s="58"/>
      <c r="AK461" s="58"/>
      <c r="AL461" s="66"/>
      <c r="AM461" s="58"/>
      <c r="AN461" s="58"/>
      <c r="AO461" s="66"/>
      <c r="AQ461" s="53"/>
      <c r="AS461" s="87"/>
      <c r="AU461" s="58"/>
      <c r="AV461" s="54"/>
      <c r="AX461" s="58"/>
      <c r="AY461" s="66"/>
      <c r="AZ461" s="58"/>
      <c r="BA461" s="58"/>
      <c r="BB461" s="66"/>
      <c r="BD461" s="87"/>
      <c r="BE461" s="87"/>
    </row>
    <row r="462" spans="1:58" ht="15" customHeight="1" x14ac:dyDescent="0.25">
      <c r="A462" s="67"/>
      <c r="B462" s="55" t="str">
        <f t="shared" si="161"/>
        <v>WIRELINE</v>
      </c>
      <c r="C462" s="55" t="str">
        <f t="shared" si="162"/>
        <v>Personal</v>
      </c>
      <c r="D462" s="55" t="str">
        <f t="shared" si="163"/>
        <v>Supervisor de Servicio en Plataforma Autoelevable</v>
      </c>
      <c r="E462" s="55" t="str">
        <f t="shared" si="164"/>
        <v/>
      </c>
      <c r="F462" s="55" t="str">
        <f t="shared" si="165"/>
        <v>WIRELINEPersonal</v>
      </c>
      <c r="G462" s="55" t="str">
        <f t="shared" si="160"/>
        <v>WIRELINEPersonalSupervisor de Servicio en Plataforma Autoelevable</v>
      </c>
      <c r="H462" s="55" t="str">
        <f t="shared" si="166"/>
        <v/>
      </c>
      <c r="I462" s="34" t="s">
        <v>45</v>
      </c>
      <c r="J462" s="33" t="str">
        <f t="shared" si="167"/>
        <v xml:space="preserve"> -WIRELINE</v>
      </c>
      <c r="M462" s="67"/>
      <c r="N462" s="67"/>
      <c r="O462" s="88" t="s">
        <v>55</v>
      </c>
      <c r="P462" s="89"/>
      <c r="Q462" s="88"/>
      <c r="R462" s="88"/>
      <c r="T462" s="88"/>
      <c r="U462" s="88"/>
      <c r="W462" s="88"/>
      <c r="Y462" s="88"/>
      <c r="Z462" s="88"/>
      <c r="AA462" s="88"/>
      <c r="AC462" s="88"/>
      <c r="AD462" s="88"/>
      <c r="AE462" s="88"/>
      <c r="AF462" s="88"/>
      <c r="AH462" s="58"/>
      <c r="AI462" s="58"/>
      <c r="AJ462" s="58"/>
      <c r="AK462" s="70"/>
      <c r="AL462" s="71">
        <v>0.38888888888888884</v>
      </c>
      <c r="AM462" s="58"/>
      <c r="AN462" s="72">
        <f>SUMIFS($AO:$AO,$G:$G,$G462)</f>
        <v>1</v>
      </c>
      <c r="AO462" s="73"/>
      <c r="AU462" s="58"/>
      <c r="AV462" s="54"/>
      <c r="AX462" s="58"/>
      <c r="AY462" s="66"/>
      <c r="AZ462" s="58"/>
      <c r="BA462" s="70"/>
      <c r="BB462" s="71">
        <f>AL462*BD462</f>
        <v>0</v>
      </c>
      <c r="BD462" s="72">
        <f>SUMIFS($BE:$BE,$G:$G,$G462)</f>
        <v>0</v>
      </c>
      <c r="BE462" s="73"/>
    </row>
    <row r="463" spans="1:58" ht="5.0999999999999996" customHeight="1" x14ac:dyDescent="0.25">
      <c r="B463" s="55" t="str">
        <f t="shared" si="161"/>
        <v>WIRELINE</v>
      </c>
      <c r="C463" s="55" t="str">
        <f t="shared" si="162"/>
        <v>Personal</v>
      </c>
      <c r="D463" s="55" t="str">
        <f t="shared" si="163"/>
        <v>Supervisor de Servicio en Plataforma Autoelevable</v>
      </c>
      <c r="E463" s="55" t="str">
        <f t="shared" si="164"/>
        <v/>
      </c>
      <c r="F463" s="55" t="str">
        <f t="shared" si="165"/>
        <v>WIRELINEPersonal</v>
      </c>
      <c r="G463" s="55" t="str">
        <f t="shared" si="160"/>
        <v>WIRELINEPersonalSupervisor de Servicio en Plataforma Autoelevable</v>
      </c>
      <c r="H463" s="55" t="str">
        <f t="shared" si="166"/>
        <v/>
      </c>
      <c r="I463" s="34" t="s">
        <v>45</v>
      </c>
      <c r="J463" s="33" t="str">
        <f t="shared" si="167"/>
        <v xml:space="preserve"> -WIRELINE</v>
      </c>
      <c r="T463" s="53"/>
      <c r="U463" s="53"/>
      <c r="W463" s="53"/>
      <c r="Y463" s="53"/>
      <c r="Z463" s="53"/>
      <c r="AA463" s="53"/>
      <c r="AH463" s="58"/>
      <c r="AI463" s="58"/>
      <c r="AJ463" s="58"/>
      <c r="AK463" s="74"/>
      <c r="AL463" s="75"/>
      <c r="AM463" s="58"/>
      <c r="AN463" s="58"/>
      <c r="AO463" s="76"/>
      <c r="AQ463" s="53"/>
      <c r="AS463" s="87"/>
      <c r="AU463" s="58"/>
      <c r="AV463" s="54"/>
      <c r="AX463" s="58"/>
      <c r="AY463" s="66"/>
      <c r="AZ463" s="58"/>
      <c r="BA463" s="74"/>
      <c r="BB463" s="75"/>
      <c r="BD463" s="58"/>
      <c r="BE463" s="76"/>
    </row>
    <row r="464" spans="1:58" ht="45" customHeight="1" x14ac:dyDescent="0.25">
      <c r="B464" s="55" t="str">
        <f t="shared" si="161"/>
        <v>WIRELINE</v>
      </c>
      <c r="C464" s="55" t="str">
        <f t="shared" si="162"/>
        <v>Personal</v>
      </c>
      <c r="D464" s="55" t="str">
        <f t="shared" si="163"/>
        <v>Supervisor de Servicio en Plataforma Autoelevable</v>
      </c>
      <c r="E464" s="55" t="str">
        <f t="shared" si="164"/>
        <v>Experiencia General</v>
      </c>
      <c r="F464" s="55" t="str">
        <f t="shared" si="165"/>
        <v>WIRELINEPersonal</v>
      </c>
      <c r="G464" s="55" t="str">
        <f t="shared" si="160"/>
        <v>WIRELINEPersonalSupervisor de Servicio en Plataforma Autoelevable</v>
      </c>
      <c r="H464" s="55" t="str">
        <f t="shared" si="166"/>
        <v>WIRELINEPersonalSupervisor de Servicio en Plataforma AutoelevableExperiencia General</v>
      </c>
      <c r="I464" s="34" t="s">
        <v>45</v>
      </c>
      <c r="J464" s="33" t="str">
        <f t="shared" si="167"/>
        <v xml:space="preserve"> -WIRELINE</v>
      </c>
      <c r="P464" s="77" t="s">
        <v>49</v>
      </c>
      <c r="Q464" s="78"/>
      <c r="R464" s="78" t="s">
        <v>50</v>
      </c>
      <c r="T464" s="79" t="s">
        <v>11</v>
      </c>
      <c r="U464" s="79" t="s">
        <v>10</v>
      </c>
      <c r="W464" s="79" t="s">
        <v>13</v>
      </c>
      <c r="Y464" s="80">
        <v>3</v>
      </c>
      <c r="Z464" s="80">
        <v>5</v>
      </c>
      <c r="AA464" s="80">
        <v>10</v>
      </c>
      <c r="AC464" s="81">
        <f>IF($T464="Cumplimiento","",INDEX(TABLA_TIPO_MEDICION[1],MATCH(MATRIZ!$U464,TABLA_TIPO_MEDICION[TIPO_MEDICION],0),1))</f>
        <v>0</v>
      </c>
      <c r="AD464" s="81">
        <f>IF($T464="Cumplimiento","",INDEX(TABLA_TIPO_MEDICION[2],MATCH(MATRIZ!$U464,TABLA_TIPO_MEDICION[TIPO_MEDICION],0),1))</f>
        <v>0.8</v>
      </c>
      <c r="AE464" s="81">
        <f>IF($T464="Cumplimiento","",INDEX(TABLA_TIPO_MEDICION[3],MATCH(MATRIZ!$U464,TABLA_TIPO_MEDICION[TIPO_MEDICION],0),1))</f>
        <v>1</v>
      </c>
      <c r="AF464" s="81">
        <f>IF($T464="Cumplimiento","",INDEX(TABLA_TIPO_MEDICION[4],MATCH(MATRIZ!$U464,TABLA_TIPO_MEDICION[TIPO_MEDICION],0),1))</f>
        <v>1</v>
      </c>
      <c r="AH464" s="74"/>
      <c r="AI464" s="58"/>
      <c r="AJ464" s="58"/>
      <c r="AK464" s="58"/>
      <c r="AL464" s="58"/>
      <c r="AM464" s="58"/>
      <c r="AN464" s="58"/>
      <c r="AO464" s="82">
        <v>0.35</v>
      </c>
      <c r="AQ464" s="32"/>
      <c r="AS464" s="83" t="str">
        <f>IF($AQ464="","",IF($T464="Cumplimiento",INDEX(TABLA_SI_NO[Valor],MATCH($AQ464,TABLA_SI_NO[SI_NO],0),1),IF($AQ464&lt;$Y464,$AC464,IF($AQ464&lt;$Z464,$AD464,IF($AQ464&lt;$AA464,$AE464,IF($AQ464&gt;=$AA464,$AF464))))))</f>
        <v/>
      </c>
      <c r="AU464" s="74"/>
      <c r="AV464" s="84">
        <f t="shared" ref="AV464:AV466" si="170">IF(W464="SI",IF(AS464=0,1,0),0)</f>
        <v>0</v>
      </c>
      <c r="AX464" s="74"/>
      <c r="AY464" s="66"/>
      <c r="AZ464" s="58"/>
      <c r="BA464" s="74"/>
      <c r="BB464" s="66"/>
      <c r="BD464" s="58"/>
      <c r="BE464" s="82">
        <f t="shared" ref="BE464:BE466" si="171">IF($AS464="",0,$AS464*$AO464)</f>
        <v>0</v>
      </c>
      <c r="BF464" s="116"/>
    </row>
    <row r="465" spans="1:58" ht="45" customHeight="1" x14ac:dyDescent="0.25">
      <c r="B465" s="55" t="str">
        <f t="shared" si="161"/>
        <v>WIRELINE</v>
      </c>
      <c r="C465" s="55" t="str">
        <f t="shared" si="162"/>
        <v>Personal</v>
      </c>
      <c r="D465" s="55" t="str">
        <f t="shared" si="163"/>
        <v>Supervisor de Servicio en Plataforma Autoelevable</v>
      </c>
      <c r="E465" s="55" t="str">
        <f t="shared" si="164"/>
        <v>Experiencia Offshore</v>
      </c>
      <c r="F465" s="55" t="str">
        <f t="shared" si="165"/>
        <v>WIRELINEPersonal</v>
      </c>
      <c r="G465" s="55" t="str">
        <f t="shared" si="160"/>
        <v>WIRELINEPersonalSupervisor de Servicio en Plataforma Autoelevable</v>
      </c>
      <c r="H465" s="55" t="str">
        <f t="shared" si="166"/>
        <v>WIRELINEPersonalSupervisor de Servicio en Plataforma AutoelevableExperiencia Offshore</v>
      </c>
      <c r="I465" s="34" t="s">
        <v>45</v>
      </c>
      <c r="J465" s="33" t="str">
        <f t="shared" si="167"/>
        <v xml:space="preserve"> -WIRELINE</v>
      </c>
      <c r="P465" s="77" t="s">
        <v>51</v>
      </c>
      <c r="Q465" s="78"/>
      <c r="R465" s="78" t="s">
        <v>102</v>
      </c>
      <c r="T465" s="79" t="s">
        <v>11</v>
      </c>
      <c r="U465" s="79" t="s">
        <v>10</v>
      </c>
      <c r="W465" s="79" t="s">
        <v>13</v>
      </c>
      <c r="Y465" s="80">
        <v>2</v>
      </c>
      <c r="Z465" s="80">
        <v>3</v>
      </c>
      <c r="AA465" s="80">
        <v>5</v>
      </c>
      <c r="AC465" s="81">
        <f>IF($T465="Cumplimiento","",INDEX(TABLA_TIPO_MEDICION[1],MATCH(MATRIZ!$U465,TABLA_TIPO_MEDICION[TIPO_MEDICION],0),1))</f>
        <v>0</v>
      </c>
      <c r="AD465" s="81">
        <f>IF($T465="Cumplimiento","",INDEX(TABLA_TIPO_MEDICION[2],MATCH(MATRIZ!$U465,TABLA_TIPO_MEDICION[TIPO_MEDICION],0),1))</f>
        <v>0.8</v>
      </c>
      <c r="AE465" s="81">
        <f>IF($T465="Cumplimiento","",INDEX(TABLA_TIPO_MEDICION[3],MATCH(MATRIZ!$U465,TABLA_TIPO_MEDICION[TIPO_MEDICION],0),1))</f>
        <v>1</v>
      </c>
      <c r="AF465" s="81">
        <f>IF($T465="Cumplimiento","",INDEX(TABLA_TIPO_MEDICION[4],MATCH(MATRIZ!$U465,TABLA_TIPO_MEDICION[TIPO_MEDICION],0),1))</f>
        <v>1</v>
      </c>
      <c r="AH465" s="74"/>
      <c r="AI465" s="58"/>
      <c r="AJ465" s="58"/>
      <c r="AK465" s="58"/>
      <c r="AL465" s="58"/>
      <c r="AM465" s="58"/>
      <c r="AN465" s="58"/>
      <c r="AO465" s="82">
        <v>0.35</v>
      </c>
      <c r="AQ465" s="32"/>
      <c r="AS465" s="83" t="str">
        <f>IF($AQ465="","",IF($T465="Cumplimiento",INDEX(TABLA_SI_NO[Valor],MATCH($AQ465,TABLA_SI_NO[SI_NO],0),1),IF($AQ465&lt;$Y465,$AC465,IF($AQ465&lt;$Z465,$AD465,IF($AQ465&lt;$AA465,$AE465,IF($AQ465&gt;=$AA465,$AF465))))))</f>
        <v/>
      </c>
      <c r="AU465" s="74"/>
      <c r="AV465" s="84">
        <f t="shared" si="170"/>
        <v>0</v>
      </c>
      <c r="AX465" s="74"/>
      <c r="AY465" s="66"/>
      <c r="AZ465" s="58"/>
      <c r="BA465" s="74"/>
      <c r="BB465" s="66"/>
      <c r="BD465" s="58"/>
      <c r="BE465" s="82">
        <f t="shared" si="171"/>
        <v>0</v>
      </c>
      <c r="BF465" s="116"/>
    </row>
    <row r="466" spans="1:58" ht="45" customHeight="1" x14ac:dyDescent="0.25">
      <c r="B466" s="55" t="str">
        <f t="shared" si="161"/>
        <v>WIRELINE</v>
      </c>
      <c r="C466" s="55" t="str">
        <f t="shared" si="162"/>
        <v>Personal</v>
      </c>
      <c r="D466" s="55" t="str">
        <f t="shared" si="163"/>
        <v>Supervisor de Servicio en Plataforma Autoelevable</v>
      </c>
      <c r="E466" s="55" t="str">
        <f t="shared" si="164"/>
        <v xml:space="preserve">Formación Profesional  (Ingeniero = 100%; Tecnico = 50%). </v>
      </c>
      <c r="F466" s="55" t="str">
        <f t="shared" si="165"/>
        <v>WIRELINEPersonal</v>
      </c>
      <c r="G466" s="55" t="str">
        <f t="shared" si="160"/>
        <v>WIRELINEPersonalSupervisor de Servicio en Plataforma Autoelevable</v>
      </c>
      <c r="H466" s="55" t="str">
        <f t="shared" si="166"/>
        <v xml:space="preserve">WIRELINEPersonalSupervisor de Servicio en Plataforma AutoelevableFormación Profesional  (Ingeniero = 100%; Tecnico = 50%). </v>
      </c>
      <c r="I466" s="34" t="s">
        <v>45</v>
      </c>
      <c r="J466" s="33" t="str">
        <f t="shared" si="167"/>
        <v xml:space="preserve"> -WIRELINE</v>
      </c>
      <c r="P466" s="77" t="s">
        <v>122</v>
      </c>
      <c r="Q466" s="78"/>
      <c r="R466" s="78" t="s">
        <v>54</v>
      </c>
      <c r="T466" s="79" t="s">
        <v>15</v>
      </c>
      <c r="U466" s="79"/>
      <c r="W466" s="79" t="s">
        <v>13</v>
      </c>
      <c r="Y466" s="80" t="s">
        <v>9</v>
      </c>
      <c r="Z466" s="80" t="s">
        <v>9</v>
      </c>
      <c r="AA466" s="80" t="s">
        <v>9</v>
      </c>
      <c r="AC466" s="81" t="str">
        <f>IF($T466="Cumplimiento","",INDEX(TABLA_TIPO_MEDICION[1],MATCH(MATRIZ!$U466,TABLA_TIPO_MEDICION[TIPO_MEDICION],0),1))</f>
        <v/>
      </c>
      <c r="AD466" s="81" t="str">
        <f>IF($T466="Cumplimiento","",INDEX(TABLA_TIPO_MEDICION[2],MATCH(MATRIZ!$U466,TABLA_TIPO_MEDICION[TIPO_MEDICION],0),1))</f>
        <v/>
      </c>
      <c r="AE466" s="81" t="str">
        <f>IF($T466="Cumplimiento","",INDEX(TABLA_TIPO_MEDICION[3],MATCH(MATRIZ!$U466,TABLA_TIPO_MEDICION[TIPO_MEDICION],0),1))</f>
        <v/>
      </c>
      <c r="AF466" s="81" t="str">
        <f>IF($T466="Cumplimiento","",INDEX(TABLA_TIPO_MEDICION[4],MATCH(MATRIZ!$U466,TABLA_TIPO_MEDICION[TIPO_MEDICION],0),1))</f>
        <v/>
      </c>
      <c r="AH466" s="74"/>
      <c r="AI466" s="58"/>
      <c r="AJ466" s="58"/>
      <c r="AK466" s="58"/>
      <c r="AL466" s="58"/>
      <c r="AM466" s="58"/>
      <c r="AN466" s="58"/>
      <c r="AO466" s="82">
        <v>0.3</v>
      </c>
      <c r="AQ466" s="32"/>
      <c r="AS466" s="83" t="str">
        <f>IF($AQ466="","",IF($T466="Cumplimiento",INDEX(TABLA_SI_NO[Valor],MATCH($AQ466,TABLA_SI_NO[SI_NO],0),1),IF($AQ466&lt;$Y466,$AC466,IF($AQ466&lt;$Z466,$AD466,IF($AQ466&lt;$AA466,$AE466,IF($AQ466&gt;=$AA466,$AF466))))))</f>
        <v/>
      </c>
      <c r="AU466" s="74"/>
      <c r="AV466" s="84">
        <f t="shared" si="170"/>
        <v>0</v>
      </c>
      <c r="AX466" s="74"/>
      <c r="AY466" s="66"/>
      <c r="AZ466" s="58"/>
      <c r="BA466" s="74"/>
      <c r="BB466" s="66"/>
      <c r="BD466" s="58"/>
      <c r="BE466" s="82">
        <f t="shared" si="171"/>
        <v>0</v>
      </c>
      <c r="BF466" s="116"/>
    </row>
    <row r="467" spans="1:58" ht="5.0999999999999996" customHeight="1" x14ac:dyDescent="0.25">
      <c r="B467" s="55" t="str">
        <f t="shared" si="161"/>
        <v>WIRELINE</v>
      </c>
      <c r="C467" s="55" t="str">
        <f t="shared" si="162"/>
        <v>Personal</v>
      </c>
      <c r="D467" s="55" t="str">
        <f t="shared" si="163"/>
        <v>Supervisor de Servicio en Plataforma Autoelevable</v>
      </c>
      <c r="E467" s="55" t="str">
        <f t="shared" si="164"/>
        <v/>
      </c>
      <c r="F467" s="55" t="str">
        <f t="shared" si="165"/>
        <v>WIRELINEPersonal</v>
      </c>
      <c r="G467" s="55" t="str">
        <f t="shared" si="160"/>
        <v>WIRELINEPersonalSupervisor de Servicio en Plataforma Autoelevable</v>
      </c>
      <c r="H467" s="55" t="str">
        <f t="shared" si="166"/>
        <v/>
      </c>
      <c r="I467" s="34" t="s">
        <v>45</v>
      </c>
      <c r="J467" s="33" t="str">
        <f t="shared" si="167"/>
        <v xml:space="preserve"> -WIRELINE</v>
      </c>
      <c r="P467" s="85"/>
      <c r="Q467" s="86"/>
      <c r="R467" s="86"/>
      <c r="T467" s="53"/>
      <c r="U467" s="53"/>
      <c r="W467" s="53"/>
      <c r="Y467" s="53"/>
      <c r="Z467" s="53"/>
      <c r="AA467" s="53"/>
      <c r="AH467" s="58"/>
      <c r="AI467" s="58"/>
      <c r="AJ467" s="58"/>
      <c r="AK467" s="58"/>
      <c r="AL467" s="66"/>
      <c r="AM467" s="58"/>
      <c r="AN467" s="58"/>
      <c r="AO467" s="66"/>
      <c r="AQ467" s="53"/>
      <c r="AS467" s="87"/>
      <c r="AU467" s="58"/>
      <c r="AV467" s="54"/>
      <c r="AX467" s="58"/>
      <c r="AY467" s="66"/>
      <c r="AZ467" s="58"/>
      <c r="BA467" s="58"/>
      <c r="BB467" s="66"/>
      <c r="BD467" s="87"/>
      <c r="BE467" s="87"/>
    </row>
    <row r="468" spans="1:58" ht="15" customHeight="1" x14ac:dyDescent="0.25">
      <c r="A468" s="67"/>
      <c r="B468" s="55" t="str">
        <f t="shared" si="161"/>
        <v>WIRELINE</v>
      </c>
      <c r="C468" s="55" t="str">
        <f t="shared" si="162"/>
        <v>Personal</v>
      </c>
      <c r="D468" s="55" t="str">
        <f t="shared" si="163"/>
        <v>Supervisor de Servicio en Plataforma Autoelevable - Toma de muestras, testigos rotados, VSP, pesca</v>
      </c>
      <c r="E468" s="55" t="str">
        <f t="shared" si="164"/>
        <v/>
      </c>
      <c r="F468" s="55" t="str">
        <f t="shared" si="165"/>
        <v>WIRELINEPersonal</v>
      </c>
      <c r="G468" s="55" t="str">
        <f t="shared" si="160"/>
        <v>WIRELINEPersonalSupervisor de Servicio en Plataforma Autoelevable - Toma de muestras, testigos rotados, VSP, pesca</v>
      </c>
      <c r="H468" s="55" t="str">
        <f t="shared" si="166"/>
        <v/>
      </c>
      <c r="I468" s="34" t="s">
        <v>45</v>
      </c>
      <c r="J468" s="33" t="str">
        <f t="shared" si="167"/>
        <v xml:space="preserve"> -WIRELINE</v>
      </c>
      <c r="M468" s="67"/>
      <c r="N468" s="67"/>
      <c r="O468" s="88" t="s">
        <v>142</v>
      </c>
      <c r="P468" s="89"/>
      <c r="Q468" s="88"/>
      <c r="R468" s="88"/>
      <c r="T468" s="88"/>
      <c r="U468" s="88"/>
      <c r="W468" s="88"/>
      <c r="Y468" s="88"/>
      <c r="Z468" s="88"/>
      <c r="AA468" s="88"/>
      <c r="AC468" s="88"/>
      <c r="AD468" s="88"/>
      <c r="AE468" s="88"/>
      <c r="AF468" s="88"/>
      <c r="AH468" s="58"/>
      <c r="AI468" s="58"/>
      <c r="AJ468" s="58"/>
      <c r="AK468" s="70"/>
      <c r="AL468" s="71">
        <v>0.38888888888888884</v>
      </c>
      <c r="AM468" s="58"/>
      <c r="AN468" s="72">
        <f>SUMIFS($AO:$AO,$G:$G,$G468)</f>
        <v>1</v>
      </c>
      <c r="AO468" s="73"/>
      <c r="AU468" s="58"/>
      <c r="AV468" s="54"/>
      <c r="AX468" s="58"/>
      <c r="AY468" s="66"/>
      <c r="AZ468" s="58"/>
      <c r="BA468" s="70"/>
      <c r="BB468" s="71">
        <f>AL468*BD468</f>
        <v>0</v>
      </c>
      <c r="BD468" s="72">
        <f>SUMIFS($BE:$BE,$G:$G,$G468)</f>
        <v>0</v>
      </c>
      <c r="BE468" s="73"/>
    </row>
    <row r="469" spans="1:58" ht="5.0999999999999996" customHeight="1" x14ac:dyDescent="0.25">
      <c r="B469" s="55" t="str">
        <f t="shared" si="161"/>
        <v>WIRELINE</v>
      </c>
      <c r="C469" s="55" t="str">
        <f t="shared" si="162"/>
        <v>Personal</v>
      </c>
      <c r="D469" s="55" t="str">
        <f t="shared" si="163"/>
        <v>Supervisor de Servicio en Plataforma Autoelevable - Toma de muestras, testigos rotados, VSP, pesca</v>
      </c>
      <c r="E469" s="55" t="str">
        <f t="shared" si="164"/>
        <v/>
      </c>
      <c r="F469" s="55" t="str">
        <f t="shared" si="165"/>
        <v>WIRELINEPersonal</v>
      </c>
      <c r="G469" s="55" t="str">
        <f t="shared" si="160"/>
        <v>WIRELINEPersonalSupervisor de Servicio en Plataforma Autoelevable - Toma de muestras, testigos rotados, VSP, pesca</v>
      </c>
      <c r="H469" s="55" t="str">
        <f t="shared" si="166"/>
        <v/>
      </c>
      <c r="I469" s="34" t="s">
        <v>45</v>
      </c>
      <c r="J469" s="33" t="str">
        <f t="shared" si="167"/>
        <v xml:space="preserve"> -WIRELINE</v>
      </c>
      <c r="T469" s="53"/>
      <c r="U469" s="53"/>
      <c r="W469" s="53"/>
      <c r="Y469" s="53"/>
      <c r="Z469" s="53"/>
      <c r="AA469" s="53"/>
      <c r="AH469" s="58"/>
      <c r="AI469" s="58"/>
      <c r="AJ469" s="58"/>
      <c r="AK469" s="74"/>
      <c r="AL469" s="75"/>
      <c r="AM469" s="58"/>
      <c r="AN469" s="58"/>
      <c r="AO469" s="76"/>
      <c r="AQ469" s="53"/>
      <c r="AS469" s="87"/>
      <c r="AU469" s="58"/>
      <c r="AV469" s="54"/>
      <c r="AX469" s="58"/>
      <c r="AY469" s="66"/>
      <c r="AZ469" s="58"/>
      <c r="BA469" s="74"/>
      <c r="BB469" s="75"/>
      <c r="BD469" s="58"/>
      <c r="BE469" s="76"/>
    </row>
    <row r="470" spans="1:58" ht="45" customHeight="1" x14ac:dyDescent="0.25">
      <c r="B470" s="55" t="str">
        <f t="shared" si="161"/>
        <v>WIRELINE</v>
      </c>
      <c r="C470" s="55" t="str">
        <f t="shared" si="162"/>
        <v>Personal</v>
      </c>
      <c r="D470" s="55" t="str">
        <f t="shared" si="163"/>
        <v>Supervisor de Servicio en Plataforma Autoelevable - Toma de muestras, testigos rotados, VSP, pesca</v>
      </c>
      <c r="E470" s="55" t="str">
        <f t="shared" si="164"/>
        <v>Experiencia General</v>
      </c>
      <c r="F470" s="55" t="str">
        <f t="shared" si="165"/>
        <v>WIRELINEPersonal</v>
      </c>
      <c r="G470" s="55" t="str">
        <f t="shared" si="160"/>
        <v>WIRELINEPersonalSupervisor de Servicio en Plataforma Autoelevable - Toma de muestras, testigos rotados, VSP, pesca</v>
      </c>
      <c r="H470" s="55" t="str">
        <f t="shared" si="166"/>
        <v>WIRELINEPersonalSupervisor de Servicio en Plataforma Autoelevable - Toma de muestras, testigos rotados, VSP, pescaExperiencia General</v>
      </c>
      <c r="I470" s="34" t="s">
        <v>45</v>
      </c>
      <c r="J470" s="33" t="str">
        <f t="shared" si="167"/>
        <v xml:space="preserve"> -WIRELINE</v>
      </c>
      <c r="P470" s="77" t="s">
        <v>49</v>
      </c>
      <c r="Q470" s="78"/>
      <c r="R470" s="78" t="s">
        <v>50</v>
      </c>
      <c r="T470" s="79" t="s">
        <v>11</v>
      </c>
      <c r="U470" s="79" t="s">
        <v>10</v>
      </c>
      <c r="W470" s="79" t="s">
        <v>13</v>
      </c>
      <c r="Y470" s="80">
        <v>5</v>
      </c>
      <c r="Z470" s="80">
        <v>10</v>
      </c>
      <c r="AA470" s="80">
        <v>15</v>
      </c>
      <c r="AC470" s="81">
        <f>IF($T470="Cumplimiento","",INDEX(TABLA_TIPO_MEDICION[1],MATCH(MATRIZ!$U470,TABLA_TIPO_MEDICION[TIPO_MEDICION],0),1))</f>
        <v>0</v>
      </c>
      <c r="AD470" s="81">
        <f>IF($T470="Cumplimiento","",INDEX(TABLA_TIPO_MEDICION[2],MATCH(MATRIZ!$U470,TABLA_TIPO_MEDICION[TIPO_MEDICION],0),1))</f>
        <v>0.8</v>
      </c>
      <c r="AE470" s="81">
        <f>IF($T470="Cumplimiento","",INDEX(TABLA_TIPO_MEDICION[3],MATCH(MATRIZ!$U470,TABLA_TIPO_MEDICION[TIPO_MEDICION],0),1))</f>
        <v>1</v>
      </c>
      <c r="AF470" s="81">
        <f>IF($T470="Cumplimiento","",INDEX(TABLA_TIPO_MEDICION[4],MATCH(MATRIZ!$U470,TABLA_TIPO_MEDICION[TIPO_MEDICION],0),1))</f>
        <v>1</v>
      </c>
      <c r="AH470" s="74"/>
      <c r="AI470" s="58"/>
      <c r="AJ470" s="58"/>
      <c r="AK470" s="58"/>
      <c r="AL470" s="58"/>
      <c r="AM470" s="58"/>
      <c r="AN470" s="58"/>
      <c r="AO470" s="82">
        <v>0.35</v>
      </c>
      <c r="AQ470" s="32"/>
      <c r="AS470" s="83" t="str">
        <f>IF($AQ470="","",IF($T470="Cumplimiento",INDEX(TABLA_SI_NO[Valor],MATCH($AQ470,TABLA_SI_NO[SI_NO],0),1),IF($AQ470&lt;$Y470,$AC470,IF($AQ470&lt;$Z470,$AD470,IF($AQ470&lt;$AA470,$AE470,IF($AQ470&gt;=$AA470,$AF470))))))</f>
        <v/>
      </c>
      <c r="AU470" s="74"/>
      <c r="AV470" s="84">
        <f t="shared" ref="AV470:AV472" si="172">IF(W470="SI",IF(AS470=0,1,0),0)</f>
        <v>0</v>
      </c>
      <c r="AX470" s="74"/>
      <c r="AY470" s="66"/>
      <c r="AZ470" s="58"/>
      <c r="BA470" s="74"/>
      <c r="BB470" s="66"/>
      <c r="BD470" s="58"/>
      <c r="BE470" s="82">
        <f t="shared" ref="BE470:BE472" si="173">IF($AS470="",0,$AS470*$AO470)</f>
        <v>0</v>
      </c>
      <c r="BF470" s="116"/>
    </row>
    <row r="471" spans="1:58" ht="45" customHeight="1" x14ac:dyDescent="0.25">
      <c r="B471" s="55" t="str">
        <f t="shared" si="161"/>
        <v>WIRELINE</v>
      </c>
      <c r="C471" s="55" t="str">
        <f t="shared" si="162"/>
        <v>Personal</v>
      </c>
      <c r="D471" s="55" t="str">
        <f t="shared" si="163"/>
        <v>Supervisor de Servicio en Plataforma Autoelevable - Toma de muestras, testigos rotados, VSP, pesca</v>
      </c>
      <c r="E471" s="55" t="str">
        <f t="shared" si="164"/>
        <v>Experiencia Offshore</v>
      </c>
      <c r="F471" s="55" t="str">
        <f t="shared" si="165"/>
        <v>WIRELINEPersonal</v>
      </c>
      <c r="G471" s="55" t="str">
        <f t="shared" si="160"/>
        <v>WIRELINEPersonalSupervisor de Servicio en Plataforma Autoelevable - Toma de muestras, testigos rotados, VSP, pesca</v>
      </c>
      <c r="H471" s="55" t="str">
        <f t="shared" si="166"/>
        <v>WIRELINEPersonalSupervisor de Servicio en Plataforma Autoelevable - Toma de muestras, testigos rotados, VSP, pescaExperiencia Offshore</v>
      </c>
      <c r="I471" s="34" t="s">
        <v>45</v>
      </c>
      <c r="J471" s="33" t="str">
        <f t="shared" si="167"/>
        <v xml:space="preserve"> -WIRELINE</v>
      </c>
      <c r="P471" s="77" t="s">
        <v>51</v>
      </c>
      <c r="Q471" s="78"/>
      <c r="R471" s="78" t="s">
        <v>102</v>
      </c>
      <c r="T471" s="79" t="s">
        <v>11</v>
      </c>
      <c r="U471" s="79" t="s">
        <v>10</v>
      </c>
      <c r="W471" s="79" t="s">
        <v>13</v>
      </c>
      <c r="Y471" s="80">
        <v>4</v>
      </c>
      <c r="Z471" s="80">
        <v>5</v>
      </c>
      <c r="AA471" s="80">
        <v>10</v>
      </c>
      <c r="AC471" s="81">
        <f>IF($T471="Cumplimiento","",INDEX(TABLA_TIPO_MEDICION[1],MATCH(MATRIZ!$U471,TABLA_TIPO_MEDICION[TIPO_MEDICION],0),1))</f>
        <v>0</v>
      </c>
      <c r="AD471" s="81">
        <f>IF($T471="Cumplimiento","",INDEX(TABLA_TIPO_MEDICION[2],MATCH(MATRIZ!$U471,TABLA_TIPO_MEDICION[TIPO_MEDICION],0),1))</f>
        <v>0.8</v>
      </c>
      <c r="AE471" s="81">
        <f>IF($T471="Cumplimiento","",INDEX(TABLA_TIPO_MEDICION[3],MATCH(MATRIZ!$U471,TABLA_TIPO_MEDICION[TIPO_MEDICION],0),1))</f>
        <v>1</v>
      </c>
      <c r="AF471" s="81">
        <f>IF($T471="Cumplimiento","",INDEX(TABLA_TIPO_MEDICION[4],MATCH(MATRIZ!$U471,TABLA_TIPO_MEDICION[TIPO_MEDICION],0),1))</f>
        <v>1</v>
      </c>
      <c r="AH471" s="74"/>
      <c r="AI471" s="58"/>
      <c r="AJ471" s="58"/>
      <c r="AK471" s="58"/>
      <c r="AL471" s="58"/>
      <c r="AM471" s="58"/>
      <c r="AN471" s="58"/>
      <c r="AO471" s="82">
        <v>0.35</v>
      </c>
      <c r="AQ471" s="32"/>
      <c r="AS471" s="83" t="str">
        <f>IF($AQ471="","",IF($T471="Cumplimiento",INDEX(TABLA_SI_NO[Valor],MATCH($AQ471,TABLA_SI_NO[SI_NO],0),1),IF($AQ471&lt;$Y471,$AC471,IF($AQ471&lt;$Z471,$AD471,IF($AQ471&lt;$AA471,$AE471,IF($AQ471&gt;=$AA471,$AF471))))))</f>
        <v/>
      </c>
      <c r="AU471" s="74"/>
      <c r="AV471" s="84">
        <f t="shared" si="172"/>
        <v>0</v>
      </c>
      <c r="AX471" s="74"/>
      <c r="AY471" s="66"/>
      <c r="AZ471" s="58"/>
      <c r="BA471" s="74"/>
      <c r="BB471" s="66"/>
      <c r="BD471" s="58"/>
      <c r="BE471" s="82">
        <f t="shared" si="173"/>
        <v>0</v>
      </c>
      <c r="BF471" s="116"/>
    </row>
    <row r="472" spans="1:58" ht="45" customHeight="1" x14ac:dyDescent="0.25">
      <c r="B472" s="55" t="str">
        <f t="shared" si="161"/>
        <v>WIRELINE</v>
      </c>
      <c r="C472" s="55" t="str">
        <f t="shared" si="162"/>
        <v>Personal</v>
      </c>
      <c r="D472" s="55" t="str">
        <f t="shared" si="163"/>
        <v>Supervisor de Servicio en Plataforma Autoelevable - Toma de muestras, testigos rotados, VSP, pesca</v>
      </c>
      <c r="E472" s="55" t="str">
        <f t="shared" si="164"/>
        <v xml:space="preserve">Formación Profesional  (Ingeniero = 100%; Tecnico = 50%). </v>
      </c>
      <c r="F472" s="55" t="str">
        <f t="shared" si="165"/>
        <v>WIRELINEPersonal</v>
      </c>
      <c r="G472" s="55" t="str">
        <f t="shared" si="160"/>
        <v>WIRELINEPersonalSupervisor de Servicio en Plataforma Autoelevable - Toma de muestras, testigos rotados, VSP, pesca</v>
      </c>
      <c r="H472" s="55" t="str">
        <f t="shared" si="166"/>
        <v xml:space="preserve">WIRELINEPersonalSupervisor de Servicio en Plataforma Autoelevable - Toma de muestras, testigos rotados, VSP, pescaFormación Profesional  (Ingeniero = 100%; Tecnico = 50%). </v>
      </c>
      <c r="I472" s="34" t="s">
        <v>45</v>
      </c>
      <c r="J472" s="33" t="str">
        <f t="shared" si="167"/>
        <v xml:space="preserve"> -WIRELINE</v>
      </c>
      <c r="P472" s="77" t="s">
        <v>122</v>
      </c>
      <c r="Q472" s="78"/>
      <c r="R472" s="78" t="s">
        <v>54</v>
      </c>
      <c r="T472" s="79" t="s">
        <v>15</v>
      </c>
      <c r="U472" s="79"/>
      <c r="W472" s="79" t="s">
        <v>13</v>
      </c>
      <c r="Y472" s="80" t="s">
        <v>9</v>
      </c>
      <c r="Z472" s="80" t="s">
        <v>9</v>
      </c>
      <c r="AA472" s="80" t="s">
        <v>9</v>
      </c>
      <c r="AC472" s="81" t="str">
        <f>IF($T472="Cumplimiento","",INDEX(TABLA_TIPO_MEDICION[1],MATCH(MATRIZ!$U472,TABLA_TIPO_MEDICION[TIPO_MEDICION],0),1))</f>
        <v/>
      </c>
      <c r="AD472" s="81" t="str">
        <f>IF($T472="Cumplimiento","",INDEX(TABLA_TIPO_MEDICION[2],MATCH(MATRIZ!$U472,TABLA_TIPO_MEDICION[TIPO_MEDICION],0),1))</f>
        <v/>
      </c>
      <c r="AE472" s="81" t="str">
        <f>IF($T472="Cumplimiento","",INDEX(TABLA_TIPO_MEDICION[3],MATCH(MATRIZ!$U472,TABLA_TIPO_MEDICION[TIPO_MEDICION],0),1))</f>
        <v/>
      </c>
      <c r="AF472" s="81" t="str">
        <f>IF($T472="Cumplimiento","",INDEX(TABLA_TIPO_MEDICION[4],MATCH(MATRIZ!$U472,TABLA_TIPO_MEDICION[TIPO_MEDICION],0),1))</f>
        <v/>
      </c>
      <c r="AH472" s="74"/>
      <c r="AI472" s="58"/>
      <c r="AJ472" s="58"/>
      <c r="AK472" s="58"/>
      <c r="AL472" s="58"/>
      <c r="AM472" s="58"/>
      <c r="AN472" s="58"/>
      <c r="AO472" s="82">
        <v>0.3</v>
      </c>
      <c r="AQ472" s="32"/>
      <c r="AS472" s="83" t="str">
        <f>IF($AQ472="","",IF($T472="Cumplimiento",INDEX(TABLA_SI_NO[Valor],MATCH($AQ472,TABLA_SI_NO[SI_NO],0),1),IF($AQ472&lt;$Y472,$AC472,IF($AQ472&lt;$Z472,$AD472,IF($AQ472&lt;$AA472,$AE472,IF($AQ472&gt;=$AA472,$AF472))))))</f>
        <v/>
      </c>
      <c r="AU472" s="74"/>
      <c r="AV472" s="84">
        <f t="shared" si="172"/>
        <v>0</v>
      </c>
      <c r="AX472" s="74"/>
      <c r="AY472" s="66"/>
      <c r="AZ472" s="58"/>
      <c r="BA472" s="74"/>
      <c r="BB472" s="66"/>
      <c r="BD472" s="58"/>
      <c r="BE472" s="82">
        <f t="shared" si="173"/>
        <v>0</v>
      </c>
      <c r="BF472" s="116"/>
    </row>
    <row r="473" spans="1:58" ht="6.75" customHeight="1" x14ac:dyDescent="0.25">
      <c r="B473" s="55" t="str">
        <f t="shared" si="161"/>
        <v>WIRELINE</v>
      </c>
      <c r="C473" s="55" t="str">
        <f t="shared" si="162"/>
        <v>Personal</v>
      </c>
      <c r="D473" s="55" t="str">
        <f t="shared" si="163"/>
        <v>Supervisor de Servicio en Plataforma Autoelevable - Toma de muestras, testigos rotados, VSP, pesca</v>
      </c>
      <c r="E473" s="55" t="str">
        <f t="shared" si="164"/>
        <v/>
      </c>
      <c r="F473" s="55" t="str">
        <f t="shared" si="165"/>
        <v>WIRELINEPersonal</v>
      </c>
      <c r="G473" s="55" t="str">
        <f t="shared" si="160"/>
        <v>WIRELINEPersonalSupervisor de Servicio en Plataforma Autoelevable - Toma de muestras, testigos rotados, VSP, pesca</v>
      </c>
      <c r="H473" s="55" t="str">
        <f t="shared" si="166"/>
        <v/>
      </c>
      <c r="I473" s="34" t="s">
        <v>45</v>
      </c>
      <c r="J473" s="33" t="str">
        <f t="shared" si="167"/>
        <v xml:space="preserve"> -WIRELINE</v>
      </c>
      <c r="T473" s="53"/>
      <c r="U473" s="53"/>
      <c r="W473" s="53"/>
      <c r="Y473" s="53"/>
      <c r="Z473" s="53"/>
      <c r="AA473" s="53"/>
      <c r="AH473" s="58"/>
      <c r="AI473" s="66"/>
      <c r="AJ473" s="58"/>
      <c r="AK473" s="58"/>
      <c r="AL473" s="66"/>
      <c r="AM473" s="58"/>
      <c r="AN473" s="58"/>
      <c r="AO473" s="66"/>
      <c r="AQ473" s="53"/>
      <c r="AS473" s="87"/>
      <c r="AU473" s="58"/>
      <c r="AV473" s="54"/>
      <c r="AX473" s="58"/>
      <c r="AY473" s="66"/>
      <c r="AZ473" s="58"/>
      <c r="BA473" s="58"/>
      <c r="BB473" s="66"/>
      <c r="BD473" s="87"/>
      <c r="BE473" s="87"/>
    </row>
    <row r="474" spans="1:58" s="95" customFormat="1" ht="18.75" customHeight="1" x14ac:dyDescent="0.25">
      <c r="B474" s="55" t="str">
        <f t="shared" si="161"/>
        <v>WIRELINE</v>
      </c>
      <c r="C474" s="55" t="str">
        <f t="shared" si="162"/>
        <v>Equipamiento &amp; Soporte Técnico</v>
      </c>
      <c r="D474" s="55" t="str">
        <f t="shared" si="163"/>
        <v>Supervisor de Servicio en Plataforma Autoelevable - Toma de muestras, testigos rotados, VSP, pesca</v>
      </c>
      <c r="E474" s="55" t="str">
        <f t="shared" si="164"/>
        <v/>
      </c>
      <c r="F474" s="55" t="str">
        <f t="shared" si="165"/>
        <v>WIRELINEEquipamiento &amp; Soporte Técnico</v>
      </c>
      <c r="G474" s="55" t="str">
        <f t="shared" si="160"/>
        <v>WIRELINEEquipamiento &amp; Soporte TécnicoSupervisor de Servicio en Plataforma Autoelevable - Toma de muestras, testigos rotados, VSP, pesca</v>
      </c>
      <c r="H474" s="55" t="str">
        <f t="shared" si="166"/>
        <v/>
      </c>
      <c r="I474" s="34" t="s">
        <v>57</v>
      </c>
      <c r="J474" s="33" t="str">
        <f t="shared" si="167"/>
        <v>1.2-WIRELINE</v>
      </c>
      <c r="K474" s="33"/>
      <c r="L474" s="33"/>
      <c r="N474" s="97" t="s">
        <v>58</v>
      </c>
      <c r="O474" s="97"/>
      <c r="P474" s="98"/>
      <c r="Q474" s="97"/>
      <c r="R474" s="97"/>
      <c r="T474" s="97"/>
      <c r="U474" s="97"/>
      <c r="W474" s="97"/>
      <c r="Y474" s="97"/>
      <c r="Z474" s="97"/>
      <c r="AA474" s="97"/>
      <c r="AC474" s="97"/>
      <c r="AD474" s="97"/>
      <c r="AE474" s="97"/>
      <c r="AF474" s="97"/>
      <c r="AH474" s="99"/>
      <c r="AI474" s="100">
        <v>0.7</v>
      </c>
      <c r="AJ474" s="99"/>
      <c r="AK474" s="65">
        <f>SUMIFS($AL:$AL,$F:$F,$F474)</f>
        <v>1</v>
      </c>
      <c r="AL474" s="65"/>
      <c r="AM474" s="99"/>
      <c r="AU474" s="99"/>
      <c r="AV474" s="91"/>
      <c r="AX474" s="99"/>
      <c r="AY474" s="100">
        <f>AI474*BD474</f>
        <v>0</v>
      </c>
      <c r="AZ474" s="99"/>
      <c r="BD474" s="65">
        <f>SUMIFS($BB:$BB,$F:$F,$F474)</f>
        <v>0</v>
      </c>
      <c r="BE474" s="65"/>
    </row>
    <row r="475" spans="1:58" ht="6.75" customHeight="1" x14ac:dyDescent="0.25">
      <c r="B475" s="55" t="str">
        <f t="shared" si="161"/>
        <v>WIRELINE</v>
      </c>
      <c r="C475" s="55" t="str">
        <f t="shared" si="162"/>
        <v>Equipamiento &amp; Soporte Técnico</v>
      </c>
      <c r="D475" s="55" t="str">
        <f t="shared" si="163"/>
        <v>Supervisor de Servicio en Plataforma Autoelevable - Toma de muestras, testigos rotados, VSP, pesca</v>
      </c>
      <c r="E475" s="55" t="str">
        <f t="shared" si="164"/>
        <v/>
      </c>
      <c r="F475" s="55" t="str">
        <f t="shared" si="165"/>
        <v>WIRELINEEquipamiento &amp; Soporte Técnico</v>
      </c>
      <c r="G475" s="55" t="str">
        <f t="shared" si="160"/>
        <v>WIRELINEEquipamiento &amp; Soporte TécnicoSupervisor de Servicio en Plataforma Autoelevable - Toma de muestras, testigos rotados, VSP, pesca</v>
      </c>
      <c r="H475" s="55" t="str">
        <f t="shared" si="166"/>
        <v/>
      </c>
      <c r="J475" s="33" t="str">
        <f t="shared" si="167"/>
        <v>-WIRELINE</v>
      </c>
      <c r="T475" s="53"/>
      <c r="U475" s="53"/>
      <c r="W475" s="53"/>
      <c r="Y475" s="53"/>
      <c r="Z475" s="53"/>
      <c r="AA475" s="53"/>
      <c r="AC475" s="53"/>
      <c r="AD475" s="53"/>
      <c r="AE475" s="53"/>
      <c r="AF475" s="53"/>
      <c r="AH475" s="58"/>
      <c r="AI475" s="59"/>
      <c r="AJ475" s="58"/>
      <c r="AK475" s="58"/>
      <c r="AL475" s="59"/>
      <c r="AM475" s="58"/>
      <c r="AN475" s="58"/>
      <c r="AO475" s="59"/>
      <c r="AU475" s="58"/>
      <c r="AV475" s="91"/>
      <c r="AX475" s="58"/>
      <c r="AY475" s="59"/>
      <c r="AZ475" s="58"/>
      <c r="BA475" s="58"/>
      <c r="BB475" s="59"/>
      <c r="BD475" s="53"/>
      <c r="BE475" s="53"/>
    </row>
    <row r="476" spans="1:58" s="95" customFormat="1" ht="17.25" customHeight="1" x14ac:dyDescent="0.25">
      <c r="B476" s="55" t="str">
        <f t="shared" si="161"/>
        <v>WIRELINE</v>
      </c>
      <c r="C476" s="55" t="str">
        <f t="shared" si="162"/>
        <v>Equipamiento &amp; Soporte Técnico</v>
      </c>
      <c r="D476" s="55" t="str">
        <f t="shared" si="163"/>
        <v>Equipamiento</v>
      </c>
      <c r="E476" s="55" t="str">
        <f t="shared" si="164"/>
        <v/>
      </c>
      <c r="F476" s="55" t="str">
        <f t="shared" si="165"/>
        <v>WIRELINEEquipamiento &amp; Soporte Técnico</v>
      </c>
      <c r="G476" s="55" t="str">
        <f t="shared" si="160"/>
        <v>WIRELINEEquipamiento &amp; Soporte TécnicoEquipamiento</v>
      </c>
      <c r="H476" s="55" t="str">
        <f t="shared" si="166"/>
        <v/>
      </c>
      <c r="I476" s="34"/>
      <c r="J476" s="33" t="str">
        <f t="shared" si="167"/>
        <v>-WIRELINE</v>
      </c>
      <c r="K476" s="33"/>
      <c r="L476" s="33"/>
      <c r="N476" s="102"/>
      <c r="O476" s="103" t="s">
        <v>103</v>
      </c>
      <c r="P476" s="104"/>
      <c r="Q476" s="103"/>
      <c r="R476" s="103"/>
      <c r="T476" s="103"/>
      <c r="U476" s="103"/>
      <c r="W476" s="103"/>
      <c r="Y476" s="103"/>
      <c r="Z476" s="103"/>
      <c r="AA476" s="103"/>
      <c r="AC476" s="103"/>
      <c r="AD476" s="103"/>
      <c r="AE476" s="103"/>
      <c r="AF476" s="103"/>
      <c r="AH476" s="99"/>
      <c r="AI476" s="59"/>
      <c r="AJ476" s="99"/>
      <c r="AK476" s="105"/>
      <c r="AL476" s="106">
        <v>1</v>
      </c>
      <c r="AM476" s="99"/>
      <c r="AN476" s="72">
        <f>SUMIFS($AO:$AO,$G:$G,$G476)</f>
        <v>1.0000000000000002</v>
      </c>
      <c r="AO476" s="73"/>
      <c r="AU476" s="99"/>
      <c r="AV476" s="91"/>
      <c r="AX476" s="99"/>
      <c r="AY476" s="59"/>
      <c r="AZ476" s="99"/>
      <c r="BA476" s="105"/>
      <c r="BB476" s="106">
        <f>AL476*BD476</f>
        <v>0</v>
      </c>
      <c r="BD476" s="72">
        <f>SUMIFS($BE:$BE,$G:$G,$G476)</f>
        <v>0</v>
      </c>
      <c r="BE476" s="73"/>
    </row>
    <row r="477" spans="1:58" ht="3.75" customHeight="1" x14ac:dyDescent="0.25">
      <c r="B477" s="55" t="str">
        <f t="shared" si="161"/>
        <v>WIRELINE</v>
      </c>
      <c r="C477" s="55" t="str">
        <f t="shared" si="162"/>
        <v>Equipamiento &amp; Soporte Técnico</v>
      </c>
      <c r="D477" s="55" t="str">
        <f t="shared" si="163"/>
        <v>Equipamiento</v>
      </c>
      <c r="E477" s="55" t="str">
        <f t="shared" si="164"/>
        <v/>
      </c>
      <c r="F477" s="55" t="str">
        <f t="shared" si="165"/>
        <v>WIRELINEEquipamiento &amp; Soporte Técnico</v>
      </c>
      <c r="G477" s="55" t="str">
        <f t="shared" si="160"/>
        <v>WIRELINEEquipamiento &amp; Soporte TécnicoEquipamiento</v>
      </c>
      <c r="H477" s="55" t="str">
        <f t="shared" si="166"/>
        <v/>
      </c>
      <c r="J477" s="33" t="str">
        <f t="shared" si="167"/>
        <v>-WIRELINE</v>
      </c>
      <c r="T477" s="53"/>
      <c r="U477" s="53"/>
      <c r="W477" s="53"/>
      <c r="Y477" s="53"/>
      <c r="Z477" s="53"/>
      <c r="AA477" s="53"/>
      <c r="AH477" s="58"/>
      <c r="AI477" s="59"/>
      <c r="AJ477" s="58"/>
      <c r="AK477" s="74"/>
      <c r="AL477" s="75"/>
      <c r="AM477" s="58"/>
      <c r="AN477" s="58"/>
      <c r="AO477" s="76"/>
      <c r="AQ477" s="53"/>
      <c r="AS477" s="53"/>
      <c r="AU477" s="58"/>
      <c r="AV477" s="91"/>
      <c r="AX477" s="58"/>
      <c r="AY477" s="59"/>
      <c r="AZ477" s="58"/>
      <c r="BA477" s="74"/>
      <c r="BD477" s="58"/>
      <c r="BE477" s="76"/>
    </row>
    <row r="478" spans="1:58" ht="45" customHeight="1" x14ac:dyDescent="0.25">
      <c r="B478" s="55" t="str">
        <f t="shared" si="161"/>
        <v>WIRELINE</v>
      </c>
      <c r="C478" s="55" t="str">
        <f t="shared" si="162"/>
        <v>Equipamiento &amp; Soporte Técnico</v>
      </c>
      <c r="D478" s="55" t="str">
        <f t="shared" si="163"/>
        <v>Equipamiento</v>
      </c>
      <c r="E478" s="55" t="str">
        <f t="shared" si="164"/>
        <v>Unidad de WL y equipo de superifcie</v>
      </c>
      <c r="F478" s="55" t="str">
        <f t="shared" si="165"/>
        <v>WIRELINEEquipamiento &amp; Soporte Técnico</v>
      </c>
      <c r="G478" s="55" t="str">
        <f t="shared" si="160"/>
        <v>WIRELINEEquipamiento &amp; Soporte TécnicoEquipamiento</v>
      </c>
      <c r="H478" s="55" t="str">
        <f t="shared" si="166"/>
        <v>WIRELINEEquipamiento &amp; Soporte TécnicoEquipamientoUnidad de WL y equipo de superifcie</v>
      </c>
      <c r="J478" s="33" t="str">
        <f t="shared" si="167"/>
        <v>-WIRELINE</v>
      </c>
      <c r="P478" s="77" t="s">
        <v>270</v>
      </c>
      <c r="Q478" s="78" t="s">
        <v>217</v>
      </c>
      <c r="R478" s="78" t="s">
        <v>186</v>
      </c>
      <c r="T478" s="79" t="s">
        <v>15</v>
      </c>
      <c r="U478" s="79"/>
      <c r="W478" s="79" t="s">
        <v>61</v>
      </c>
      <c r="Y478" s="80" t="s">
        <v>9</v>
      </c>
      <c r="Z478" s="80" t="s">
        <v>9</v>
      </c>
      <c r="AA478" s="80" t="s">
        <v>9</v>
      </c>
      <c r="AC478" s="81" t="str">
        <f>IF($T478="Cumplimiento","",INDEX(TABLA_TIPO_MEDICION[1],MATCH(MATRIZ!$U478,TABLA_TIPO_MEDICION[TIPO_MEDICION],0),1))</f>
        <v/>
      </c>
      <c r="AD478" s="81" t="str">
        <f>IF($T478="Cumplimiento","",INDEX(TABLA_TIPO_MEDICION[2],MATCH(MATRIZ!$U478,TABLA_TIPO_MEDICION[TIPO_MEDICION],0),1))</f>
        <v/>
      </c>
      <c r="AE478" s="81" t="str">
        <f>IF($T478="Cumplimiento","",INDEX(TABLA_TIPO_MEDICION[3],MATCH(MATRIZ!$U478,TABLA_TIPO_MEDICION[TIPO_MEDICION],0),1))</f>
        <v/>
      </c>
      <c r="AF478" s="81" t="str">
        <f>IF($T478="Cumplimiento","",INDEX(TABLA_TIPO_MEDICION[4],MATCH(MATRIZ!$U478,TABLA_TIPO_MEDICION[TIPO_MEDICION],0),1))</f>
        <v/>
      </c>
      <c r="AH478" s="74"/>
      <c r="AI478" s="59"/>
      <c r="AJ478" s="58"/>
      <c r="AK478" s="74"/>
      <c r="AL478" s="74"/>
      <c r="AM478" s="58"/>
      <c r="AN478" s="58"/>
      <c r="AO478" s="82">
        <v>0.3</v>
      </c>
      <c r="AQ478" s="32"/>
      <c r="AS478" s="83" t="str">
        <f>IF($AQ478="","",IF($T478="Cumplimiento",INDEX(TABLA_SI_NO[Valor],MATCH($AQ478,TABLA_SI_NO[SI_NO],0),1),IF($AQ478&lt;$Y478,$AC478,IF($AQ478&lt;$Z478,$AD478,IF($AQ478&lt;$AA478,$AE478,IF($AQ478&gt;=$AA478,$AF478))))))</f>
        <v/>
      </c>
      <c r="AU478" s="74"/>
      <c r="AV478" s="84">
        <f t="shared" ref="AV478:AV484" si="174">IF(W478="SI",IF(AS478=0,1,0),0)</f>
        <v>0</v>
      </c>
      <c r="AX478" s="74"/>
      <c r="AY478" s="59"/>
      <c r="AZ478" s="58"/>
      <c r="BA478" s="74"/>
      <c r="BD478" s="58"/>
      <c r="BE478" s="82">
        <f t="shared" ref="BE478:BE484" si="175">IF($AS478="",0,$AS478*$AO478)</f>
        <v>0</v>
      </c>
      <c r="BF478" s="116"/>
    </row>
    <row r="479" spans="1:58" ht="45" customHeight="1" x14ac:dyDescent="0.25">
      <c r="B479" s="55" t="str">
        <f t="shared" si="161"/>
        <v>WIRELINE</v>
      </c>
      <c r="C479" s="55" t="str">
        <f t="shared" si="162"/>
        <v>Equipamiento &amp; Soporte Técnico</v>
      </c>
      <c r="D479" s="55" t="str">
        <f t="shared" si="163"/>
        <v>Equipamiento</v>
      </c>
      <c r="E479" s="55" t="str">
        <f t="shared" si="164"/>
        <v>Cañones de WL de acuerdo a pliego técnico</v>
      </c>
      <c r="F479" s="55" t="str">
        <f t="shared" si="165"/>
        <v>WIRELINEEquipamiento &amp; Soporte Técnico</v>
      </c>
      <c r="G479" s="55" t="str">
        <f t="shared" si="160"/>
        <v>WIRELINEEquipamiento &amp; Soporte TécnicoEquipamiento</v>
      </c>
      <c r="H479" s="55" t="str">
        <f t="shared" si="166"/>
        <v>WIRELINEEquipamiento &amp; Soporte TécnicoEquipamientoCañones de WL de acuerdo a pliego técnico</v>
      </c>
      <c r="J479" s="33" t="str">
        <f t="shared" si="167"/>
        <v>-WIRELINE</v>
      </c>
      <c r="P479" s="77" t="s">
        <v>264</v>
      </c>
      <c r="Q479" s="78" t="s">
        <v>217</v>
      </c>
      <c r="R479" s="78" t="s">
        <v>186</v>
      </c>
      <c r="T479" s="79" t="s">
        <v>15</v>
      </c>
      <c r="U479" s="79"/>
      <c r="W479" s="79" t="s">
        <v>9</v>
      </c>
      <c r="Y479" s="80" t="s">
        <v>9</v>
      </c>
      <c r="Z479" s="80" t="s">
        <v>9</v>
      </c>
      <c r="AA479" s="80" t="s">
        <v>9</v>
      </c>
      <c r="AC479" s="81" t="str">
        <f>IF($T479="Cumplimiento","",INDEX(TABLA_TIPO_MEDICION[1],MATCH(MATRIZ!$U479,TABLA_TIPO_MEDICION[TIPO_MEDICION],0),1))</f>
        <v/>
      </c>
      <c r="AD479" s="81" t="str">
        <f>IF($T479="Cumplimiento","",INDEX(TABLA_TIPO_MEDICION[2],MATCH(MATRIZ!$U479,TABLA_TIPO_MEDICION[TIPO_MEDICION],0),1))</f>
        <v/>
      </c>
      <c r="AE479" s="81" t="str">
        <f>IF($T479="Cumplimiento","",INDEX(TABLA_TIPO_MEDICION[3],MATCH(MATRIZ!$U479,TABLA_TIPO_MEDICION[TIPO_MEDICION],0),1))</f>
        <v/>
      </c>
      <c r="AF479" s="81" t="str">
        <f>IF($T479="Cumplimiento","",INDEX(TABLA_TIPO_MEDICION[4],MATCH(MATRIZ!$U479,TABLA_TIPO_MEDICION[TIPO_MEDICION],0),1))</f>
        <v/>
      </c>
      <c r="AH479" s="74"/>
      <c r="AI479" s="59"/>
      <c r="AJ479" s="58"/>
      <c r="AK479" s="74"/>
      <c r="AL479" s="74"/>
      <c r="AM479" s="58"/>
      <c r="AN479" s="58"/>
      <c r="AO479" s="82">
        <v>0.25</v>
      </c>
      <c r="AQ479" s="32"/>
      <c r="AS479" s="83" t="str">
        <f>IF($AQ479="","",IF($T479="Cumplimiento",INDEX(TABLA_SI_NO[Valor],MATCH($AQ479,TABLA_SI_NO[SI_NO],0),1),IF($AQ479&lt;$Y479,$AC479,IF($AQ479&lt;$Z479,$AD479,IF($AQ479&lt;$AA479,$AE479,IF($AQ479&gt;=$AA479,$AF479))))))</f>
        <v/>
      </c>
      <c r="AU479" s="74"/>
      <c r="AV479" s="84">
        <f t="shared" si="174"/>
        <v>0</v>
      </c>
      <c r="AX479" s="74"/>
      <c r="AY479" s="59"/>
      <c r="AZ479" s="58"/>
      <c r="BA479" s="74"/>
      <c r="BD479" s="58"/>
      <c r="BE479" s="82">
        <f t="shared" si="175"/>
        <v>0</v>
      </c>
      <c r="BF479" s="116"/>
    </row>
    <row r="480" spans="1:58" ht="45" customHeight="1" x14ac:dyDescent="0.25">
      <c r="B480" s="55" t="str">
        <f t="shared" si="161"/>
        <v>WIRELINE</v>
      </c>
      <c r="C480" s="55" t="str">
        <f t="shared" si="162"/>
        <v>Equipamiento &amp; Soporte Técnico</v>
      </c>
      <c r="D480" s="55" t="str">
        <f t="shared" si="163"/>
        <v>Equipamiento</v>
      </c>
      <c r="E480" s="55" t="str">
        <f t="shared" si="164"/>
        <v>Registros a pozo entubado de acuerdo a pliego técnico</v>
      </c>
      <c r="F480" s="55" t="str">
        <f t="shared" si="165"/>
        <v>WIRELINEEquipamiento &amp; Soporte Técnico</v>
      </c>
      <c r="G480" s="55" t="str">
        <f t="shared" si="160"/>
        <v>WIRELINEEquipamiento &amp; Soporte TécnicoEquipamiento</v>
      </c>
      <c r="H480" s="55" t="str">
        <f t="shared" si="166"/>
        <v>WIRELINEEquipamiento &amp; Soporte TécnicoEquipamientoRegistros a pozo entubado de acuerdo a pliego técnico</v>
      </c>
      <c r="J480" s="33" t="str">
        <f t="shared" si="167"/>
        <v>-WIRELINE</v>
      </c>
      <c r="P480" s="77" t="s">
        <v>265</v>
      </c>
      <c r="Q480" s="78" t="s">
        <v>217</v>
      </c>
      <c r="R480" s="78" t="s">
        <v>186</v>
      </c>
      <c r="T480" s="79" t="s">
        <v>15</v>
      </c>
      <c r="U480" s="79"/>
      <c r="W480" s="79" t="s">
        <v>9</v>
      </c>
      <c r="Y480" s="80" t="s">
        <v>9</v>
      </c>
      <c r="Z480" s="80" t="s">
        <v>9</v>
      </c>
      <c r="AA480" s="80" t="s">
        <v>9</v>
      </c>
      <c r="AC480" s="81" t="str">
        <f>IF($T480="Cumplimiento","",INDEX(TABLA_TIPO_MEDICION[1],MATCH(MATRIZ!$U480,TABLA_TIPO_MEDICION[TIPO_MEDICION],0),1))</f>
        <v/>
      </c>
      <c r="AD480" s="81" t="str">
        <f>IF($T480="Cumplimiento","",INDEX(TABLA_TIPO_MEDICION[2],MATCH(MATRIZ!$U480,TABLA_TIPO_MEDICION[TIPO_MEDICION],0),1))</f>
        <v/>
      </c>
      <c r="AE480" s="81" t="str">
        <f>IF($T480="Cumplimiento","",INDEX(TABLA_TIPO_MEDICION[3],MATCH(MATRIZ!$U480,TABLA_TIPO_MEDICION[TIPO_MEDICION],0),1))</f>
        <v/>
      </c>
      <c r="AF480" s="81" t="str">
        <f>IF($T480="Cumplimiento","",INDEX(TABLA_TIPO_MEDICION[4],MATCH(MATRIZ!$U480,TABLA_TIPO_MEDICION[TIPO_MEDICION],0),1))</f>
        <v/>
      </c>
      <c r="AH480" s="74"/>
      <c r="AI480" s="59"/>
      <c r="AJ480" s="58"/>
      <c r="AK480" s="74"/>
      <c r="AL480" s="74"/>
      <c r="AM480" s="58"/>
      <c r="AN480" s="58"/>
      <c r="AO480" s="82">
        <v>0.25</v>
      </c>
      <c r="AQ480" s="32"/>
      <c r="AS480" s="83" t="str">
        <f>IF($AQ480="","",IF($T480="Cumplimiento",INDEX(TABLA_SI_NO[Valor],MATCH($AQ480,TABLA_SI_NO[SI_NO],0),1),IF($AQ480&lt;$Y480,$AC480,IF($AQ480&lt;$Z480,$AD480,IF($AQ480&lt;$AA480,$AE480,IF($AQ480&gt;=$AA480,$AF480))))))</f>
        <v/>
      </c>
      <c r="AU480" s="74"/>
      <c r="AV480" s="84">
        <f t="shared" si="174"/>
        <v>0</v>
      </c>
      <c r="AX480" s="74"/>
      <c r="AY480" s="59"/>
      <c r="AZ480" s="58"/>
      <c r="BA480" s="74"/>
      <c r="BD480" s="58"/>
      <c r="BE480" s="82">
        <f t="shared" si="175"/>
        <v>0</v>
      </c>
      <c r="BF480" s="116"/>
    </row>
    <row r="481" spans="2:58" ht="45" customHeight="1" x14ac:dyDescent="0.25">
      <c r="B481" s="55" t="str">
        <f t="shared" si="161"/>
        <v>WIRELINE</v>
      </c>
      <c r="C481" s="55" t="str">
        <f t="shared" si="162"/>
        <v>Equipamiento &amp; Soporte Técnico</v>
      </c>
      <c r="D481" s="55" t="str">
        <f t="shared" si="163"/>
        <v>Equipamiento</v>
      </c>
      <c r="E481" s="55" t="str">
        <f t="shared" si="164"/>
        <v>Equipos de registro asistido por sondeo de acuerdo a pliego técnico</v>
      </c>
      <c r="F481" s="55" t="str">
        <f t="shared" si="165"/>
        <v>WIRELINEEquipamiento &amp; Soporte Técnico</v>
      </c>
      <c r="G481" s="55" t="str">
        <f t="shared" si="160"/>
        <v>WIRELINEEquipamiento &amp; Soporte TécnicoEquipamiento</v>
      </c>
      <c r="H481" s="55" t="str">
        <f t="shared" si="166"/>
        <v>WIRELINEEquipamiento &amp; Soporte TécnicoEquipamientoEquipos de registro asistido por sondeo de acuerdo a pliego técnico</v>
      </c>
      <c r="J481" s="33" t="str">
        <f t="shared" si="167"/>
        <v>-WIRELINE</v>
      </c>
      <c r="P481" s="77" t="s">
        <v>266</v>
      </c>
      <c r="Q481" s="78" t="s">
        <v>217</v>
      </c>
      <c r="R481" s="78" t="s">
        <v>186</v>
      </c>
      <c r="T481" s="79" t="s">
        <v>15</v>
      </c>
      <c r="U481" s="79"/>
      <c r="W481" s="79" t="s">
        <v>13</v>
      </c>
      <c r="Y481" s="80" t="s">
        <v>9</v>
      </c>
      <c r="Z481" s="80" t="s">
        <v>9</v>
      </c>
      <c r="AA481" s="80" t="s">
        <v>9</v>
      </c>
      <c r="AC481" s="81" t="str">
        <f>IF($T481="Cumplimiento","",INDEX(TABLA_TIPO_MEDICION[1],MATCH(MATRIZ!$U481,TABLA_TIPO_MEDICION[TIPO_MEDICION],0),1))</f>
        <v/>
      </c>
      <c r="AD481" s="81" t="str">
        <f>IF($T481="Cumplimiento","",INDEX(TABLA_TIPO_MEDICION[2],MATCH(MATRIZ!$U481,TABLA_TIPO_MEDICION[TIPO_MEDICION],0),1))</f>
        <v/>
      </c>
      <c r="AE481" s="81" t="str">
        <f>IF($T481="Cumplimiento","",INDEX(TABLA_TIPO_MEDICION[3],MATCH(MATRIZ!$U481,TABLA_TIPO_MEDICION[TIPO_MEDICION],0),1))</f>
        <v/>
      </c>
      <c r="AF481" s="81" t="str">
        <f>IF($T481="Cumplimiento","",INDEX(TABLA_TIPO_MEDICION[4],MATCH(MATRIZ!$U481,TABLA_TIPO_MEDICION[TIPO_MEDICION],0),1))</f>
        <v/>
      </c>
      <c r="AH481" s="74"/>
      <c r="AI481" s="59"/>
      <c r="AJ481" s="58"/>
      <c r="AK481" s="74"/>
      <c r="AL481" s="74"/>
      <c r="AM481" s="58"/>
      <c r="AN481" s="58"/>
      <c r="AO481" s="82">
        <v>0.05</v>
      </c>
      <c r="AQ481" s="32"/>
      <c r="AS481" s="83" t="str">
        <f>IF($AQ481="","",IF($T481="Cumplimiento",INDEX(TABLA_SI_NO[Valor],MATCH($AQ481,TABLA_SI_NO[SI_NO],0),1),IF($AQ481&lt;$Y481,$AC481,IF($AQ481&lt;$Z481,$AD481,IF($AQ481&lt;$AA481,$AE481,IF($AQ481&gt;=$AA481,$AF481))))))</f>
        <v/>
      </c>
      <c r="AU481" s="74"/>
      <c r="AV481" s="84">
        <f t="shared" si="174"/>
        <v>0</v>
      </c>
      <c r="AX481" s="74"/>
      <c r="AY481" s="59"/>
      <c r="AZ481" s="58"/>
      <c r="BA481" s="74"/>
      <c r="BD481" s="58"/>
      <c r="BE481" s="82">
        <f t="shared" si="175"/>
        <v>0</v>
      </c>
      <c r="BF481" s="116"/>
    </row>
    <row r="482" spans="2:58" ht="45" customHeight="1" x14ac:dyDescent="0.25">
      <c r="B482" s="55" t="str">
        <f t="shared" si="161"/>
        <v>WIRELINE</v>
      </c>
      <c r="C482" s="55" t="str">
        <f t="shared" si="162"/>
        <v>Equipamiento &amp; Soporte Técnico</v>
      </c>
      <c r="D482" s="55" t="str">
        <f t="shared" si="163"/>
        <v>Equipamiento</v>
      </c>
      <c r="E482" s="55" t="str">
        <f t="shared" si="164"/>
        <v>Sistema de patines-buscador de pozo</v>
      </c>
      <c r="F482" s="55" t="str">
        <f t="shared" si="165"/>
        <v>WIRELINEEquipamiento &amp; Soporte Técnico</v>
      </c>
      <c r="G482" s="55" t="str">
        <f t="shared" si="160"/>
        <v>WIRELINEEquipamiento &amp; Soporte TécnicoEquipamiento</v>
      </c>
      <c r="H482" s="55" t="str">
        <f t="shared" si="166"/>
        <v>WIRELINEEquipamiento &amp; Soporte TécnicoEquipamientoSistema de patines-buscador de pozo</v>
      </c>
      <c r="J482" s="33" t="str">
        <f t="shared" si="167"/>
        <v>-WIRELINE</v>
      </c>
      <c r="P482" s="77" t="s">
        <v>267</v>
      </c>
      <c r="Q482" s="78" t="s">
        <v>217</v>
      </c>
      <c r="R482" s="78" t="s">
        <v>186</v>
      </c>
      <c r="T482" s="79" t="s">
        <v>15</v>
      </c>
      <c r="U482" s="79"/>
      <c r="W482" s="79" t="s">
        <v>13</v>
      </c>
      <c r="Y482" s="80" t="s">
        <v>9</v>
      </c>
      <c r="Z482" s="80" t="s">
        <v>9</v>
      </c>
      <c r="AA482" s="80" t="s">
        <v>9</v>
      </c>
      <c r="AC482" s="81" t="str">
        <f>IF($T482="Cumplimiento","",INDEX(TABLA_TIPO_MEDICION[1],MATCH(MATRIZ!$U482,TABLA_TIPO_MEDICION[TIPO_MEDICION],0),1))</f>
        <v/>
      </c>
      <c r="AD482" s="81" t="str">
        <f>IF($T482="Cumplimiento","",INDEX(TABLA_TIPO_MEDICION[2],MATCH(MATRIZ!$U482,TABLA_TIPO_MEDICION[TIPO_MEDICION],0),1))</f>
        <v/>
      </c>
      <c r="AE482" s="81" t="str">
        <f>IF($T482="Cumplimiento","",INDEX(TABLA_TIPO_MEDICION[3],MATCH(MATRIZ!$U482,TABLA_TIPO_MEDICION[TIPO_MEDICION],0),1))</f>
        <v/>
      </c>
      <c r="AF482" s="81" t="str">
        <f>IF($T482="Cumplimiento","",INDEX(TABLA_TIPO_MEDICION[4],MATCH(MATRIZ!$U482,TABLA_TIPO_MEDICION[TIPO_MEDICION],0),1))</f>
        <v/>
      </c>
      <c r="AH482" s="74"/>
      <c r="AI482" s="59"/>
      <c r="AJ482" s="58"/>
      <c r="AK482" s="74"/>
      <c r="AL482" s="74"/>
      <c r="AM482" s="58"/>
      <c r="AN482" s="58"/>
      <c r="AO482" s="82">
        <v>0.05</v>
      </c>
      <c r="AQ482" s="32"/>
      <c r="AS482" s="83" t="str">
        <f>IF($AQ482="","",IF($T482="Cumplimiento",INDEX(TABLA_SI_NO[Valor],MATCH($AQ482,TABLA_SI_NO[SI_NO],0),1),IF($AQ482&lt;$Y482,$AC482,IF($AQ482&lt;$Z482,$AD482,IF($AQ482&lt;$AA482,$AE482,IF($AQ482&gt;=$AA482,$AF482))))))</f>
        <v/>
      </c>
      <c r="AU482" s="74"/>
      <c r="AV482" s="84">
        <f t="shared" si="174"/>
        <v>0</v>
      </c>
      <c r="AX482" s="74"/>
      <c r="AY482" s="59"/>
      <c r="AZ482" s="58"/>
      <c r="BA482" s="74"/>
      <c r="BD482" s="58"/>
      <c r="BE482" s="82">
        <f t="shared" si="175"/>
        <v>0</v>
      </c>
      <c r="BF482" s="116"/>
    </row>
    <row r="483" spans="2:58" ht="45" customHeight="1" x14ac:dyDescent="0.25">
      <c r="B483" s="55" t="str">
        <f t="shared" si="161"/>
        <v>WIRELINE</v>
      </c>
      <c r="C483" s="55" t="str">
        <f t="shared" si="162"/>
        <v>Equipamiento &amp; Soporte Técnico</v>
      </c>
      <c r="D483" s="55" t="str">
        <f t="shared" si="163"/>
        <v>Equipamiento</v>
      </c>
      <c r="E483" s="55" t="str">
        <f t="shared" si="164"/>
        <v>Servicios de intervención-reparación con cable de acuerdo a pliego técnico</v>
      </c>
      <c r="F483" s="55" t="str">
        <f t="shared" si="165"/>
        <v>WIRELINEEquipamiento &amp; Soporte Técnico</v>
      </c>
      <c r="G483" s="55" t="str">
        <f t="shared" si="160"/>
        <v>WIRELINEEquipamiento &amp; Soporte TécnicoEquipamiento</v>
      </c>
      <c r="H483" s="55" t="str">
        <f t="shared" si="166"/>
        <v>WIRELINEEquipamiento &amp; Soporte TécnicoEquipamientoServicios de intervención-reparación con cable de acuerdo a pliego técnico</v>
      </c>
      <c r="J483" s="33" t="str">
        <f t="shared" si="167"/>
        <v>-WIRELINE</v>
      </c>
      <c r="P483" s="77" t="s">
        <v>268</v>
      </c>
      <c r="Q483" s="78" t="s">
        <v>217</v>
      </c>
      <c r="R483" s="78" t="s">
        <v>186</v>
      </c>
      <c r="T483" s="79" t="s">
        <v>15</v>
      </c>
      <c r="U483" s="79"/>
      <c r="W483" s="79" t="s">
        <v>13</v>
      </c>
      <c r="Y483" s="80" t="s">
        <v>9</v>
      </c>
      <c r="Z483" s="80" t="s">
        <v>9</v>
      </c>
      <c r="AA483" s="80" t="s">
        <v>9</v>
      </c>
      <c r="AC483" s="81" t="str">
        <f>IF($T483="Cumplimiento","",INDEX(TABLA_TIPO_MEDICION[1],MATCH(MATRIZ!$U483,TABLA_TIPO_MEDICION[TIPO_MEDICION],0),1))</f>
        <v/>
      </c>
      <c r="AD483" s="81" t="str">
        <f>IF($T483="Cumplimiento","",INDEX(TABLA_TIPO_MEDICION[2],MATCH(MATRIZ!$U483,TABLA_TIPO_MEDICION[TIPO_MEDICION],0),1))</f>
        <v/>
      </c>
      <c r="AE483" s="81" t="str">
        <f>IF($T483="Cumplimiento","",INDEX(TABLA_TIPO_MEDICION[3],MATCH(MATRIZ!$U483,TABLA_TIPO_MEDICION[TIPO_MEDICION],0),1))</f>
        <v/>
      </c>
      <c r="AF483" s="81" t="str">
        <f>IF($T483="Cumplimiento","",INDEX(TABLA_TIPO_MEDICION[4],MATCH(MATRIZ!$U483,TABLA_TIPO_MEDICION[TIPO_MEDICION],0),1))</f>
        <v/>
      </c>
      <c r="AH483" s="74"/>
      <c r="AI483" s="59"/>
      <c r="AJ483" s="58"/>
      <c r="AK483" s="74"/>
      <c r="AL483" s="74"/>
      <c r="AM483" s="58"/>
      <c r="AN483" s="58"/>
      <c r="AO483" s="82">
        <v>0.05</v>
      </c>
      <c r="AQ483" s="32"/>
      <c r="AS483" s="83" t="str">
        <f>IF($AQ483="","",IF($T483="Cumplimiento",INDEX(TABLA_SI_NO[Valor],MATCH($AQ483,TABLA_SI_NO[SI_NO],0),1),IF($AQ483&lt;$Y483,$AC483,IF($AQ483&lt;$Z483,$AD483,IF($AQ483&lt;$AA483,$AE483,IF($AQ483&gt;=$AA483,$AF483))))))</f>
        <v/>
      </c>
      <c r="AU483" s="74"/>
      <c r="AV483" s="84">
        <f t="shared" si="174"/>
        <v>0</v>
      </c>
      <c r="AX483" s="74"/>
      <c r="AY483" s="59"/>
      <c r="AZ483" s="58"/>
      <c r="BA483" s="74"/>
      <c r="BD483" s="58"/>
      <c r="BE483" s="82">
        <f t="shared" si="175"/>
        <v>0</v>
      </c>
      <c r="BF483" s="116"/>
    </row>
    <row r="484" spans="2:58" ht="45" customHeight="1" x14ac:dyDescent="0.25">
      <c r="B484" s="55" t="str">
        <f t="shared" si="161"/>
        <v>WIRELINE</v>
      </c>
      <c r="C484" s="55" t="str">
        <f t="shared" si="162"/>
        <v>Equipamiento &amp; Soporte Técnico</v>
      </c>
      <c r="D484" s="55" t="str">
        <f t="shared" si="163"/>
        <v>Equipamiento</v>
      </c>
      <c r="E484" s="55" t="str">
        <f t="shared" si="164"/>
        <v>Servicios de desconexión de tubería</v>
      </c>
      <c r="F484" s="55" t="str">
        <f t="shared" si="165"/>
        <v>WIRELINEEquipamiento &amp; Soporte Técnico</v>
      </c>
      <c r="G484" s="55" t="str">
        <f t="shared" si="160"/>
        <v>WIRELINEEquipamiento &amp; Soporte TécnicoEquipamiento</v>
      </c>
      <c r="H484" s="55" t="str">
        <f t="shared" si="166"/>
        <v>WIRELINEEquipamiento &amp; Soporte TécnicoEquipamientoServicios de desconexión de tubería</v>
      </c>
      <c r="J484" s="33" t="str">
        <f t="shared" si="167"/>
        <v>-WIRELINE</v>
      </c>
      <c r="P484" s="77" t="s">
        <v>269</v>
      </c>
      <c r="Q484" s="78" t="s">
        <v>217</v>
      </c>
      <c r="R484" s="78" t="s">
        <v>186</v>
      </c>
      <c r="T484" s="79" t="s">
        <v>15</v>
      </c>
      <c r="U484" s="79"/>
      <c r="W484" s="79" t="s">
        <v>13</v>
      </c>
      <c r="Y484" s="80" t="s">
        <v>9</v>
      </c>
      <c r="Z484" s="80" t="s">
        <v>9</v>
      </c>
      <c r="AA484" s="80" t="s">
        <v>9</v>
      </c>
      <c r="AC484" s="81" t="str">
        <f>IF($T484="Cumplimiento","",INDEX(TABLA_TIPO_MEDICION[1],MATCH(MATRIZ!$U484,TABLA_TIPO_MEDICION[TIPO_MEDICION],0),1))</f>
        <v/>
      </c>
      <c r="AD484" s="81" t="str">
        <f>IF($T484="Cumplimiento","",INDEX(TABLA_TIPO_MEDICION[2],MATCH(MATRIZ!$U484,TABLA_TIPO_MEDICION[TIPO_MEDICION],0),1))</f>
        <v/>
      </c>
      <c r="AE484" s="81" t="str">
        <f>IF($T484="Cumplimiento","",INDEX(TABLA_TIPO_MEDICION[3],MATCH(MATRIZ!$U484,TABLA_TIPO_MEDICION[TIPO_MEDICION],0),1))</f>
        <v/>
      </c>
      <c r="AF484" s="81" t="str">
        <f>IF($T484="Cumplimiento","",INDEX(TABLA_TIPO_MEDICION[4],MATCH(MATRIZ!$U484,TABLA_TIPO_MEDICION[TIPO_MEDICION],0),1))</f>
        <v/>
      </c>
      <c r="AH484" s="74"/>
      <c r="AI484" s="59"/>
      <c r="AJ484" s="58"/>
      <c r="AK484" s="74"/>
      <c r="AL484" s="74"/>
      <c r="AM484" s="58"/>
      <c r="AN484" s="58"/>
      <c r="AO484" s="82">
        <v>0.05</v>
      </c>
      <c r="AQ484" s="32"/>
      <c r="AS484" s="83" t="str">
        <f>IF($AQ484="","",IF($T484="Cumplimiento",INDEX(TABLA_SI_NO[Valor],MATCH($AQ484,TABLA_SI_NO[SI_NO],0),1),IF($AQ484&lt;$Y484,$AC484,IF($AQ484&lt;$Z484,$AD484,IF($AQ484&lt;$AA484,$AE484,IF($AQ484&gt;=$AA484,$AF484))))))</f>
        <v/>
      </c>
      <c r="AU484" s="74"/>
      <c r="AV484" s="84">
        <f t="shared" si="174"/>
        <v>0</v>
      </c>
      <c r="AX484" s="74"/>
      <c r="AY484" s="59"/>
      <c r="AZ484" s="58"/>
      <c r="BA484" s="74"/>
      <c r="BD484" s="58"/>
      <c r="BE484" s="82">
        <f t="shared" si="175"/>
        <v>0</v>
      </c>
      <c r="BF484" s="116"/>
    </row>
    <row r="485" spans="2:58" ht="3.75" customHeight="1" x14ac:dyDescent="0.25">
      <c r="B485" s="55" t="str">
        <f t="shared" si="161"/>
        <v>WIRELINE</v>
      </c>
      <c r="C485" s="55" t="str">
        <f t="shared" si="162"/>
        <v>Equipamiento &amp; Soporte Técnico</v>
      </c>
      <c r="D485" s="55" t="str">
        <f t="shared" si="163"/>
        <v>Equipamiento</v>
      </c>
      <c r="E485" s="55" t="str">
        <f t="shared" si="164"/>
        <v>Herramientas de pesca</v>
      </c>
      <c r="F485" s="55" t="str">
        <f t="shared" si="165"/>
        <v>WIRELINEEquipamiento &amp; Soporte Técnico</v>
      </c>
      <c r="G485" s="55" t="str">
        <f t="shared" si="160"/>
        <v>WIRELINEEquipamiento &amp; Soporte TécnicoEquipamiento</v>
      </c>
      <c r="H485" s="55" t="str">
        <f t="shared" si="166"/>
        <v>WIRELINEEquipamiento &amp; Soporte TécnicoEquipamientoHerramientas de pesca</v>
      </c>
      <c r="J485" s="33" t="str">
        <f t="shared" si="167"/>
        <v>-WIRELINE</v>
      </c>
      <c r="P485" s="37" t="s">
        <v>195</v>
      </c>
      <c r="AI485" s="59"/>
      <c r="AK485" s="74"/>
      <c r="AN485" s="58"/>
      <c r="AY485" s="59"/>
      <c r="BA485" s="74"/>
    </row>
    <row r="486" spans="2:58" ht="3.95" customHeight="1" x14ac:dyDescent="0.25">
      <c r="B486" s="55" t="str">
        <f t="shared" si="161"/>
        <v>WIRELINE</v>
      </c>
      <c r="C486" s="55" t="str">
        <f t="shared" si="162"/>
        <v>Equipamiento &amp; Soporte Técnico</v>
      </c>
      <c r="D486" s="55" t="str">
        <f t="shared" si="163"/>
        <v>Equipamiento</v>
      </c>
      <c r="E486" s="55" t="str">
        <f t="shared" si="164"/>
        <v/>
      </c>
      <c r="F486" s="55" t="str">
        <f t="shared" si="165"/>
        <v>WIRELINEEquipamiento &amp; Soporte Técnico</v>
      </c>
      <c r="G486" s="55" t="str">
        <f t="shared" si="160"/>
        <v>WIRELINEEquipamiento &amp; Soporte TécnicoEquipamiento</v>
      </c>
      <c r="H486" s="55" t="str">
        <f t="shared" si="166"/>
        <v/>
      </c>
      <c r="J486" s="33" t="str">
        <f t="shared" si="167"/>
        <v>-WIRELINE</v>
      </c>
      <c r="AY486" s="59"/>
      <c r="BB486" s="75"/>
    </row>
    <row r="487" spans="2:58" ht="15" customHeight="1" x14ac:dyDescent="0.25">
      <c r="B487" s="55" t="str">
        <f t="shared" si="161"/>
        <v>WIRELINE</v>
      </c>
      <c r="C487" s="55" t="str">
        <f t="shared" si="162"/>
        <v>Facilidades / Instalaciones</v>
      </c>
      <c r="D487" s="55" t="str">
        <f t="shared" si="163"/>
        <v>Equipamiento</v>
      </c>
      <c r="E487" s="55" t="str">
        <f t="shared" si="164"/>
        <v/>
      </c>
      <c r="F487" s="55" t="str">
        <f t="shared" si="165"/>
        <v>WIRELINEFacilidades / Instalaciones</v>
      </c>
      <c r="G487" s="55" t="str">
        <f t="shared" si="160"/>
        <v>WIRELINEFacilidades / InstalacionesEquipamiento</v>
      </c>
      <c r="H487" s="55" t="str">
        <f t="shared" si="166"/>
        <v/>
      </c>
      <c r="I487" s="34" t="s">
        <v>81</v>
      </c>
      <c r="J487" s="33" t="str">
        <f t="shared" si="167"/>
        <v>1.3-WIRELINE</v>
      </c>
      <c r="N487" s="62" t="s">
        <v>82</v>
      </c>
      <c r="O487" s="62"/>
      <c r="P487" s="63"/>
      <c r="Q487" s="62"/>
      <c r="R487" s="62"/>
      <c r="T487" s="62"/>
      <c r="U487" s="62"/>
      <c r="W487" s="62"/>
      <c r="Y487" s="62"/>
      <c r="Z487" s="62"/>
      <c r="AA487" s="62"/>
      <c r="AC487" s="62"/>
      <c r="AD487" s="62"/>
      <c r="AE487" s="62"/>
      <c r="AF487" s="62"/>
      <c r="AH487" s="58"/>
      <c r="AI487" s="64">
        <v>0.1</v>
      </c>
      <c r="AJ487" s="58"/>
      <c r="AK487" s="65">
        <f>SUMIFS($AL:$AL,$F:$F,$F487)</f>
        <v>1</v>
      </c>
      <c r="AL487" s="65"/>
      <c r="AM487" s="58"/>
      <c r="AN487" s="42"/>
      <c r="AO487" s="42"/>
      <c r="AP487" s="42"/>
      <c r="AQ487" s="42"/>
      <c r="AR487" s="42"/>
      <c r="AS487" s="42"/>
      <c r="AT487" s="42"/>
      <c r="AU487" s="42"/>
      <c r="AX487" s="58"/>
      <c r="AY487" s="64">
        <f>AI487*BD487</f>
        <v>0</v>
      </c>
      <c r="AZ487" s="58"/>
      <c r="BD487" s="65">
        <f>SUMIFS($BB:$BB,$F:$F,$F487)</f>
        <v>0</v>
      </c>
      <c r="BE487" s="65"/>
    </row>
    <row r="488" spans="2:58" ht="3.95" customHeight="1" x14ac:dyDescent="0.25">
      <c r="B488" s="55" t="str">
        <f t="shared" si="161"/>
        <v>WIRELINE</v>
      </c>
      <c r="C488" s="55" t="str">
        <f t="shared" si="162"/>
        <v>Facilidades / Instalaciones</v>
      </c>
      <c r="D488" s="55" t="str">
        <f t="shared" si="163"/>
        <v>Equipamiento</v>
      </c>
      <c r="E488" s="55" t="str">
        <f t="shared" si="164"/>
        <v/>
      </c>
      <c r="F488" s="55" t="str">
        <f t="shared" si="165"/>
        <v>WIRELINEFacilidades / Instalaciones</v>
      </c>
      <c r="G488" s="55" t="str">
        <f t="shared" si="160"/>
        <v>WIRELINEFacilidades / InstalacionesEquipamiento</v>
      </c>
      <c r="H488" s="55" t="str">
        <f t="shared" si="166"/>
        <v/>
      </c>
      <c r="J488" s="33" t="str">
        <f t="shared" si="167"/>
        <v>-WIRELINE</v>
      </c>
      <c r="T488" s="53"/>
      <c r="U488" s="53"/>
      <c r="W488" s="53"/>
      <c r="Y488" s="53"/>
      <c r="Z488" s="53"/>
      <c r="AA488" s="53"/>
      <c r="AC488" s="53"/>
      <c r="AD488" s="53"/>
      <c r="AE488" s="53"/>
      <c r="AF488" s="53"/>
      <c r="AH488" s="58"/>
      <c r="AI488" s="59"/>
      <c r="AJ488" s="58"/>
      <c r="AK488" s="58"/>
      <c r="AL488" s="59"/>
      <c r="AM488" s="58"/>
      <c r="AN488" s="58"/>
      <c r="AO488" s="59"/>
      <c r="AQ488" s="42"/>
      <c r="AR488" s="42"/>
      <c r="AS488" s="42"/>
      <c r="AT488" s="42"/>
      <c r="AU488" s="42"/>
      <c r="AX488" s="58"/>
      <c r="AY488" s="59"/>
      <c r="AZ488" s="58"/>
      <c r="BA488" s="58"/>
      <c r="BB488" s="59"/>
      <c r="BD488" s="53"/>
      <c r="BE488" s="53"/>
    </row>
    <row r="489" spans="2:58" ht="15" customHeight="1" x14ac:dyDescent="0.25">
      <c r="B489" s="55" t="str">
        <f t="shared" si="161"/>
        <v>WIRELINE</v>
      </c>
      <c r="C489" s="55" t="str">
        <f t="shared" si="162"/>
        <v>Facilidades / Instalaciones</v>
      </c>
      <c r="D489" s="55" t="str">
        <f t="shared" si="163"/>
        <v>Planta</v>
      </c>
      <c r="E489" s="55" t="str">
        <f t="shared" si="164"/>
        <v/>
      </c>
      <c r="F489" s="55" t="str">
        <f t="shared" si="165"/>
        <v>WIRELINEFacilidades / Instalaciones</v>
      </c>
      <c r="G489" s="55" t="str">
        <f t="shared" si="160"/>
        <v>WIRELINEFacilidades / InstalacionesPlanta</v>
      </c>
      <c r="H489" s="55" t="str">
        <f t="shared" si="166"/>
        <v/>
      </c>
      <c r="J489" s="33" t="str">
        <f t="shared" si="167"/>
        <v>-WIRELINE</v>
      </c>
      <c r="N489" s="67"/>
      <c r="O489" s="68" t="s">
        <v>116</v>
      </c>
      <c r="P489" s="69"/>
      <c r="Q489" s="68"/>
      <c r="R489" s="68"/>
      <c r="T489" s="68"/>
      <c r="U489" s="68"/>
      <c r="W489" s="68"/>
      <c r="Y489" s="68"/>
      <c r="Z489" s="68"/>
      <c r="AA489" s="68"/>
      <c r="AC489" s="68"/>
      <c r="AD489" s="68"/>
      <c r="AE489" s="68"/>
      <c r="AF489" s="68"/>
      <c r="AH489" s="58"/>
      <c r="AJ489" s="58"/>
      <c r="AK489" s="70"/>
      <c r="AL489" s="71">
        <v>1</v>
      </c>
      <c r="AM489" s="58"/>
      <c r="AN489" s="72">
        <f>SUMIFS($AO:$AO,$G:$G,$G489)</f>
        <v>1</v>
      </c>
      <c r="AO489" s="73"/>
      <c r="AQ489" s="42"/>
      <c r="AR489" s="42"/>
      <c r="AS489" s="42"/>
      <c r="AT489" s="42"/>
      <c r="AU489" s="42"/>
      <c r="AX489" s="58"/>
      <c r="AY489" s="59"/>
      <c r="AZ489" s="58"/>
      <c r="BA489" s="70"/>
      <c r="BB489" s="71">
        <f>AL489*BD489</f>
        <v>0</v>
      </c>
      <c r="BD489" s="72">
        <f>SUMIFS($BE:$BE,$G:$G,$G489)</f>
        <v>0</v>
      </c>
      <c r="BE489" s="73"/>
    </row>
    <row r="490" spans="2:58" ht="15" customHeight="1" x14ac:dyDescent="0.25">
      <c r="B490" s="55" t="str">
        <f t="shared" si="161"/>
        <v>WIRELINE</v>
      </c>
      <c r="C490" s="55" t="str">
        <f t="shared" si="162"/>
        <v>Facilidades / Instalaciones</v>
      </c>
      <c r="D490" s="55" t="str">
        <f t="shared" si="163"/>
        <v>Planta</v>
      </c>
      <c r="E490" s="55" t="str">
        <f t="shared" si="164"/>
        <v/>
      </c>
      <c r="F490" s="55" t="str">
        <f t="shared" si="165"/>
        <v>WIRELINEFacilidades / Instalaciones</v>
      </c>
      <c r="G490" s="55" t="str">
        <f t="shared" si="160"/>
        <v>WIRELINEFacilidades / InstalacionesPlanta</v>
      </c>
      <c r="H490" s="55" t="str">
        <f t="shared" si="166"/>
        <v/>
      </c>
      <c r="J490" s="33" t="str">
        <f t="shared" si="167"/>
        <v>-WIRELINE</v>
      </c>
      <c r="T490" s="53"/>
      <c r="U490" s="53"/>
      <c r="W490" s="53"/>
      <c r="Y490" s="53"/>
      <c r="Z490" s="53"/>
      <c r="AA490" s="53"/>
      <c r="AJ490" s="58"/>
      <c r="AK490" s="74"/>
      <c r="AL490" s="75"/>
      <c r="AM490" s="58"/>
      <c r="AN490" s="58"/>
      <c r="AO490" s="76"/>
      <c r="AQ490" s="53"/>
      <c r="AS490" s="53"/>
      <c r="AU490" s="58"/>
      <c r="AV490" s="93"/>
      <c r="AX490" s="58"/>
      <c r="AY490" s="59"/>
      <c r="AZ490" s="58"/>
      <c r="BA490" s="74"/>
      <c r="BB490" s="75"/>
      <c r="BD490" s="58"/>
      <c r="BE490" s="76"/>
    </row>
    <row r="491" spans="2:58" ht="45" customHeight="1" x14ac:dyDescent="0.25">
      <c r="B491" s="55" t="str">
        <f t="shared" si="161"/>
        <v>WIRELINE</v>
      </c>
      <c r="C491" s="55" t="str">
        <f t="shared" si="162"/>
        <v>Facilidades / Instalaciones</v>
      </c>
      <c r="D491" s="55" t="str">
        <f t="shared" si="163"/>
        <v>Planta</v>
      </c>
      <c r="E491" s="55" t="str">
        <f t="shared" si="164"/>
        <v>Base Operativa</v>
      </c>
      <c r="F491" s="55" t="str">
        <f t="shared" si="165"/>
        <v>WIRELINEFacilidades / Instalaciones</v>
      </c>
      <c r="G491" s="55" t="str">
        <f t="shared" si="160"/>
        <v>WIRELINEFacilidades / InstalacionesPlanta</v>
      </c>
      <c r="H491" s="55" t="str">
        <f t="shared" si="166"/>
        <v>WIRELINEFacilidades / InstalacionesPlantaBase Operativa</v>
      </c>
      <c r="J491" s="33" t="str">
        <f t="shared" si="167"/>
        <v>-WIRELINE</v>
      </c>
      <c r="P491" s="77" t="s">
        <v>178</v>
      </c>
      <c r="Q491" s="113" t="s">
        <v>179</v>
      </c>
      <c r="R491" s="78" t="s">
        <v>180</v>
      </c>
      <c r="T491" s="79" t="s">
        <v>15</v>
      </c>
      <c r="U491" s="79"/>
      <c r="W491" s="79" t="s">
        <v>13</v>
      </c>
      <c r="Y491" s="92" t="s">
        <v>9</v>
      </c>
      <c r="Z491" s="92" t="s">
        <v>9</v>
      </c>
      <c r="AA491" s="92" t="s">
        <v>9</v>
      </c>
      <c r="AC491" s="81" t="str">
        <f>IF($T491="Cumplimiento","",INDEX(TABLA_TIPO_MEDICION[1],MATCH(MATRIZ!$U491,TABLA_TIPO_MEDICION[TIPO_MEDICION],0),1))</f>
        <v/>
      </c>
      <c r="AD491" s="81" t="str">
        <f>IF($T491="Cumplimiento","",INDEX(TABLA_TIPO_MEDICION[2],MATCH(MATRIZ!$U491,TABLA_TIPO_MEDICION[TIPO_MEDICION],0),1))</f>
        <v/>
      </c>
      <c r="AE491" s="81" t="str">
        <f>IF($T491="Cumplimiento","",INDEX(TABLA_TIPO_MEDICION[3],MATCH(MATRIZ!$U491,TABLA_TIPO_MEDICION[TIPO_MEDICION],0),1))</f>
        <v/>
      </c>
      <c r="AF491" s="81" t="str">
        <f>IF($T491="Cumplimiento","",INDEX(TABLA_TIPO_MEDICION[4],MATCH(MATRIZ!$U491,TABLA_TIPO_MEDICION[TIPO_MEDICION],0),1))</f>
        <v/>
      </c>
      <c r="AJ491" s="58"/>
      <c r="AK491" s="74"/>
      <c r="AL491" s="74"/>
      <c r="AM491" s="58"/>
      <c r="AN491" s="58"/>
      <c r="AO491" s="82">
        <v>0.6</v>
      </c>
      <c r="AQ491" s="32"/>
      <c r="AS491" s="83" t="str">
        <f>IF($AQ491="","",IF($T491="Cumplimiento",INDEX(TABLA_SI_NO[Valor],MATCH($AQ491,TABLA_SI_NO[SI_NO],0),1),IF($AQ491&lt;$Y491,$AC491,IF($AQ491&lt;$Z491,$AD491,IF($AQ491&lt;$AA491,$AE491,IF($AQ491&gt;=$AA491,$AF491))))))</f>
        <v/>
      </c>
      <c r="AU491" s="74"/>
      <c r="AV491" s="84">
        <f t="shared" ref="AV491:AV492" si="176">IF(W491="SI",IF(AS491=0,1,0),0)</f>
        <v>0</v>
      </c>
      <c r="AX491" s="74"/>
      <c r="AY491" s="59"/>
      <c r="AZ491" s="58"/>
      <c r="BA491" s="74"/>
      <c r="BB491" s="75"/>
      <c r="BD491" s="58"/>
      <c r="BE491" s="82">
        <f t="shared" ref="BE491:BE492" si="177">IF($AS491="",0,$AS491*$AO491)</f>
        <v>0</v>
      </c>
      <c r="BF491" s="116"/>
    </row>
    <row r="492" spans="2:58" ht="45" customHeight="1" x14ac:dyDescent="0.25">
      <c r="B492" s="55" t="str">
        <f t="shared" si="161"/>
        <v>WIRELINE</v>
      </c>
      <c r="C492" s="55" t="str">
        <f t="shared" si="162"/>
        <v>Facilidades / Instalaciones</v>
      </c>
      <c r="D492" s="55" t="str">
        <f t="shared" si="163"/>
        <v>Planta</v>
      </c>
      <c r="E492" s="55" t="str">
        <f t="shared" si="164"/>
        <v>Capacidad de Inspección Bajo Standard DS-1 y DS-1 Bits de TH Hill en cercanías de Paraíso</v>
      </c>
      <c r="F492" s="55" t="str">
        <f t="shared" si="165"/>
        <v>WIRELINEFacilidades / Instalaciones</v>
      </c>
      <c r="G492" s="55" t="str">
        <f t="shared" si="160"/>
        <v>WIRELINEFacilidades / InstalacionesPlanta</v>
      </c>
      <c r="H492" s="55" t="str">
        <f t="shared" si="166"/>
        <v>WIRELINEFacilidades / InstalacionesPlantaCapacidad de Inspección Bajo Standard DS-1 y DS-1 Bits de TH Hill en cercanías de Paraíso</v>
      </c>
      <c r="J492" s="33" t="str">
        <f t="shared" si="167"/>
        <v>-WIRELINE</v>
      </c>
      <c r="P492" s="77" t="s">
        <v>181</v>
      </c>
      <c r="Q492" s="78" t="s">
        <v>182</v>
      </c>
      <c r="R492" s="78" t="s">
        <v>180</v>
      </c>
      <c r="T492" s="79" t="s">
        <v>15</v>
      </c>
      <c r="U492" s="79"/>
      <c r="W492" s="79" t="s">
        <v>13</v>
      </c>
      <c r="Y492" s="92" t="s">
        <v>9</v>
      </c>
      <c r="Z492" s="92" t="s">
        <v>9</v>
      </c>
      <c r="AA492" s="92" t="s">
        <v>9</v>
      </c>
      <c r="AC492" s="81" t="str">
        <f>IF($T492="Cumplimiento","",INDEX(TABLA_TIPO_MEDICION[1],MATCH(MATRIZ!$U492,TABLA_TIPO_MEDICION[TIPO_MEDICION],0),1))</f>
        <v/>
      </c>
      <c r="AD492" s="81" t="str">
        <f>IF($T492="Cumplimiento","",INDEX(TABLA_TIPO_MEDICION[2],MATCH(MATRIZ!$U492,TABLA_TIPO_MEDICION[TIPO_MEDICION],0),1))</f>
        <v/>
      </c>
      <c r="AE492" s="81" t="str">
        <f>IF($T492="Cumplimiento","",INDEX(TABLA_TIPO_MEDICION[3],MATCH(MATRIZ!$U492,TABLA_TIPO_MEDICION[TIPO_MEDICION],0),1))</f>
        <v/>
      </c>
      <c r="AF492" s="81" t="str">
        <f>IF($T492="Cumplimiento","",INDEX(TABLA_TIPO_MEDICION[4],MATCH(MATRIZ!$U492,TABLA_TIPO_MEDICION[TIPO_MEDICION],0),1))</f>
        <v/>
      </c>
      <c r="AJ492" s="58"/>
      <c r="AK492" s="74"/>
      <c r="AL492" s="74"/>
      <c r="AM492" s="58"/>
      <c r="AN492" s="58"/>
      <c r="AO492" s="82">
        <v>0.4</v>
      </c>
      <c r="AQ492" s="32"/>
      <c r="AS492" s="83" t="str">
        <f>IF($AQ492="","",IF($T492="Cumplimiento",INDEX(TABLA_SI_NO[Valor],MATCH($AQ492,TABLA_SI_NO[SI_NO],0),1),IF($AQ492&lt;$Y492,$AC492,IF($AQ492&lt;$Z492,$AD492,IF($AQ492&lt;$AA492,$AE492,IF($AQ492&gt;=$AA492,$AF492))))))</f>
        <v/>
      </c>
      <c r="AU492" s="74"/>
      <c r="AV492" s="84">
        <f t="shared" si="176"/>
        <v>0</v>
      </c>
      <c r="AX492" s="74"/>
      <c r="AY492" s="59"/>
      <c r="AZ492" s="58"/>
      <c r="BA492" s="74"/>
      <c r="BB492" s="75"/>
      <c r="BD492" s="58"/>
      <c r="BE492" s="82">
        <f t="shared" si="177"/>
        <v>0</v>
      </c>
      <c r="BF492" s="116"/>
    </row>
  </sheetData>
  <sheetProtection algorithmName="SHA-512" hashValue="quXKOM7sCKVeJIOjEKpON6pkCf67KYEnEIN9K9+umUXky4gWgKkrnNrl3z50vdEB97Q7QReNFlcl0NVzxXpR4g==" saltValue="vGeADpxEUkHs8l+DyE41XQ==" spinCount="100000" sheet="1" objects="1" scenarios="1" autoFilter="0"/>
  <autoFilter ref="A8:BF492" xr:uid="{D6BF643F-631C-4344-B8A7-1179BC7429FC}"/>
  <conditionalFormatting sqref="W3:W20 W95:W101 W126:W130 W199:W206 W24:W26 W30:W34 W41:W91 W269 W215:W224 W235 W313 W337 W369 W423 W451 W494:W1048576 W323:W328">
    <cfRule type="cellIs" dxfId="253" priority="323" operator="equal">
      <formula>"SI"</formula>
    </cfRule>
  </conditionalFormatting>
  <conditionalFormatting sqref="AQ42:AV42 AQ49:AV51 AQ59:AV59 AN49:AQ49 AV3:AV20 AV95:AV101 AV129:AV130 AV199:AV203 AV24:AV26 AV30:AV34 AV41:AV91 AV269 AV215:AV224 AV313 AV337 AV369 AV423 AV451 AV494:AV1048576">
    <cfRule type="cellIs" dxfId="252" priority="322" operator="equal">
      <formula>1</formula>
    </cfRule>
  </conditionalFormatting>
  <conditionalFormatting sqref="AQ86:AU86 AQ96:AU98 AN96:AP96">
    <cfRule type="cellIs" dxfId="251" priority="320" operator="equal">
      <formula>1</formula>
    </cfRule>
  </conditionalFormatting>
  <conditionalFormatting sqref="W92:W94">
    <cfRule type="cellIs" dxfId="250" priority="319" operator="equal">
      <formula>"SI"</formula>
    </cfRule>
  </conditionalFormatting>
  <conditionalFormatting sqref="AV92:AV94">
    <cfRule type="cellIs" dxfId="249" priority="318" operator="equal">
      <formula>1</formula>
    </cfRule>
  </conditionalFormatting>
  <conditionalFormatting sqref="AQ92:AU92">
    <cfRule type="cellIs" dxfId="248" priority="317" operator="equal">
      <formula>1</formula>
    </cfRule>
  </conditionalFormatting>
  <conditionalFormatting sqref="W102:W115 W131:W136 W117:W124 W138">
    <cfRule type="cellIs" dxfId="247" priority="316" operator="equal">
      <formula>"SI"</formula>
    </cfRule>
  </conditionalFormatting>
  <conditionalFormatting sqref="AV102:AV115 AV131:AV136 AV126:AV128 AV117:AV124 AV138">
    <cfRule type="cellIs" dxfId="246" priority="315" operator="equal">
      <formula>1</formula>
    </cfRule>
  </conditionalFormatting>
  <conditionalFormatting sqref="AQ127:AU127 AQ132:AU134 AN132:AP132">
    <cfRule type="cellIs" dxfId="245" priority="314" operator="equal">
      <formula>1</formula>
    </cfRule>
  </conditionalFormatting>
  <conditionalFormatting sqref="AV125">
    <cfRule type="cellIs" dxfId="244" priority="307" operator="equal">
      <formula>1</formula>
    </cfRule>
  </conditionalFormatting>
  <conditionalFormatting sqref="W116">
    <cfRule type="cellIs" dxfId="243" priority="310" operator="equal">
      <formula>"SI"</formula>
    </cfRule>
  </conditionalFormatting>
  <conditionalFormatting sqref="AV116">
    <cfRule type="cellIs" dxfId="242" priority="309" operator="equal">
      <formula>1</formula>
    </cfRule>
  </conditionalFormatting>
  <conditionalFormatting sqref="W125">
    <cfRule type="cellIs" dxfId="241" priority="308" operator="equal">
      <formula>"SI"</formula>
    </cfRule>
  </conditionalFormatting>
  <conditionalFormatting sqref="AV139:AV140">
    <cfRule type="cellIs" dxfId="240" priority="301" operator="equal">
      <formula>1</formula>
    </cfRule>
  </conditionalFormatting>
  <conditionalFormatting sqref="W137">
    <cfRule type="cellIs" dxfId="239" priority="304" operator="equal">
      <formula>"SI"</formula>
    </cfRule>
  </conditionalFormatting>
  <conditionalFormatting sqref="AV137">
    <cfRule type="cellIs" dxfId="238" priority="303" operator="equal">
      <formula>1</formula>
    </cfRule>
  </conditionalFormatting>
  <conditionalFormatting sqref="W139:W140">
    <cfRule type="cellIs" dxfId="237" priority="302" operator="equal">
      <formula>"SI"</formula>
    </cfRule>
  </conditionalFormatting>
  <conditionalFormatting sqref="W141:W153 W155 W188 W162:W172 W179:W184">
    <cfRule type="cellIs" dxfId="236" priority="298" operator="equal">
      <formula>"SI"</formula>
    </cfRule>
  </conditionalFormatting>
  <conditionalFormatting sqref="AV141:AV153 AV155 AV188 AV162:AV167 AV179:AV184">
    <cfRule type="cellIs" dxfId="235" priority="297" operator="equal">
      <formula>1</formula>
    </cfRule>
  </conditionalFormatting>
  <conditionalFormatting sqref="AQ180:AU182 AN180:AP180">
    <cfRule type="cellIs" dxfId="234" priority="296" operator="equal">
      <formula>1</formula>
    </cfRule>
  </conditionalFormatting>
  <conditionalFormatting sqref="AV156:AV159 AV161">
    <cfRule type="cellIs" dxfId="233" priority="286" operator="equal">
      <formula>1</formula>
    </cfRule>
  </conditionalFormatting>
  <conditionalFormatting sqref="W154">
    <cfRule type="cellIs" dxfId="232" priority="295" operator="equal">
      <formula>"SI"</formula>
    </cfRule>
  </conditionalFormatting>
  <conditionalFormatting sqref="AV154">
    <cfRule type="cellIs" dxfId="231" priority="294" operator="equal">
      <formula>1</formula>
    </cfRule>
  </conditionalFormatting>
  <conditionalFormatting sqref="W156:W159 W161">
    <cfRule type="cellIs" dxfId="230" priority="287" operator="equal">
      <formula>"SI"</formula>
    </cfRule>
  </conditionalFormatting>
  <conditionalFormatting sqref="W185">
    <cfRule type="cellIs" dxfId="229" priority="291" operator="equal">
      <formula>"SI"</formula>
    </cfRule>
  </conditionalFormatting>
  <conditionalFormatting sqref="AV185">
    <cfRule type="cellIs" dxfId="228" priority="290" operator="equal">
      <formula>1</formula>
    </cfRule>
  </conditionalFormatting>
  <conditionalFormatting sqref="W160">
    <cfRule type="cellIs" dxfId="227" priority="285" operator="equal">
      <formula>"SI"</formula>
    </cfRule>
  </conditionalFormatting>
  <conditionalFormatting sqref="AV160">
    <cfRule type="cellIs" dxfId="226" priority="284" operator="equal">
      <formula>1</formula>
    </cfRule>
  </conditionalFormatting>
  <conditionalFormatting sqref="W173:W175">
    <cfRule type="cellIs" dxfId="225" priority="270" operator="equal">
      <formula>"SI"</formula>
    </cfRule>
  </conditionalFormatting>
  <conditionalFormatting sqref="AV170">
    <cfRule type="cellIs" dxfId="224" priority="278" operator="equal">
      <formula>1</formula>
    </cfRule>
  </conditionalFormatting>
  <conditionalFormatting sqref="W168:W172">
    <cfRule type="cellIs" dxfId="223" priority="271" operator="equal">
      <formula>"SI"</formula>
    </cfRule>
  </conditionalFormatting>
  <conditionalFormatting sqref="AV169">
    <cfRule type="cellIs" dxfId="222" priority="276" operator="equal">
      <formula>1</formula>
    </cfRule>
  </conditionalFormatting>
  <conditionalFormatting sqref="AV168">
    <cfRule type="cellIs" dxfId="221" priority="274" operator="equal">
      <formula>1</formula>
    </cfRule>
  </conditionalFormatting>
  <conditionalFormatting sqref="W187">
    <cfRule type="cellIs" dxfId="220" priority="260" operator="equal">
      <formula>"SI"</formula>
    </cfRule>
  </conditionalFormatting>
  <conditionalFormatting sqref="AV171:AV172">
    <cfRule type="cellIs" dxfId="219" priority="272" operator="equal">
      <formula>1</formula>
    </cfRule>
  </conditionalFormatting>
  <conditionalFormatting sqref="AV173:AV175">
    <cfRule type="cellIs" dxfId="218" priority="267" operator="equal">
      <formula>1</formula>
    </cfRule>
  </conditionalFormatting>
  <conditionalFormatting sqref="AQ174:AU174">
    <cfRule type="cellIs" dxfId="217" priority="266" operator="equal">
      <formula>1</formula>
    </cfRule>
  </conditionalFormatting>
  <conditionalFormatting sqref="W176:W178">
    <cfRule type="cellIs" dxfId="216" priority="265" operator="equal">
      <formula>"SI"</formula>
    </cfRule>
  </conditionalFormatting>
  <conditionalFormatting sqref="AV178">
    <cfRule type="cellIs" dxfId="215" priority="264" operator="equal">
      <formula>1</formula>
    </cfRule>
  </conditionalFormatting>
  <conditionalFormatting sqref="AV177">
    <cfRule type="cellIs" dxfId="214" priority="263" operator="equal">
      <formula>1</formula>
    </cfRule>
  </conditionalFormatting>
  <conditionalFormatting sqref="AV176">
    <cfRule type="cellIs" dxfId="213" priority="262" operator="equal">
      <formula>1</formula>
    </cfRule>
  </conditionalFormatting>
  <conditionalFormatting sqref="W176:W178">
    <cfRule type="cellIs" dxfId="212" priority="261" operator="equal">
      <formula>"SI"</formula>
    </cfRule>
  </conditionalFormatting>
  <conditionalFormatting sqref="AV187">
    <cfRule type="cellIs" dxfId="211" priority="259" operator="equal">
      <formula>1</formula>
    </cfRule>
  </conditionalFormatting>
  <conditionalFormatting sqref="W186">
    <cfRule type="cellIs" dxfId="210" priority="258" operator="equal">
      <formula>"SI"</formula>
    </cfRule>
  </conditionalFormatting>
  <conditionalFormatting sqref="AV186">
    <cfRule type="cellIs" dxfId="209" priority="257" operator="equal">
      <formula>1</formula>
    </cfRule>
  </conditionalFormatting>
  <conditionalFormatting sqref="W189:W198 W208:W213">
    <cfRule type="cellIs" dxfId="208" priority="256" operator="equal">
      <formula>"SI"</formula>
    </cfRule>
  </conditionalFormatting>
  <conditionalFormatting sqref="AV189:AV198 AV208:AV213">
    <cfRule type="cellIs" dxfId="207" priority="255" operator="equal">
      <formula>1</formula>
    </cfRule>
  </conditionalFormatting>
  <conditionalFormatting sqref="AQ209:AU211 AN209:AP209">
    <cfRule type="cellIs" dxfId="206" priority="254" operator="equal">
      <formula>1</formula>
    </cfRule>
  </conditionalFormatting>
  <conditionalFormatting sqref="W214">
    <cfRule type="cellIs" dxfId="205" priority="251" operator="equal">
      <formula>"SI"</formula>
    </cfRule>
  </conditionalFormatting>
  <conditionalFormatting sqref="AV214">
    <cfRule type="cellIs" dxfId="204" priority="250" operator="equal">
      <formula>1</formula>
    </cfRule>
  </conditionalFormatting>
  <conditionalFormatting sqref="W207">
    <cfRule type="cellIs" dxfId="203" priority="240" operator="equal">
      <formula>"SI"</formula>
    </cfRule>
  </conditionalFormatting>
  <conditionalFormatting sqref="AV206">
    <cfRule type="cellIs" dxfId="202" priority="245" operator="equal">
      <formula>1</formula>
    </cfRule>
  </conditionalFormatting>
  <conditionalFormatting sqref="W204:W206">
    <cfRule type="cellIs" dxfId="201" priority="241" operator="equal">
      <formula>"SI"</formula>
    </cfRule>
  </conditionalFormatting>
  <conditionalFormatting sqref="AV205">
    <cfRule type="cellIs" dxfId="200" priority="244" operator="equal">
      <formula>1</formula>
    </cfRule>
  </conditionalFormatting>
  <conditionalFormatting sqref="AV204">
    <cfRule type="cellIs" dxfId="199" priority="243" operator="equal">
      <formula>1</formula>
    </cfRule>
  </conditionalFormatting>
  <conditionalFormatting sqref="AV207">
    <cfRule type="cellIs" dxfId="198" priority="239" operator="equal">
      <formula>1</formula>
    </cfRule>
  </conditionalFormatting>
  <conditionalFormatting sqref="AV27:AV29">
    <cfRule type="cellIs" dxfId="197" priority="225" operator="equal">
      <formula>1</formula>
    </cfRule>
  </conditionalFormatting>
  <conditionalFormatting sqref="W35:W40">
    <cfRule type="cellIs" dxfId="196" priority="224" operator="equal">
      <formula>"SI"</formula>
    </cfRule>
  </conditionalFormatting>
  <conditionalFormatting sqref="AV35:AV40">
    <cfRule type="cellIs" dxfId="195" priority="223" operator="equal">
      <formula>1</formula>
    </cfRule>
  </conditionalFormatting>
  <conditionalFormatting sqref="AV225:AV229">
    <cfRule type="cellIs" dxfId="194" priority="221" operator="equal">
      <formula>1</formula>
    </cfRule>
  </conditionalFormatting>
  <conditionalFormatting sqref="W237:W242">
    <cfRule type="cellIs" dxfId="193" priority="220" operator="equal">
      <formula>"SI"</formula>
    </cfRule>
  </conditionalFormatting>
  <conditionalFormatting sqref="AQ238:AU240 AN238:AP238">
    <cfRule type="cellIs" dxfId="192" priority="218" operator="equal">
      <formula>1</formula>
    </cfRule>
  </conditionalFormatting>
  <conditionalFormatting sqref="W243">
    <cfRule type="cellIs" dxfId="191" priority="217" operator="equal">
      <formula>"SI"</formula>
    </cfRule>
  </conditionalFormatting>
  <conditionalFormatting sqref="AV243">
    <cfRule type="cellIs" dxfId="190" priority="216" operator="equal">
      <formula>1</formula>
    </cfRule>
  </conditionalFormatting>
  <conditionalFormatting sqref="W21:W23">
    <cfRule type="cellIs" dxfId="189" priority="228" operator="equal">
      <formula>"SI"</formula>
    </cfRule>
  </conditionalFormatting>
  <conditionalFormatting sqref="AV21:AV23">
    <cfRule type="cellIs" dxfId="188" priority="227" operator="equal">
      <formula>1</formula>
    </cfRule>
  </conditionalFormatting>
  <conditionalFormatting sqref="W27:W29">
    <cfRule type="cellIs" dxfId="187" priority="226" operator="equal">
      <formula>"SI"</formula>
    </cfRule>
  </conditionalFormatting>
  <conditionalFormatting sqref="AV236">
    <cfRule type="cellIs" dxfId="186" priority="210" operator="equal">
      <formula>1</formula>
    </cfRule>
  </conditionalFormatting>
  <conditionalFormatting sqref="W225:W229">
    <cfRule type="cellIs" dxfId="185" priority="222" operator="equal">
      <formula>"SI"</formula>
    </cfRule>
  </conditionalFormatting>
  <conditionalFormatting sqref="AV237:AV242">
    <cfRule type="cellIs" dxfId="184" priority="219" operator="equal">
      <formula>1</formula>
    </cfRule>
  </conditionalFormatting>
  <conditionalFormatting sqref="W236">
    <cfRule type="cellIs" dxfId="183" priority="211" operator="equal">
      <formula>"SI"</formula>
    </cfRule>
  </conditionalFormatting>
  <conditionalFormatting sqref="AV235">
    <cfRule type="cellIs" dxfId="182" priority="215" operator="equal">
      <formula>1</formula>
    </cfRule>
  </conditionalFormatting>
  <conditionalFormatting sqref="W230">
    <cfRule type="cellIs" dxfId="181" priority="209" operator="equal">
      <formula>"SI"</formula>
    </cfRule>
  </conditionalFormatting>
  <conditionalFormatting sqref="W230">
    <cfRule type="cellIs" dxfId="180" priority="207" operator="equal">
      <formula>"SI"</formula>
    </cfRule>
  </conditionalFormatting>
  <conditionalFormatting sqref="AV230:AV231">
    <cfRule type="cellIs" dxfId="179" priority="208" operator="equal">
      <formula>1</formula>
    </cfRule>
  </conditionalFormatting>
  <conditionalFormatting sqref="W232">
    <cfRule type="cellIs" dxfId="178" priority="206" operator="equal">
      <formula>"SI"</formula>
    </cfRule>
  </conditionalFormatting>
  <conditionalFormatting sqref="W232">
    <cfRule type="cellIs" dxfId="177" priority="204" operator="equal">
      <formula>"SI"</formula>
    </cfRule>
  </conditionalFormatting>
  <conditionalFormatting sqref="AV232">
    <cfRule type="cellIs" dxfId="176" priority="205" operator="equal">
      <formula>1</formula>
    </cfRule>
  </conditionalFormatting>
  <conditionalFormatting sqref="W231">
    <cfRule type="cellIs" dxfId="175" priority="203" operator="equal">
      <formula>"SI"</formula>
    </cfRule>
  </conditionalFormatting>
  <conditionalFormatting sqref="W231">
    <cfRule type="cellIs" dxfId="174" priority="202" operator="equal">
      <formula>"SI"</formula>
    </cfRule>
  </conditionalFormatting>
  <conditionalFormatting sqref="W233">
    <cfRule type="cellIs" dxfId="173" priority="201" operator="equal">
      <formula>"SI"</formula>
    </cfRule>
  </conditionalFormatting>
  <conditionalFormatting sqref="W233">
    <cfRule type="cellIs" dxfId="172" priority="199" operator="equal">
      <formula>"SI"</formula>
    </cfRule>
  </conditionalFormatting>
  <conditionalFormatting sqref="AV233">
    <cfRule type="cellIs" dxfId="171" priority="200" operator="equal">
      <formula>1</formula>
    </cfRule>
  </conditionalFormatting>
  <conditionalFormatting sqref="W234">
    <cfRule type="cellIs" dxfId="170" priority="198" operator="equal">
      <formula>"SI"</formula>
    </cfRule>
  </conditionalFormatting>
  <conditionalFormatting sqref="W234">
    <cfRule type="cellIs" dxfId="169" priority="196" operator="equal">
      <formula>"SI"</formula>
    </cfRule>
  </conditionalFormatting>
  <conditionalFormatting sqref="AV234">
    <cfRule type="cellIs" dxfId="168" priority="197" operator="equal">
      <formula>1</formula>
    </cfRule>
  </conditionalFormatting>
  <conditionalFormatting sqref="W244:W252">
    <cfRule type="cellIs" dxfId="167" priority="195" operator="equal">
      <formula>"SI"</formula>
    </cfRule>
  </conditionalFormatting>
  <conditionalFormatting sqref="AV244:AV252">
    <cfRule type="cellIs" dxfId="166" priority="194" operator="equal">
      <formula>1</formula>
    </cfRule>
  </conditionalFormatting>
  <conditionalFormatting sqref="AV253:AV257">
    <cfRule type="cellIs" dxfId="165" priority="192" operator="equal">
      <formula>1</formula>
    </cfRule>
  </conditionalFormatting>
  <conditionalFormatting sqref="W262:W267">
    <cfRule type="cellIs" dxfId="164" priority="191" operator="equal">
      <formula>"SI"</formula>
    </cfRule>
  </conditionalFormatting>
  <conditionalFormatting sqref="AQ263:AU265 AN263:AP263">
    <cfRule type="cellIs" dxfId="163" priority="189" operator="equal">
      <formula>1</formula>
    </cfRule>
  </conditionalFormatting>
  <conditionalFormatting sqref="W268">
    <cfRule type="cellIs" dxfId="162" priority="188" operator="equal">
      <formula>"SI"</formula>
    </cfRule>
  </conditionalFormatting>
  <conditionalFormatting sqref="AV268">
    <cfRule type="cellIs" dxfId="161" priority="187" operator="equal">
      <formula>1</formula>
    </cfRule>
  </conditionalFormatting>
  <conditionalFormatting sqref="AV261">
    <cfRule type="cellIs" dxfId="160" priority="184" operator="equal">
      <formula>1</formula>
    </cfRule>
  </conditionalFormatting>
  <conditionalFormatting sqref="W253:W257">
    <cfRule type="cellIs" dxfId="159" priority="193" operator="equal">
      <formula>"SI"</formula>
    </cfRule>
  </conditionalFormatting>
  <conditionalFormatting sqref="AV262:AV267">
    <cfRule type="cellIs" dxfId="158" priority="190" operator="equal">
      <formula>1</formula>
    </cfRule>
  </conditionalFormatting>
  <conditionalFormatting sqref="W261">
    <cfRule type="cellIs" dxfId="157" priority="185" operator="equal">
      <formula>"SI"</formula>
    </cfRule>
  </conditionalFormatting>
  <conditionalFormatting sqref="AV312">
    <cfRule type="cellIs" dxfId="156" priority="161" operator="equal">
      <formula>1</formula>
    </cfRule>
  </conditionalFormatting>
  <conditionalFormatting sqref="W258">
    <cfRule type="cellIs" dxfId="155" priority="183" operator="equal">
      <formula>"SI"</formula>
    </cfRule>
  </conditionalFormatting>
  <conditionalFormatting sqref="W258">
    <cfRule type="cellIs" dxfId="154" priority="181" operator="equal">
      <formula>"SI"</formula>
    </cfRule>
  </conditionalFormatting>
  <conditionalFormatting sqref="AV258:AV259">
    <cfRule type="cellIs" dxfId="153" priority="182" operator="equal">
      <formula>1</formula>
    </cfRule>
  </conditionalFormatting>
  <conditionalFormatting sqref="W260">
    <cfRule type="cellIs" dxfId="152" priority="180" operator="equal">
      <formula>"SI"</formula>
    </cfRule>
  </conditionalFormatting>
  <conditionalFormatting sqref="W260">
    <cfRule type="cellIs" dxfId="151" priority="178" operator="equal">
      <formula>"SI"</formula>
    </cfRule>
  </conditionalFormatting>
  <conditionalFormatting sqref="AV260">
    <cfRule type="cellIs" dxfId="150" priority="179" operator="equal">
      <formula>1</formula>
    </cfRule>
  </conditionalFormatting>
  <conditionalFormatting sqref="W259">
    <cfRule type="cellIs" dxfId="149" priority="177" operator="equal">
      <formula>"SI"</formula>
    </cfRule>
  </conditionalFormatting>
  <conditionalFormatting sqref="W259">
    <cfRule type="cellIs" dxfId="148" priority="176" operator="equal">
      <formula>"SI"</formula>
    </cfRule>
  </conditionalFormatting>
  <conditionalFormatting sqref="W290">
    <cfRule type="cellIs" dxfId="147" priority="156" operator="equal">
      <formula>"SI"</formula>
    </cfRule>
  </conditionalFormatting>
  <conditionalFormatting sqref="W303">
    <cfRule type="cellIs" dxfId="146" priority="152" operator="equal">
      <formula>"SI"</formula>
    </cfRule>
  </conditionalFormatting>
  <conditionalFormatting sqref="AV278">
    <cfRule type="cellIs" dxfId="145" priority="149" operator="equal">
      <formula>1</formula>
    </cfRule>
  </conditionalFormatting>
  <conditionalFormatting sqref="W304">
    <cfRule type="cellIs" dxfId="144" priority="153" operator="equal">
      <formula>"SI"</formula>
    </cfRule>
  </conditionalFormatting>
  <conditionalFormatting sqref="W303">
    <cfRule type="cellIs" dxfId="143" priority="151" operator="equal">
      <formula>"SI"</formula>
    </cfRule>
  </conditionalFormatting>
  <conditionalFormatting sqref="AV300">
    <cfRule type="cellIs" dxfId="142" priority="141" operator="equal">
      <formula>1</formula>
    </cfRule>
  </conditionalFormatting>
  <conditionalFormatting sqref="W300">
    <cfRule type="cellIs" dxfId="141" priority="140" operator="equal">
      <formula>"SI"</formula>
    </cfRule>
  </conditionalFormatting>
  <conditionalFormatting sqref="AV296">
    <cfRule type="cellIs" dxfId="140" priority="136" operator="equal">
      <formula>1</formula>
    </cfRule>
  </conditionalFormatting>
  <conditionalFormatting sqref="AV283">
    <cfRule type="cellIs" dxfId="139" priority="145" operator="equal">
      <formula>1</formula>
    </cfRule>
  </conditionalFormatting>
  <conditionalFormatting sqref="W296">
    <cfRule type="cellIs" dxfId="138" priority="135" operator="equal">
      <formula>"SI"</formula>
    </cfRule>
  </conditionalFormatting>
  <conditionalFormatting sqref="W291">
    <cfRule type="cellIs" dxfId="137" priority="132" operator="equal">
      <formula>"SI"</formula>
    </cfRule>
  </conditionalFormatting>
  <conditionalFormatting sqref="W294">
    <cfRule type="cellIs" dxfId="136" priority="124" operator="equal">
      <formula>"SI"</formula>
    </cfRule>
  </conditionalFormatting>
  <conditionalFormatting sqref="W298">
    <cfRule type="cellIs" dxfId="135" priority="117" operator="equal">
      <formula>"SI"</formula>
    </cfRule>
  </conditionalFormatting>
  <conditionalFormatting sqref="W302">
    <cfRule type="cellIs" dxfId="134" priority="114" operator="equal">
      <formula>"SI"</formula>
    </cfRule>
  </conditionalFormatting>
  <conditionalFormatting sqref="W301">
    <cfRule type="cellIs" dxfId="133" priority="111" operator="equal">
      <formula>"SI"</formula>
    </cfRule>
  </conditionalFormatting>
  <conditionalFormatting sqref="W270:W277 W284">
    <cfRule type="cellIs" dxfId="132" priority="169" operator="equal">
      <formula>"SI"</formula>
    </cfRule>
  </conditionalFormatting>
  <conditionalFormatting sqref="AV270:AV277 AV284">
    <cfRule type="cellIs" dxfId="131" priority="168" operator="equal">
      <formula>1</formula>
    </cfRule>
  </conditionalFormatting>
  <conditionalFormatting sqref="AV285:AV289">
    <cfRule type="cellIs" dxfId="130" priority="166" operator="equal">
      <formula>1</formula>
    </cfRule>
  </conditionalFormatting>
  <conditionalFormatting sqref="W306:W311">
    <cfRule type="cellIs" dxfId="129" priority="165" operator="equal">
      <formula>"SI"</formula>
    </cfRule>
  </conditionalFormatting>
  <conditionalFormatting sqref="AQ307:AU309 AN307:AP307">
    <cfRule type="cellIs" dxfId="128" priority="163" operator="equal">
      <formula>1</formula>
    </cfRule>
  </conditionalFormatting>
  <conditionalFormatting sqref="W312">
    <cfRule type="cellIs" dxfId="127" priority="162" operator="equal">
      <formula>"SI"</formula>
    </cfRule>
  </conditionalFormatting>
  <conditionalFormatting sqref="AV291">
    <cfRule type="cellIs" dxfId="126" priority="133" operator="equal">
      <formula>1</formula>
    </cfRule>
  </conditionalFormatting>
  <conditionalFormatting sqref="AV305">
    <cfRule type="cellIs" dxfId="125" priority="159" operator="equal">
      <formula>1</formula>
    </cfRule>
  </conditionalFormatting>
  <conditionalFormatting sqref="W285:W289">
    <cfRule type="cellIs" dxfId="124" priority="167" operator="equal">
      <formula>"SI"</formula>
    </cfRule>
  </conditionalFormatting>
  <conditionalFormatting sqref="AV306:AV311">
    <cfRule type="cellIs" dxfId="123" priority="164" operator="equal">
      <formula>1</formula>
    </cfRule>
  </conditionalFormatting>
  <conditionalFormatting sqref="W305">
    <cfRule type="cellIs" dxfId="122" priority="160" operator="equal">
      <formula>"SI"</formula>
    </cfRule>
  </conditionalFormatting>
  <conditionalFormatting sqref="W290">
    <cfRule type="cellIs" dxfId="121" priority="158" operator="equal">
      <formula>"SI"</formula>
    </cfRule>
  </conditionalFormatting>
  <conditionalFormatting sqref="W278">
    <cfRule type="cellIs" dxfId="120" priority="150" operator="equal">
      <formula>"SI"</formula>
    </cfRule>
  </conditionalFormatting>
  <conditionalFormatting sqref="AV290 AV303">
    <cfRule type="cellIs" dxfId="119" priority="157" operator="equal">
      <formula>1</formula>
    </cfRule>
  </conditionalFormatting>
  <conditionalFormatting sqref="W304">
    <cfRule type="cellIs" dxfId="118" priority="155" operator="equal">
      <formula>"SI"</formula>
    </cfRule>
  </conditionalFormatting>
  <conditionalFormatting sqref="W300">
    <cfRule type="cellIs" dxfId="117" priority="142" operator="equal">
      <formula>"SI"</formula>
    </cfRule>
  </conditionalFormatting>
  <conditionalFormatting sqref="AV304">
    <cfRule type="cellIs" dxfId="116" priority="154" operator="equal">
      <formula>1</formula>
    </cfRule>
  </conditionalFormatting>
  <conditionalFormatting sqref="W279:W282">
    <cfRule type="cellIs" dxfId="115" priority="148" operator="equal">
      <formula>"SI"</formula>
    </cfRule>
  </conditionalFormatting>
  <conditionalFormatting sqref="W296">
    <cfRule type="cellIs" dxfId="114" priority="137" operator="equal">
      <formula>"SI"</formula>
    </cfRule>
  </conditionalFormatting>
  <conditionalFormatting sqref="W293">
    <cfRule type="cellIs" dxfId="113" priority="127" operator="equal">
      <formula>"SI"</formula>
    </cfRule>
  </conditionalFormatting>
  <conditionalFormatting sqref="AV279:AV282">
    <cfRule type="cellIs" dxfId="112" priority="147" operator="equal">
      <formula>1</formula>
    </cfRule>
  </conditionalFormatting>
  <conditionalFormatting sqref="W283">
    <cfRule type="cellIs" dxfId="111" priority="146" operator="equal">
      <formula>"SI"</formula>
    </cfRule>
  </conditionalFormatting>
  <conditionalFormatting sqref="AV297">
    <cfRule type="cellIs" dxfId="110" priority="143" operator="equal">
      <formula>1</formula>
    </cfRule>
  </conditionalFormatting>
  <conditionalFormatting sqref="W297">
    <cfRule type="cellIs" dxfId="109" priority="144" operator="equal">
      <formula>"SI"</formula>
    </cfRule>
  </conditionalFormatting>
  <conditionalFormatting sqref="W293">
    <cfRule type="cellIs" dxfId="108" priority="129" operator="equal">
      <formula>"SI"</formula>
    </cfRule>
  </conditionalFormatting>
  <conditionalFormatting sqref="AV293">
    <cfRule type="cellIs" dxfId="107" priority="128" operator="equal">
      <formula>1</formula>
    </cfRule>
  </conditionalFormatting>
  <conditionalFormatting sqref="AV292">
    <cfRule type="cellIs" dxfId="106" priority="130" operator="equal">
      <formula>1</formula>
    </cfRule>
  </conditionalFormatting>
  <conditionalFormatting sqref="W291">
    <cfRule type="cellIs" dxfId="105" priority="134" operator="equal">
      <formula>"SI"</formula>
    </cfRule>
  </conditionalFormatting>
  <conditionalFormatting sqref="AV295">
    <cfRule type="cellIs" dxfId="104" priority="138" operator="equal">
      <formula>1</formula>
    </cfRule>
  </conditionalFormatting>
  <conditionalFormatting sqref="W295">
    <cfRule type="cellIs" dxfId="103" priority="139" operator="equal">
      <formula>"SI"</formula>
    </cfRule>
  </conditionalFormatting>
  <conditionalFormatting sqref="W294">
    <cfRule type="cellIs" dxfId="102" priority="126" operator="equal">
      <formula>"SI"</formula>
    </cfRule>
  </conditionalFormatting>
  <conditionalFormatting sqref="AV294">
    <cfRule type="cellIs" dxfId="101" priority="125" operator="equal">
      <formula>1</formula>
    </cfRule>
  </conditionalFormatting>
  <conditionalFormatting sqref="W292">
    <cfRule type="cellIs" dxfId="100" priority="131" operator="equal">
      <formula>"SI"</formula>
    </cfRule>
  </conditionalFormatting>
  <conditionalFormatting sqref="W298">
    <cfRule type="cellIs" dxfId="99" priority="119" operator="equal">
      <formula>"SI"</formula>
    </cfRule>
  </conditionalFormatting>
  <conditionalFormatting sqref="AV298">
    <cfRule type="cellIs" dxfId="98" priority="118" operator="equal">
      <formula>1</formula>
    </cfRule>
  </conditionalFormatting>
  <conditionalFormatting sqref="AV299">
    <cfRule type="cellIs" dxfId="97" priority="122" operator="equal">
      <formula>1</formula>
    </cfRule>
  </conditionalFormatting>
  <conditionalFormatting sqref="W299">
    <cfRule type="cellIs" dxfId="96" priority="123" operator="equal">
      <formula>"SI"</formula>
    </cfRule>
  </conditionalFormatting>
  <conditionalFormatting sqref="W302">
    <cfRule type="cellIs" dxfId="95" priority="115" operator="equal">
      <formula>"SI"</formula>
    </cfRule>
  </conditionalFormatting>
  <conditionalFormatting sqref="AV302">
    <cfRule type="cellIs" dxfId="94" priority="116" operator="equal">
      <formula>1</formula>
    </cfRule>
  </conditionalFormatting>
  <conditionalFormatting sqref="W301">
    <cfRule type="cellIs" dxfId="93" priority="112" operator="equal">
      <formula>"SI"</formula>
    </cfRule>
  </conditionalFormatting>
  <conditionalFormatting sqref="AV301">
    <cfRule type="cellIs" dxfId="92" priority="113" operator="equal">
      <formula>1</formula>
    </cfRule>
  </conditionalFormatting>
  <conditionalFormatting sqref="W314:W322">
    <cfRule type="cellIs" dxfId="91" priority="110" operator="equal">
      <formula>"SI"</formula>
    </cfRule>
  </conditionalFormatting>
  <conditionalFormatting sqref="AV314:AV322">
    <cfRule type="cellIs" dxfId="90" priority="109" operator="equal">
      <formula>1</formula>
    </cfRule>
  </conditionalFormatting>
  <conditionalFormatting sqref="AV323:AV327">
    <cfRule type="cellIs" dxfId="89" priority="107" operator="equal">
      <formula>1</formula>
    </cfRule>
  </conditionalFormatting>
  <conditionalFormatting sqref="W330:W335">
    <cfRule type="cellIs" dxfId="88" priority="106" operator="equal">
      <formula>"SI"</formula>
    </cfRule>
  </conditionalFormatting>
  <conditionalFormatting sqref="AQ331:AU333 AN331:AP331">
    <cfRule type="cellIs" dxfId="87" priority="104" operator="equal">
      <formula>1</formula>
    </cfRule>
  </conditionalFormatting>
  <conditionalFormatting sqref="W336">
    <cfRule type="cellIs" dxfId="86" priority="103" operator="equal">
      <formula>"SI"</formula>
    </cfRule>
  </conditionalFormatting>
  <conditionalFormatting sqref="AV336">
    <cfRule type="cellIs" dxfId="85" priority="102" operator="equal">
      <formula>1</formula>
    </cfRule>
  </conditionalFormatting>
  <conditionalFormatting sqref="AV329">
    <cfRule type="cellIs" dxfId="84" priority="100" operator="equal">
      <formula>1</formula>
    </cfRule>
  </conditionalFormatting>
  <conditionalFormatting sqref="AV330:AV335">
    <cfRule type="cellIs" dxfId="83" priority="105" operator="equal">
      <formula>1</formula>
    </cfRule>
  </conditionalFormatting>
  <conditionalFormatting sqref="W329">
    <cfRule type="cellIs" dxfId="82" priority="101" operator="equal">
      <formula>"SI"</formula>
    </cfRule>
  </conditionalFormatting>
  <conditionalFormatting sqref="W368">
    <cfRule type="cellIs" dxfId="81" priority="84" operator="equal">
      <formula>"SI"</formula>
    </cfRule>
  </conditionalFormatting>
  <conditionalFormatting sqref="W347:W348 W351">
    <cfRule type="cellIs" dxfId="80" priority="78" operator="equal">
      <formula>"SI"</formula>
    </cfRule>
  </conditionalFormatting>
  <conditionalFormatting sqref="AV328">
    <cfRule type="cellIs" dxfId="79" priority="95" operator="equal">
      <formula>1</formula>
    </cfRule>
  </conditionalFormatting>
  <conditionalFormatting sqref="W349:W350">
    <cfRule type="cellIs" dxfId="78" priority="76" operator="equal">
      <formula>"SI"</formula>
    </cfRule>
  </conditionalFormatting>
  <conditionalFormatting sqref="W338:W346">
    <cfRule type="cellIs" dxfId="77" priority="91" operator="equal">
      <formula>"SI"</formula>
    </cfRule>
  </conditionalFormatting>
  <conditionalFormatting sqref="AV338:AV346">
    <cfRule type="cellIs" dxfId="76" priority="90" operator="equal">
      <formula>1</formula>
    </cfRule>
  </conditionalFormatting>
  <conditionalFormatting sqref="AV352:AV360">
    <cfRule type="cellIs" dxfId="75" priority="88" operator="equal">
      <formula>1</formula>
    </cfRule>
  </conditionalFormatting>
  <conditionalFormatting sqref="W362:W367">
    <cfRule type="cellIs" dxfId="74" priority="87" operator="equal">
      <formula>"SI"</formula>
    </cfRule>
  </conditionalFormatting>
  <conditionalFormatting sqref="AQ363:AU365 AN363:AP363">
    <cfRule type="cellIs" dxfId="73" priority="85" operator="equal">
      <formula>1</formula>
    </cfRule>
  </conditionalFormatting>
  <conditionalFormatting sqref="W395:W396">
    <cfRule type="cellIs" dxfId="72" priority="66" operator="equal">
      <formula>"SI"</formula>
    </cfRule>
  </conditionalFormatting>
  <conditionalFormatting sqref="AV368">
    <cfRule type="cellIs" dxfId="71" priority="83" operator="equal">
      <formula>1</formula>
    </cfRule>
  </conditionalFormatting>
  <conditionalFormatting sqref="AV361">
    <cfRule type="cellIs" dxfId="70" priority="81" operator="equal">
      <formula>1</formula>
    </cfRule>
  </conditionalFormatting>
  <conditionalFormatting sqref="W352:W360">
    <cfRule type="cellIs" dxfId="69" priority="89" operator="equal">
      <formula>"SI"</formula>
    </cfRule>
  </conditionalFormatting>
  <conditionalFormatting sqref="AV362:AV367">
    <cfRule type="cellIs" dxfId="68" priority="86" operator="equal">
      <formula>1</formula>
    </cfRule>
  </conditionalFormatting>
  <conditionalFormatting sqref="W361">
    <cfRule type="cellIs" dxfId="67" priority="82" operator="equal">
      <formula>"SI"</formula>
    </cfRule>
  </conditionalFormatting>
  <conditionalFormatting sqref="AV395">
    <cfRule type="cellIs" dxfId="66" priority="65" operator="equal">
      <formula>1</formula>
    </cfRule>
  </conditionalFormatting>
  <conditionalFormatting sqref="AV347:AV351">
    <cfRule type="cellIs" dxfId="65" priority="77" operator="equal">
      <formula>1</formula>
    </cfRule>
  </conditionalFormatting>
  <conditionalFormatting sqref="W370:W378">
    <cfRule type="cellIs" dxfId="64" priority="73" operator="equal">
      <formula>"SI"</formula>
    </cfRule>
  </conditionalFormatting>
  <conditionalFormatting sqref="AV370:AV378">
    <cfRule type="cellIs" dxfId="63" priority="72" operator="equal">
      <formula>1</formula>
    </cfRule>
  </conditionalFormatting>
  <conditionalFormatting sqref="AV379:AV387">
    <cfRule type="cellIs" dxfId="62" priority="70" operator="equal">
      <formula>1</formula>
    </cfRule>
  </conditionalFormatting>
  <conditionalFormatting sqref="W389:W394">
    <cfRule type="cellIs" dxfId="61" priority="69" operator="equal">
      <formula>"SI"</formula>
    </cfRule>
  </conditionalFormatting>
  <conditionalFormatting sqref="AQ390:AU392 AN390:AP390">
    <cfRule type="cellIs" dxfId="60" priority="67" operator="equal">
      <formula>1</formula>
    </cfRule>
  </conditionalFormatting>
  <conditionalFormatting sqref="W450">
    <cfRule type="cellIs" dxfId="59" priority="31" operator="equal">
      <formula>"SI"</formula>
    </cfRule>
  </conditionalFormatting>
  <conditionalFormatting sqref="AV450">
    <cfRule type="cellIs" dxfId="58" priority="30" operator="equal">
      <formula>1</formula>
    </cfRule>
  </conditionalFormatting>
  <conditionalFormatting sqref="AV388">
    <cfRule type="cellIs" dxfId="57" priority="63" operator="equal">
      <formula>1</formula>
    </cfRule>
  </conditionalFormatting>
  <conditionalFormatting sqref="W379:W387">
    <cfRule type="cellIs" dxfId="56" priority="71" operator="equal">
      <formula>"SI"</formula>
    </cfRule>
  </conditionalFormatting>
  <conditionalFormatting sqref="AV389:AV394">
    <cfRule type="cellIs" dxfId="55" priority="68" operator="equal">
      <formula>1</formula>
    </cfRule>
  </conditionalFormatting>
  <conditionalFormatting sqref="W388">
    <cfRule type="cellIs" dxfId="54" priority="64" operator="equal">
      <formula>"SI"</formula>
    </cfRule>
  </conditionalFormatting>
  <conditionalFormatting sqref="W422">
    <cfRule type="cellIs" dxfId="53" priority="53" operator="equal">
      <formula>"SI"</formula>
    </cfRule>
  </conditionalFormatting>
  <conditionalFormatting sqref="AV422">
    <cfRule type="cellIs" dxfId="52" priority="52" operator="equal">
      <formula>1</formula>
    </cfRule>
  </conditionalFormatting>
  <conditionalFormatting sqref="W397:W405">
    <cfRule type="cellIs" dxfId="51" priority="60" operator="equal">
      <formula>"SI"</formula>
    </cfRule>
  </conditionalFormatting>
  <conditionalFormatting sqref="AV397:AV405">
    <cfRule type="cellIs" dxfId="50" priority="59" operator="equal">
      <formula>1</formula>
    </cfRule>
  </conditionalFormatting>
  <conditionalFormatting sqref="AV406:AV414">
    <cfRule type="cellIs" dxfId="49" priority="57" operator="equal">
      <formula>1</formula>
    </cfRule>
  </conditionalFormatting>
  <conditionalFormatting sqref="W416:W421">
    <cfRule type="cellIs" dxfId="48" priority="56" operator="equal">
      <formula>"SI"</formula>
    </cfRule>
  </conditionalFormatting>
  <conditionalFormatting sqref="AQ417:AU419 AN417:AP417">
    <cfRule type="cellIs" dxfId="47" priority="54" operator="equal">
      <formula>1</formula>
    </cfRule>
  </conditionalFormatting>
  <conditionalFormatting sqref="AV415">
    <cfRule type="cellIs" dxfId="46" priority="50" operator="equal">
      <formula>1</formula>
    </cfRule>
  </conditionalFormatting>
  <conditionalFormatting sqref="W406:W414">
    <cfRule type="cellIs" dxfId="45" priority="58" operator="equal">
      <formula>"SI"</formula>
    </cfRule>
  </conditionalFormatting>
  <conditionalFormatting sqref="AV416:AV421">
    <cfRule type="cellIs" dxfId="44" priority="55" operator="equal">
      <formula>1</formula>
    </cfRule>
  </conditionalFormatting>
  <conditionalFormatting sqref="W415">
    <cfRule type="cellIs" dxfId="43" priority="51" operator="equal">
      <formula>"SI"</formula>
    </cfRule>
  </conditionalFormatting>
  <conditionalFormatting sqref="W443">
    <cfRule type="cellIs" dxfId="42" priority="29" operator="equal">
      <formula>"SI"</formula>
    </cfRule>
  </conditionalFormatting>
  <conditionalFormatting sqref="AV443">
    <cfRule type="cellIs" dxfId="41" priority="28" operator="equal">
      <formula>1</formula>
    </cfRule>
  </conditionalFormatting>
  <conditionalFormatting sqref="W433:W442">
    <cfRule type="cellIs" dxfId="40" priority="36" operator="equal">
      <formula>"SI"</formula>
    </cfRule>
  </conditionalFormatting>
  <conditionalFormatting sqref="AV433:AV442">
    <cfRule type="cellIs" dxfId="39" priority="35" operator="equal">
      <formula>1</formula>
    </cfRule>
  </conditionalFormatting>
  <conditionalFormatting sqref="AV444:AV449">
    <cfRule type="cellIs" dxfId="38" priority="33" operator="equal">
      <formula>1</formula>
    </cfRule>
  </conditionalFormatting>
  <conditionalFormatting sqref="W444:W449">
    <cfRule type="cellIs" dxfId="37" priority="34" operator="equal">
      <formula>"SI"</formula>
    </cfRule>
  </conditionalFormatting>
  <conditionalFormatting sqref="W424:W432">
    <cfRule type="cellIs" dxfId="36" priority="38" operator="equal">
      <formula>"SI"</formula>
    </cfRule>
  </conditionalFormatting>
  <conditionalFormatting sqref="AV424:AV432">
    <cfRule type="cellIs" dxfId="35" priority="37" operator="equal">
      <formula>1</formula>
    </cfRule>
  </conditionalFormatting>
  <conditionalFormatting sqref="AQ445:AU447 AN445:AP445">
    <cfRule type="cellIs" dxfId="34" priority="32" operator="equal">
      <formula>1</formula>
    </cfRule>
  </conditionalFormatting>
  <conditionalFormatting sqref="W493">
    <cfRule type="cellIs" dxfId="33" priority="25" operator="equal">
      <formula>"SI"</formula>
    </cfRule>
  </conditionalFormatting>
  <conditionalFormatting sqref="AV493">
    <cfRule type="cellIs" dxfId="32" priority="24" operator="equal">
      <formula>1</formula>
    </cfRule>
  </conditionalFormatting>
  <conditionalFormatting sqref="W492">
    <cfRule type="cellIs" dxfId="31" priority="16" operator="equal">
      <formula>"SI"</formula>
    </cfRule>
  </conditionalFormatting>
  <conditionalFormatting sqref="AV492">
    <cfRule type="cellIs" dxfId="30" priority="15" operator="equal">
      <formula>1</formula>
    </cfRule>
  </conditionalFormatting>
  <conditionalFormatting sqref="W452:W453">
    <cfRule type="cellIs" dxfId="29" priority="23" operator="equal">
      <formula>"SI"</formula>
    </cfRule>
  </conditionalFormatting>
  <conditionalFormatting sqref="AV452:AV453">
    <cfRule type="cellIs" dxfId="28" priority="22" operator="equal">
      <formula>1</formula>
    </cfRule>
  </conditionalFormatting>
  <conditionalFormatting sqref="AV474:AV477 AV484 AV479:AV482">
    <cfRule type="cellIs" dxfId="27" priority="20" operator="equal">
      <formula>1</formula>
    </cfRule>
  </conditionalFormatting>
  <conditionalFormatting sqref="W486:W491">
    <cfRule type="cellIs" dxfId="26" priority="19" operator="equal">
      <formula>"SI"</formula>
    </cfRule>
  </conditionalFormatting>
  <conditionalFormatting sqref="AQ487:AU489 AN487:AP487">
    <cfRule type="cellIs" dxfId="25" priority="17" operator="equal">
      <formula>1</formula>
    </cfRule>
  </conditionalFormatting>
  <conditionalFormatting sqref="AV485">
    <cfRule type="cellIs" dxfId="24" priority="13" operator="equal">
      <formula>1</formula>
    </cfRule>
  </conditionalFormatting>
  <conditionalFormatting sqref="W474:W477 W484 W479:W482">
    <cfRule type="cellIs" dxfId="23" priority="21" operator="equal">
      <formula>"SI"</formula>
    </cfRule>
  </conditionalFormatting>
  <conditionalFormatting sqref="AV486:AV491">
    <cfRule type="cellIs" dxfId="22" priority="18" operator="equal">
      <formula>1</formula>
    </cfRule>
  </conditionalFormatting>
  <conditionalFormatting sqref="W485">
    <cfRule type="cellIs" dxfId="21" priority="14" operator="equal">
      <formula>"SI"</formula>
    </cfRule>
  </conditionalFormatting>
  <conditionalFormatting sqref="AV483">
    <cfRule type="cellIs" dxfId="20" priority="11" operator="equal">
      <formula>1</formula>
    </cfRule>
  </conditionalFormatting>
  <conditionalFormatting sqref="W483">
    <cfRule type="cellIs" dxfId="19" priority="12" operator="equal">
      <formula>"SI"</formula>
    </cfRule>
  </conditionalFormatting>
  <conditionalFormatting sqref="W454:W464 W466 W473">
    <cfRule type="cellIs" dxfId="18" priority="10" operator="equal">
      <formula>"SI"</formula>
    </cfRule>
  </conditionalFormatting>
  <conditionalFormatting sqref="AV454:AV464 AV466 AV473">
    <cfRule type="cellIs" dxfId="17" priority="9" operator="equal">
      <formula>1</formula>
    </cfRule>
  </conditionalFormatting>
  <conditionalFormatting sqref="AV467:AV470 AV472">
    <cfRule type="cellIs" dxfId="16" priority="5" operator="equal">
      <formula>1</formula>
    </cfRule>
  </conditionalFormatting>
  <conditionalFormatting sqref="W465">
    <cfRule type="cellIs" dxfId="15" priority="8" operator="equal">
      <formula>"SI"</formula>
    </cfRule>
  </conditionalFormatting>
  <conditionalFormatting sqref="AV465">
    <cfRule type="cellIs" dxfId="14" priority="7" operator="equal">
      <formula>1</formula>
    </cfRule>
  </conditionalFormatting>
  <conditionalFormatting sqref="W467:W470 W472">
    <cfRule type="cellIs" dxfId="13" priority="6" operator="equal">
      <formula>"SI"</formula>
    </cfRule>
  </conditionalFormatting>
  <conditionalFormatting sqref="W471">
    <cfRule type="cellIs" dxfId="12" priority="4" operator="equal">
      <formula>"SI"</formula>
    </cfRule>
  </conditionalFormatting>
  <conditionalFormatting sqref="AV471">
    <cfRule type="cellIs" dxfId="11" priority="3" operator="equal">
      <formula>1</formula>
    </cfRule>
  </conditionalFormatting>
  <conditionalFormatting sqref="AV478">
    <cfRule type="cellIs" dxfId="10" priority="1" operator="equal">
      <formula>1</formula>
    </cfRule>
  </conditionalFormatting>
  <conditionalFormatting sqref="W478">
    <cfRule type="cellIs" dxfId="9" priority="2" operator="equal">
      <formula>"SI"</formula>
    </cfRule>
  </conditionalFormatting>
  <dataValidations count="4">
    <dataValidation type="list" allowBlank="1" showInputMessage="1" showErrorMessage="1" sqref="AG23 W15:W17 AG29 W27:W29 AG35:AG40 Y57:AA57 Y61:AA63 W470:W472 AQ17 AQ23 AQ29 AQ35:AQ40 AQ44:AQ47 AQ57 Y17:AB17 AG17 W21:W23 W35:W40 W61:W63 W53:W57 Y23:AB23 Y29:AB29 Y35:AB40 Y44:AB47 AG44:AG47 W44:W47 W71:W73 AG84 AQ61:AQ63 AQ73 AG88:AG90 Y73:AB73 AG73 W77:W78 W84 W100:W101 Y84:AB84 W88:W90 AQ84 Y100:AA100 Y94:AB94 AG94 W94 AQ88:AQ90 Y88:AB90 W109:W111 AG123:AG125 AQ100 W123:W125 AG129:AG130 Y111:AB111 AG111 Y129:AB130 Y123:AA123 W136:W140 Y117:AA117 W129:W130 AQ123 AQ117 W115:W117 AB123:AB125 Y136:AA140 W147:W149 AQ136:AQ139 Y149:AB149 AG149 W153:W155 AQ167:AQ172 Y161:AA161 Y155:AA155 W159:W161 W176:W178 AG167:AG172 Y167:AB172 W167:W172 AG176:AG178 Y176:AB178 AQ161 W184:W188 Y184:AA188 W195:W197 AQ184:AQ188 Y197:AB197 AG197 AG203:AG206 Y203:AB206 W203:W206 AQ197 W213:W214 Y213:AA214 W222:W223 W242:W243 AQ213:AQ214 AG229:AG235 Y229:AB235 W229:W235 Y242:AA243 W250:W251 W267:W268 AQ242:AQ243 AG257:AG260 Y257:AB260 W257:W260 Y267:AA268 Y311:AA312 W311:W312 W281:W283 AQ267:AQ268 Y278:AB278 AG278 W276:W278 AQ278 Y283:AB283 AG283 AQ283 AG289:AG304 Y289:AB304 W289:W304 W320:W321 W335:W336 Y335:AA336 W344:W345 W367:W368 Y367:AA368 W356:W360 AG356:AG360 Y356:AB360 AQ335:AQ336 W349:W350 W376:W377 W394:W396 Y394:AA396 W383:W387 AG383:AG387 Y383:AB387 AQ367:AQ368 W403:W404 W421:W422 Y421:AA422 W410:W414 AG410:AG414 Y410:AB414 AQ394:AQ395 W430:W431 W449:W450 Y449:AA450 W437:W442 AG437:AG442 Y437:AB442 AQ421:AQ422 W491:W492 Y491:AA492 W327:W328 AQ311:AQ312 Y327:AB328 AG327:AG328 AQ472 Y478:AB484 AG478:AG484 W478:W484 W458:W460 AQ449:AQ450 Y460:AB460 AG460 W464:W466 Y472:AA472 Y466:AA466 AQ94 AQ111 AQ129:AQ130 AQ149 AQ155 AQ176:AQ178 AQ203:AQ206 AQ229:AQ235 AQ257:AQ260 AQ289:AQ304 AQ327:AQ328 AQ356:AQ360 AQ383:AQ387 AQ410:AQ414 AQ437:AQ442 AQ460 AQ466 AQ478:AQ484 AQ491:AQ492" xr:uid="{00000000-0002-0000-0200-000000000000}">
      <formula1>LISTA_SI_NO</formula1>
    </dataValidation>
    <dataValidation type="list" allowBlank="1" showInputMessage="1" showErrorMessage="1" sqref="U15:U17 U21:U23 U27:U29 U35:U40 U44:U47 U53:U57 U61:U63 U71:U73 U77:U78 U84 U100:U101 U94 U88:U90 U109:U111 U129:U130 U115:U117 U123:U125 U136:U140 U147:U149 U176:U178 U159:U161 U153:U155 U167:U172 U184:U188 U195:U197 U203:U206 U213:U214 U222:U223 U229:U235 U242:U243 U250:U251 U257:U260 U267:U268 U311:U312 U281:U283 U276:U278 U289:U304 U320:U321 U335:U336 U344:U345 U367:U368 U356:U360 U349:U350 U376:U377 U394:U396 U383:U387 U403:U404 U421:U422 U410:U414 U430:U431 U449:U450 U437:U442 U491:U492 U327:U328 U478:U484 U458:U460 U470:U472 U464:U466" xr:uid="{00000000-0002-0000-0200-000001000000}">
      <formula1>LISTA_TIPO_MEDICION</formula1>
    </dataValidation>
    <dataValidation type="list" allowBlank="1" showInputMessage="1" showErrorMessage="1" sqref="T15:T17 T21:T23 T27:T29 T35:T40 T44:T47 T53:T57 T61:T63 T71:T73 T77:T78 T84 T100:T101 T94 T88:T90 T109:T111 T129:T130 T115:T117 T123:T125 T136:T140 T147:T149 T176:T178 T159:T161 T153:T155 T167:T172 T184:T188 T195:T197 T203:T206 T213:T214 T222:T223 T229:T235 T242:T243 T250:T251 T257:T260 T267:T268 T311:T312 T281:T283 T276:T278 T289:T304 T320:T321 T335:T336 T344:T345 T367:T368 T356:T360 T349:T350 T376:T377 T394:T396 T383:T387 T403:T404 T421:T422 T410:T414 T430:T431 T449:T450 T437:T442 T491:T492 T327:T328 T478:T484 T458:T460 T470:T472 T464:T466" xr:uid="{00000000-0002-0000-0200-000002000000}">
      <formula1>LISTA_UNIDAD</formula1>
    </dataValidation>
    <dataValidation type="decimal" operator="greaterThanOrEqual" allowBlank="1" showInputMessage="1" showErrorMessage="1" sqref="AQ15:AQ16 AQ21:AQ22 AQ27:AQ28 AQ53:AQ56 AQ71:AQ72 AQ77:AQ78 AQ101 AQ109:AQ110 AQ115:AQ116 AQ124:AQ125 AQ147:AQ148 AQ153:AQ154 AQ159:AQ160 AQ195:AQ196 AQ222:AQ223 AQ250:AQ251 AQ276:AQ277 AQ281:AQ282 AQ320:AQ321 AQ344:AQ345 AQ349:AQ350 AQ376:AQ377 AQ403:AQ404 AQ430:AQ431 AQ458:AQ459 AQ464:AQ465 AQ470:AQ471" xr:uid="{8284B2A2-8A5A-4E3E-8E06-3EAC1C541E96}">
      <formula1>0</formula1>
    </dataValidation>
  </dataValidations>
  <pageMargins left="0.23622047244094491" right="0.23622047244094491" top="0.74803149606299213" bottom="0.74803149606299213" header="0.31496062992125984" footer="0.31496062992125984"/>
  <pageSetup paperSize="8" scale="65" fitToWidth="3"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B2:G67"/>
  <sheetViews>
    <sheetView showGridLines="0" zoomScale="85" zoomScaleNormal="85" zoomScaleSheetLayoutView="85" workbookViewId="0">
      <selection activeCell="B2" sqref="B2"/>
    </sheetView>
  </sheetViews>
  <sheetFormatPr baseColWidth="10" defaultColWidth="11.42578125" defaultRowHeight="15" x14ac:dyDescent="0.25"/>
  <cols>
    <col min="1" max="1" width="1.7109375" customWidth="1"/>
    <col min="2" max="2" width="13.28515625" style="4" customWidth="1"/>
    <col min="3" max="3" width="30.5703125" style="22" customWidth="1"/>
    <col min="4" max="4" width="40.5703125" style="9" bestFit="1" customWidth="1"/>
    <col min="5" max="5" width="47" customWidth="1"/>
    <col min="6" max="6" width="20" style="14" customWidth="1"/>
    <col min="7" max="7" width="20.85546875" style="1" customWidth="1"/>
  </cols>
  <sheetData>
    <row r="2" spans="2:7" ht="21" x14ac:dyDescent="0.35">
      <c r="B2" s="25" t="s">
        <v>221</v>
      </c>
      <c r="C2" s="19"/>
      <c r="D2" s="11"/>
      <c r="E2" s="6"/>
      <c r="F2" s="13"/>
      <c r="G2" s="7"/>
    </row>
    <row r="3" spans="2:7" ht="15.75" x14ac:dyDescent="0.25">
      <c r="B3" s="17" t="s">
        <v>222</v>
      </c>
      <c r="C3" s="20"/>
      <c r="D3" s="11"/>
      <c r="E3" s="6"/>
      <c r="F3" s="13"/>
      <c r="G3" s="7"/>
    </row>
    <row r="4" spans="2:7" s="2" customFormat="1" ht="7.5" customHeight="1" x14ac:dyDescent="0.25">
      <c r="B4" s="17"/>
      <c r="C4" s="20"/>
      <c r="D4" s="11"/>
      <c r="E4" s="6"/>
      <c r="F4" s="13"/>
      <c r="G4" s="7"/>
    </row>
    <row r="5" spans="2:7" s="2" customFormat="1" ht="18.75" x14ac:dyDescent="0.25">
      <c r="B5" s="18" t="s">
        <v>223</v>
      </c>
      <c r="C5" s="21"/>
      <c r="D5" s="11"/>
      <c r="E5" s="119" t="str">
        <f>IF(COUNTIF($G$10:$G$43,"NC")&gt;=1,"NO CUMPLE MINIMO REQUERIDO","")</f>
        <v/>
      </c>
      <c r="F5" s="119"/>
      <c r="G5" s="119"/>
    </row>
    <row r="6" spans="2:7" s="2" customFormat="1" ht="15.75" x14ac:dyDescent="0.25">
      <c r="B6" s="17"/>
      <c r="C6" s="20"/>
      <c r="D6" s="11"/>
      <c r="E6" s="6"/>
      <c r="F6" s="13"/>
      <c r="G6" s="7"/>
    </row>
    <row r="7" spans="2:7" s="2" customFormat="1" ht="15.75" x14ac:dyDescent="0.25">
      <c r="B7" s="17" t="s">
        <v>224</v>
      </c>
      <c r="C7" s="20"/>
      <c r="D7" s="11"/>
      <c r="E7" s="6"/>
      <c r="F7" s="13"/>
      <c r="G7" s="7"/>
    </row>
    <row r="8" spans="2:7" s="2" customFormat="1" ht="18.75" x14ac:dyDescent="0.25">
      <c r="B8" s="18" t="s">
        <v>225</v>
      </c>
      <c r="C8" s="20"/>
      <c r="D8" s="11"/>
      <c r="E8" s="119">
        <f>IF(E5="NO CUMPLE MINIMO REQUERIDO","NO CUMPLE MINIMO REQUERIDO",SUMIF($C$12:$C$67,$C$12,F12:F67)*100)</f>
        <v>0</v>
      </c>
      <c r="F8" s="119"/>
      <c r="G8" s="119"/>
    </row>
    <row r="10" spans="2:7" ht="15.75" x14ac:dyDescent="0.25">
      <c r="B10" s="16" t="s">
        <v>226</v>
      </c>
      <c r="C10" s="19" t="s">
        <v>227</v>
      </c>
      <c r="D10" s="12" t="s">
        <v>228</v>
      </c>
      <c r="E10" s="5" t="s">
        <v>229</v>
      </c>
      <c r="F10" s="15" t="s">
        <v>42</v>
      </c>
      <c r="G10" s="8" t="s">
        <v>230</v>
      </c>
    </row>
    <row r="11" spans="2:7" s="2" customFormat="1" ht="15.75" x14ac:dyDescent="0.25">
      <c r="B11" s="16"/>
      <c r="C11" s="19"/>
      <c r="D11" s="12"/>
      <c r="E11" s="5"/>
      <c r="F11" s="15"/>
      <c r="G11" s="8"/>
    </row>
    <row r="12" spans="2:7" s="10" customFormat="1" ht="24.95" customHeight="1" x14ac:dyDescent="0.25">
      <c r="B12" s="26">
        <v>1</v>
      </c>
      <c r="C12" s="26" t="s">
        <v>231</v>
      </c>
      <c r="D12" s="26" t="str">
        <f>MATRIZ!B9</f>
        <v>FLUIDOS DE PERFORACIÓN</v>
      </c>
      <c r="E12" s="26" t="str">
        <f>CONCATENATE(B12,"-",D12)</f>
        <v>1-FLUIDOS DE PERFORACIÓN</v>
      </c>
      <c r="F12" s="27">
        <f>VLOOKUP(E12,MATRIZ!$J$9:$BE$390,47,FALSE)</f>
        <v>0</v>
      </c>
      <c r="G12" s="27" t="str">
        <f>IF(VLOOKUP(E12,MATRIZ!$J$9:$BE$390,38,FALSE)=0,"",VLOOKUP(E12,MATRIZ!$J$9:$BE$390,38,FALSE))</f>
        <v/>
      </c>
    </row>
    <row r="13" spans="2:7" s="10" customFormat="1" ht="24.95" customHeight="1" x14ac:dyDescent="0.25">
      <c r="B13" s="23" t="s">
        <v>46</v>
      </c>
      <c r="C13" s="23" t="s">
        <v>47</v>
      </c>
      <c r="D13" s="23" t="str">
        <f>D12</f>
        <v>FLUIDOS DE PERFORACIÓN</v>
      </c>
      <c r="E13" s="23" t="str">
        <f t="shared" ref="E13:E15" si="0">CONCATENATE(B13,"-",D13)</f>
        <v>1.1-FLUIDOS DE PERFORACIÓN</v>
      </c>
      <c r="F13" s="24">
        <f>VLOOKUP(E13,MATRIZ!$J$9:$BE$390,47,FALSE)</f>
        <v>0</v>
      </c>
      <c r="G13" s="24" t="str">
        <f>IF(VLOOKUP(E13,MATRIZ!$J$9:$BE$390,38,FALSE)=0,"",VLOOKUP(E13,MATRIZ!$J$9:$BE$390,38,FALSE))</f>
        <v/>
      </c>
    </row>
    <row r="14" spans="2:7" s="10" customFormat="1" ht="24.95" customHeight="1" x14ac:dyDescent="0.25">
      <c r="B14" s="23" t="s">
        <v>57</v>
      </c>
      <c r="C14" s="23" t="s">
        <v>103</v>
      </c>
      <c r="D14" s="23" t="str">
        <f t="shared" ref="D14:D15" si="1">D13</f>
        <v>FLUIDOS DE PERFORACIÓN</v>
      </c>
      <c r="E14" s="23" t="str">
        <f t="shared" si="0"/>
        <v>1.2-FLUIDOS DE PERFORACIÓN</v>
      </c>
      <c r="F14" s="24">
        <f>VLOOKUP(E14,MATRIZ!$J$9:$BE$390,47,FALSE)</f>
        <v>0</v>
      </c>
      <c r="G14" s="24" t="str">
        <f>IF(VLOOKUP(E14,MATRIZ!$J$9:$BE$390,38,FALSE)=0,"",VLOOKUP(E14,MATRIZ!$J$9:$BE$390,38,FALSE))</f>
        <v/>
      </c>
    </row>
    <row r="15" spans="2:7" s="10" customFormat="1" ht="24.95" customHeight="1" x14ac:dyDescent="0.25">
      <c r="B15" s="23" t="s">
        <v>81</v>
      </c>
      <c r="C15" s="23" t="s">
        <v>232</v>
      </c>
      <c r="D15" s="23" t="str">
        <f t="shared" si="1"/>
        <v>FLUIDOS DE PERFORACIÓN</v>
      </c>
      <c r="E15" s="23" t="str">
        <f t="shared" si="0"/>
        <v>1.3-FLUIDOS DE PERFORACIÓN</v>
      </c>
      <c r="F15" s="24">
        <f>VLOOKUP(E15,MATRIZ!$J$9:$BE$390,47,FALSE)</f>
        <v>0</v>
      </c>
      <c r="G15" s="24" t="str">
        <f>IF(VLOOKUP(E15,MATRIZ!$J$9:$BE$390,38,FALSE)=0,"",VLOOKUP(E15,MATRIZ!$J$9:$BE$390,38,FALSE))</f>
        <v/>
      </c>
    </row>
    <row r="16" spans="2:7" s="10" customFormat="1" ht="24.95" customHeight="1" x14ac:dyDescent="0.25">
      <c r="B16" s="28">
        <v>1</v>
      </c>
      <c r="C16" s="28" t="s">
        <v>231</v>
      </c>
      <c r="D16" s="28" t="s">
        <v>101</v>
      </c>
      <c r="E16" s="28" t="str">
        <f t="shared" ref="E16:E19" si="2">CONCATENATE(B16,"-",D16)</f>
        <v>1-CEMENTACION</v>
      </c>
      <c r="F16" s="29">
        <f>VLOOKUP(E16,MATRIZ!$J$9:$BE$390,47,FALSE)</f>
        <v>0</v>
      </c>
      <c r="G16" s="29" t="str">
        <f>IF(VLOOKUP(E16,MATRIZ!$J$9:$BE$390,38,FALSE)=0,"",VLOOKUP(E16,MATRIZ!$J$9:$BE$390,38,FALSE))</f>
        <v/>
      </c>
    </row>
    <row r="17" spans="2:7" s="10" customFormat="1" ht="24.95" customHeight="1" x14ac:dyDescent="0.25">
      <c r="B17" s="23" t="s">
        <v>46</v>
      </c>
      <c r="C17" s="23" t="s">
        <v>47</v>
      </c>
      <c r="D17" s="23" t="s">
        <v>101</v>
      </c>
      <c r="E17" s="23" t="str">
        <f t="shared" si="2"/>
        <v>1.1-CEMENTACION</v>
      </c>
      <c r="F17" s="24">
        <f>VLOOKUP(E17,MATRIZ!$J$9:$BE$390,47,FALSE)</f>
        <v>0</v>
      </c>
      <c r="G17" s="24" t="str">
        <f>IF(VLOOKUP(E17,MATRIZ!$J$9:$BE$390,38,FALSE)=0,"",VLOOKUP(E17,MATRIZ!$J$9:$BE$390,38,FALSE))</f>
        <v/>
      </c>
    </row>
    <row r="18" spans="2:7" s="10" customFormat="1" ht="24.95" customHeight="1" x14ac:dyDescent="0.25">
      <c r="B18" s="23" t="s">
        <v>57</v>
      </c>
      <c r="C18" s="23" t="s">
        <v>103</v>
      </c>
      <c r="D18" s="23" t="s">
        <v>101</v>
      </c>
      <c r="E18" s="23" t="str">
        <f t="shared" si="2"/>
        <v>1.2-CEMENTACION</v>
      </c>
      <c r="F18" s="24">
        <f>VLOOKUP(E18,MATRIZ!$J$9:$BE$390,47,FALSE)</f>
        <v>0</v>
      </c>
      <c r="G18" s="24" t="str">
        <f>IF(VLOOKUP(E18,MATRIZ!$J$9:$BE$390,38,FALSE)=0,"",VLOOKUP(E18,MATRIZ!$J$9:$BE$390,38,FALSE))</f>
        <v/>
      </c>
    </row>
    <row r="19" spans="2:7" s="10" customFormat="1" ht="24.95" customHeight="1" x14ac:dyDescent="0.25">
      <c r="B19" s="23" t="s">
        <v>81</v>
      </c>
      <c r="C19" s="23" t="s">
        <v>232</v>
      </c>
      <c r="D19" s="23" t="s">
        <v>101</v>
      </c>
      <c r="E19" s="23" t="str">
        <f t="shared" si="2"/>
        <v>1.3-CEMENTACION</v>
      </c>
      <c r="F19" s="24">
        <f>VLOOKUP(E19,MATRIZ!$J$9:$BE$390,47,FALSE)</f>
        <v>0</v>
      </c>
      <c r="G19" s="24" t="str">
        <f>IF(VLOOKUP(E19,MATRIZ!$J$9:$BE$390,38,FALSE)=0,"",VLOOKUP(E19,MATRIZ!$J$9:$BE$390,38,FALSE))</f>
        <v/>
      </c>
    </row>
    <row r="20" spans="2:7" s="10" customFormat="1" ht="24.95" customHeight="1" x14ac:dyDescent="0.25">
      <c r="B20" s="28">
        <v>1</v>
      </c>
      <c r="C20" s="28" t="s">
        <v>231</v>
      </c>
      <c r="D20" s="28" t="s">
        <v>121</v>
      </c>
      <c r="E20" s="28" t="str">
        <f t="shared" ref="E20:E23" si="3">CONCATENATE(B20,"-",D20)</f>
        <v>1-SERVICIO DIRECCIONAL</v>
      </c>
      <c r="F20" s="29">
        <f>VLOOKUP(E20,MATRIZ!$J$9:$BE$390,47,FALSE)</f>
        <v>0</v>
      </c>
      <c r="G20" s="29" t="str">
        <f>IF(VLOOKUP(E20,MATRIZ!$J$9:$BE$390,38,FALSE)=0,"",VLOOKUP(E20,MATRIZ!$J$9:$BE$390,38,FALSE))</f>
        <v/>
      </c>
    </row>
    <row r="21" spans="2:7" s="10" customFormat="1" ht="24.95" customHeight="1" x14ac:dyDescent="0.25">
      <c r="B21" s="23" t="s">
        <v>46</v>
      </c>
      <c r="C21" s="23" t="s">
        <v>47</v>
      </c>
      <c r="D21" s="23" t="s">
        <v>121</v>
      </c>
      <c r="E21" s="23" t="str">
        <f t="shared" si="3"/>
        <v>1.1-SERVICIO DIRECCIONAL</v>
      </c>
      <c r="F21" s="24">
        <f>VLOOKUP(E21,MATRIZ!$J$9:$BE$390,47,FALSE)</f>
        <v>0</v>
      </c>
      <c r="G21" s="24" t="str">
        <f>IF(VLOOKUP(E21,MATRIZ!$J$9:$BE$390,38,FALSE)=0,"",VLOOKUP(E21,MATRIZ!$J$9:$BE$390,38,FALSE))</f>
        <v/>
      </c>
    </row>
    <row r="22" spans="2:7" s="10" customFormat="1" ht="24.95" customHeight="1" x14ac:dyDescent="0.25">
      <c r="B22" s="23" t="s">
        <v>57</v>
      </c>
      <c r="C22" s="23" t="s">
        <v>103</v>
      </c>
      <c r="D22" s="23" t="s">
        <v>121</v>
      </c>
      <c r="E22" s="23" t="str">
        <f t="shared" si="3"/>
        <v>1.2-SERVICIO DIRECCIONAL</v>
      </c>
      <c r="F22" s="24">
        <f>VLOOKUP(E22,MATRIZ!$J$9:$BE$390,47,FALSE)</f>
        <v>0</v>
      </c>
      <c r="G22" s="24" t="str">
        <f>IF(VLOOKUP(E22,MATRIZ!$J$9:$BE$390,38,FALSE)=0,"",VLOOKUP(E22,MATRIZ!$J$9:$BE$390,38,FALSE))</f>
        <v/>
      </c>
    </row>
    <row r="23" spans="2:7" s="10" customFormat="1" ht="24.95" customHeight="1" x14ac:dyDescent="0.25">
      <c r="B23" s="23" t="s">
        <v>81</v>
      </c>
      <c r="C23" s="23" t="s">
        <v>232</v>
      </c>
      <c r="D23" s="23" t="s">
        <v>121</v>
      </c>
      <c r="E23" s="23" t="str">
        <f t="shared" si="3"/>
        <v>1.3-SERVICIO DIRECCIONAL</v>
      </c>
      <c r="F23" s="24">
        <f>VLOOKUP(E23,MATRIZ!$J$9:$BE$390,47,FALSE)</f>
        <v>0</v>
      </c>
      <c r="G23" s="24" t="str">
        <f>IF(VLOOKUP(E23,MATRIZ!$J$9:$BE$390,38,FALSE)=0,"",VLOOKUP(E23,MATRIZ!$J$9:$BE$390,38,FALSE))</f>
        <v/>
      </c>
    </row>
    <row r="24" spans="2:7" s="10" customFormat="1" ht="24.95" customHeight="1" x14ac:dyDescent="0.25">
      <c r="B24" s="28">
        <v>1</v>
      </c>
      <c r="C24" s="28" t="s">
        <v>231</v>
      </c>
      <c r="D24" s="28" t="s">
        <v>141</v>
      </c>
      <c r="E24" s="28" t="str">
        <f t="shared" ref="E24:E27" si="4">CONCATENATE(B24,"-",D24)</f>
        <v>1-PERFILAJE</v>
      </c>
      <c r="F24" s="29">
        <f>VLOOKUP(E24,MATRIZ!$J$9:$BE$390,47,FALSE)</f>
        <v>0</v>
      </c>
      <c r="G24" s="29" t="str">
        <f>IF(VLOOKUP(E24,MATRIZ!$J$9:$BE$390,38,FALSE)=0,"",VLOOKUP(E24,MATRIZ!$J$9:$BE$390,38,FALSE))</f>
        <v/>
      </c>
    </row>
    <row r="25" spans="2:7" s="10" customFormat="1" ht="24.95" customHeight="1" x14ac:dyDescent="0.25">
      <c r="B25" s="23" t="s">
        <v>46</v>
      </c>
      <c r="C25" s="23" t="s">
        <v>47</v>
      </c>
      <c r="D25" s="23" t="s">
        <v>141</v>
      </c>
      <c r="E25" s="23" t="str">
        <f t="shared" si="4"/>
        <v>1.1-PERFILAJE</v>
      </c>
      <c r="F25" s="24">
        <f>VLOOKUP(E25,MATRIZ!$J$9:$BE$390,47,FALSE)</f>
        <v>0</v>
      </c>
      <c r="G25" s="24" t="str">
        <f>IF(VLOOKUP(E25,MATRIZ!$J$9:$BE$390,38,FALSE)=0,"",VLOOKUP(E25,MATRIZ!$J$9:$BE$390,38,FALSE))</f>
        <v/>
      </c>
    </row>
    <row r="26" spans="2:7" s="10" customFormat="1" ht="24.95" customHeight="1" x14ac:dyDescent="0.25">
      <c r="B26" s="23" t="s">
        <v>57</v>
      </c>
      <c r="C26" s="23" t="s">
        <v>103</v>
      </c>
      <c r="D26" s="23" t="s">
        <v>141</v>
      </c>
      <c r="E26" s="23" t="str">
        <f t="shared" si="4"/>
        <v>1.2-PERFILAJE</v>
      </c>
      <c r="F26" s="24">
        <f>VLOOKUP(E26,MATRIZ!$J$9:$BE$390,47,FALSE)</f>
        <v>0</v>
      </c>
      <c r="G26" s="24" t="str">
        <f>IF(VLOOKUP(E26,MATRIZ!$J$9:$BE$390,38,FALSE)=0,"",VLOOKUP(E26,MATRIZ!$J$9:$BE$390,38,FALSE))</f>
        <v/>
      </c>
    </row>
    <row r="27" spans="2:7" s="10" customFormat="1" ht="24.95" customHeight="1" x14ac:dyDescent="0.25">
      <c r="B27" s="23" t="s">
        <v>81</v>
      </c>
      <c r="C27" s="23" t="s">
        <v>232</v>
      </c>
      <c r="D27" s="23" t="s">
        <v>141</v>
      </c>
      <c r="E27" s="23" t="str">
        <f t="shared" si="4"/>
        <v>1.3-PERFILAJE</v>
      </c>
      <c r="F27" s="24">
        <f>VLOOKUP(E27,MATRIZ!$J$9:$BE$390,47,FALSE)</f>
        <v>0</v>
      </c>
      <c r="G27" s="24" t="str">
        <f>IF(VLOOKUP(E27,MATRIZ!$J$9:$BE$390,38,FALSE)=0,"",VLOOKUP(E27,MATRIZ!$J$9:$BE$390,38,FALSE))</f>
        <v/>
      </c>
    </row>
    <row r="28" spans="2:7" s="10" customFormat="1" ht="24.95" customHeight="1" x14ac:dyDescent="0.25">
      <c r="B28" s="28">
        <v>1</v>
      </c>
      <c r="C28" s="28" t="s">
        <v>231</v>
      </c>
      <c r="D28" s="28" t="s">
        <v>167</v>
      </c>
      <c r="E28" s="28" t="str">
        <f t="shared" ref="E28:E31" si="5">CONCATENATE(B28,"-",D28)</f>
        <v>1-TREPANOS</v>
      </c>
      <c r="F28" s="29">
        <f>VLOOKUP(E28,MATRIZ!$J$9:$BE$390,47,FALSE)</f>
        <v>0</v>
      </c>
      <c r="G28" s="29" t="str">
        <f>IF(VLOOKUP(E28,MATRIZ!$J$9:$BE$390,38,FALSE)=0,"",VLOOKUP(E28,MATRIZ!$J$9:$BE$390,38,FALSE))</f>
        <v/>
      </c>
    </row>
    <row r="29" spans="2:7" s="10" customFormat="1" ht="24.95" customHeight="1" x14ac:dyDescent="0.25">
      <c r="B29" s="23" t="s">
        <v>46</v>
      </c>
      <c r="C29" s="23" t="s">
        <v>47</v>
      </c>
      <c r="D29" s="23" t="s">
        <v>167</v>
      </c>
      <c r="E29" s="23" t="str">
        <f t="shared" si="5"/>
        <v>1.1-TREPANOS</v>
      </c>
      <c r="F29" s="24">
        <f>VLOOKUP(E29,MATRIZ!$J$9:$BE$390,47,FALSE)</f>
        <v>0</v>
      </c>
      <c r="G29" s="24" t="str">
        <f>IF(VLOOKUP(E29,MATRIZ!$J$9:$BE$390,38,FALSE)=0,"",VLOOKUP(E29,MATRIZ!$J$9:$BE$390,38,FALSE))</f>
        <v/>
      </c>
    </row>
    <row r="30" spans="2:7" s="10" customFormat="1" ht="24.95" customHeight="1" x14ac:dyDescent="0.25">
      <c r="B30" s="23" t="s">
        <v>57</v>
      </c>
      <c r="C30" s="23" t="s">
        <v>103</v>
      </c>
      <c r="D30" s="23" t="s">
        <v>167</v>
      </c>
      <c r="E30" s="23" t="str">
        <f t="shared" si="5"/>
        <v>1.2-TREPANOS</v>
      </c>
      <c r="F30" s="24">
        <f>VLOOKUP(E30,MATRIZ!$J$9:$BE$390,47,FALSE)</f>
        <v>0</v>
      </c>
      <c r="G30" s="24" t="str">
        <f>IF(VLOOKUP(E30,MATRIZ!$J$9:$BE$390,38,FALSE)=0,"",VLOOKUP(E30,MATRIZ!$J$9:$BE$390,38,FALSE))</f>
        <v/>
      </c>
    </row>
    <row r="31" spans="2:7" s="10" customFormat="1" ht="24.95" customHeight="1" x14ac:dyDescent="0.25">
      <c r="B31" s="23" t="s">
        <v>81</v>
      </c>
      <c r="C31" s="23" t="s">
        <v>232</v>
      </c>
      <c r="D31" s="23" t="s">
        <v>167</v>
      </c>
      <c r="E31" s="23" t="str">
        <f t="shared" si="5"/>
        <v>1.3-TREPANOS</v>
      </c>
      <c r="F31" s="24">
        <f>VLOOKUP(E31,MATRIZ!$J$9:$BE$390,47,FALSE)</f>
        <v>0</v>
      </c>
      <c r="G31" s="24" t="str">
        <f>IF(VLOOKUP(E31,MATRIZ!$J$9:$BE$390,38,FALSE)=0,"",VLOOKUP(E31,MATRIZ!$J$9:$BE$390,38,FALSE))</f>
        <v/>
      </c>
    </row>
    <row r="32" spans="2:7" s="10" customFormat="1" ht="24.95" customHeight="1" x14ac:dyDescent="0.25">
      <c r="B32" s="28">
        <v>1</v>
      </c>
      <c r="C32" s="28" t="s">
        <v>231</v>
      </c>
      <c r="D32" s="28" t="s">
        <v>183</v>
      </c>
      <c r="E32" s="28" t="str">
        <f t="shared" ref="E32:E35" si="6">CONCATENATE(B32,"-",D32)</f>
        <v>1-HERRAMIENTAS DE FONDO</v>
      </c>
      <c r="F32" s="29">
        <f>VLOOKUP(E32,MATRIZ!$J$9:$BE$390,47,FALSE)</f>
        <v>0</v>
      </c>
      <c r="G32" s="29" t="str">
        <f>IF(VLOOKUP(E32,MATRIZ!$J$9:$BE$390,38,FALSE)=0,"",VLOOKUP(E32,MATRIZ!$J$9:$BE$390,38,FALSE))</f>
        <v/>
      </c>
    </row>
    <row r="33" spans="2:7" s="10" customFormat="1" ht="24.95" customHeight="1" x14ac:dyDescent="0.25">
      <c r="B33" s="23" t="s">
        <v>46</v>
      </c>
      <c r="C33" s="23" t="s">
        <v>47</v>
      </c>
      <c r="D33" s="23" t="s">
        <v>183</v>
      </c>
      <c r="E33" s="23" t="str">
        <f t="shared" si="6"/>
        <v>1.1-HERRAMIENTAS DE FONDO</v>
      </c>
      <c r="F33" s="24">
        <f>VLOOKUP(E33,MATRIZ!$J$9:$BE$390,47,FALSE)</f>
        <v>0</v>
      </c>
      <c r="G33" s="24" t="str">
        <f>IF(VLOOKUP(E33,MATRIZ!$J$9:$BE$390,38,FALSE)=0,"",VLOOKUP(E33,MATRIZ!$J$9:$BE$390,38,FALSE))</f>
        <v/>
      </c>
    </row>
    <row r="34" spans="2:7" s="10" customFormat="1" ht="24.95" customHeight="1" x14ac:dyDescent="0.25">
      <c r="B34" s="23" t="s">
        <v>57</v>
      </c>
      <c r="C34" s="23" t="s">
        <v>103</v>
      </c>
      <c r="D34" s="23" t="s">
        <v>183</v>
      </c>
      <c r="E34" s="23" t="str">
        <f t="shared" si="6"/>
        <v>1.2-HERRAMIENTAS DE FONDO</v>
      </c>
      <c r="F34" s="24">
        <f>VLOOKUP(E34,MATRIZ!$J$9:$BE$390,47,FALSE)</f>
        <v>0</v>
      </c>
      <c r="G34" s="24" t="str">
        <f>IF(VLOOKUP(E34,MATRIZ!$J$9:$BE$390,38,FALSE)=0,"",VLOOKUP(E34,MATRIZ!$J$9:$BE$390,38,FALSE))</f>
        <v/>
      </c>
    </row>
    <row r="35" spans="2:7" s="10" customFormat="1" ht="24.95" customHeight="1" x14ac:dyDescent="0.25">
      <c r="B35" s="23" t="s">
        <v>81</v>
      </c>
      <c r="C35" s="23" t="s">
        <v>232</v>
      </c>
      <c r="D35" s="23" t="s">
        <v>183</v>
      </c>
      <c r="E35" s="23" t="str">
        <f t="shared" si="6"/>
        <v>1.3-HERRAMIENTAS DE FONDO</v>
      </c>
      <c r="F35" s="24">
        <f>VLOOKUP(E35,MATRIZ!$J$9:$BE$390,47,FALSE)</f>
        <v>0</v>
      </c>
      <c r="G35" s="24" t="str">
        <f>IF(VLOOKUP(E35,MATRIZ!$J$9:$BE$390,38,FALSE)=0,"",VLOOKUP(E35,MATRIZ!$J$9:$BE$390,38,FALSE))</f>
        <v/>
      </c>
    </row>
    <row r="36" spans="2:7" s="10" customFormat="1" ht="24.95" customHeight="1" x14ac:dyDescent="0.25">
      <c r="B36" s="28">
        <v>1</v>
      </c>
      <c r="C36" s="28" t="s">
        <v>231</v>
      </c>
      <c r="D36" s="28" t="s">
        <v>197</v>
      </c>
      <c r="E36" s="28" t="str">
        <f t="shared" ref="E36:E39" si="7">CONCATENATE(B36,"-",D36)</f>
        <v>1-CORRIDA DE REVESTIDORES</v>
      </c>
      <c r="F36" s="29">
        <f>VLOOKUP(E36,MATRIZ!$J$9:$BE$390,47,FALSE)</f>
        <v>0</v>
      </c>
      <c r="G36" s="29" t="str">
        <f>IF(VLOOKUP(E36,MATRIZ!$J$9:$BE$390,38,FALSE)=0,"",VLOOKUP(E36,MATRIZ!$J$9:$BE$390,38,FALSE))</f>
        <v/>
      </c>
    </row>
    <row r="37" spans="2:7" s="10" customFormat="1" ht="24.95" customHeight="1" x14ac:dyDescent="0.25">
      <c r="B37" s="23" t="s">
        <v>46</v>
      </c>
      <c r="C37" s="23" t="s">
        <v>47</v>
      </c>
      <c r="D37" s="23" t="s">
        <v>197</v>
      </c>
      <c r="E37" s="23" t="str">
        <f t="shared" si="7"/>
        <v>1.1-CORRIDA DE REVESTIDORES</v>
      </c>
      <c r="F37" s="24">
        <f>VLOOKUP(E37,MATRIZ!$J$9:$BE$390,47,FALSE)</f>
        <v>0</v>
      </c>
      <c r="G37" s="24" t="str">
        <f>IF(VLOOKUP(E37,MATRIZ!$J$9:$BE$390,38,FALSE)=0,"",VLOOKUP(E37,MATRIZ!$J$9:$BE$390,38,FALSE))</f>
        <v/>
      </c>
    </row>
    <row r="38" spans="2:7" s="10" customFormat="1" ht="24.95" customHeight="1" x14ac:dyDescent="0.25">
      <c r="B38" s="23" t="s">
        <v>57</v>
      </c>
      <c r="C38" s="23" t="s">
        <v>103</v>
      </c>
      <c r="D38" s="23" t="s">
        <v>197</v>
      </c>
      <c r="E38" s="23" t="str">
        <f t="shared" si="7"/>
        <v>1.2-CORRIDA DE REVESTIDORES</v>
      </c>
      <c r="F38" s="24">
        <f>VLOOKUP(E38,MATRIZ!$J$9:$BE$390,47,FALSE)</f>
        <v>0</v>
      </c>
      <c r="G38" s="24" t="str">
        <f>IF(VLOOKUP(E38,MATRIZ!$J$9:$BE$390,38,FALSE)=0,"",VLOOKUP(E38,MATRIZ!$J$9:$BE$390,38,FALSE))</f>
        <v/>
      </c>
    </row>
    <row r="39" spans="2:7" s="10" customFormat="1" ht="24.95" customHeight="1" x14ac:dyDescent="0.25">
      <c r="B39" s="23" t="s">
        <v>81</v>
      </c>
      <c r="C39" s="23" t="s">
        <v>232</v>
      </c>
      <c r="D39" s="23" t="s">
        <v>197</v>
      </c>
      <c r="E39" s="23" t="str">
        <f t="shared" si="7"/>
        <v>1.3-CORRIDA DE REVESTIDORES</v>
      </c>
      <c r="F39" s="24">
        <f>VLOOKUP(E39,MATRIZ!$J$9:$BE$390,47,FALSE)</f>
        <v>0</v>
      </c>
      <c r="G39" s="24" t="str">
        <f>IF(VLOOKUP(E39,MATRIZ!$J$9:$BE$390,38,FALSE)=0,"",VLOOKUP(E39,MATRIZ!$J$9:$BE$390,38,FALSE))</f>
        <v/>
      </c>
    </row>
    <row r="40" spans="2:7" s="10" customFormat="1" ht="24.95" customHeight="1" x14ac:dyDescent="0.25">
      <c r="B40" s="28">
        <v>1</v>
      </c>
      <c r="C40" s="28" t="s">
        <v>231</v>
      </c>
      <c r="D40" s="28" t="s">
        <v>205</v>
      </c>
      <c r="E40" s="28" t="str">
        <f t="shared" ref="E40:E67" si="8">CONCATENATE(B40,"-",D40)</f>
        <v>1-LINER HANGER</v>
      </c>
      <c r="F40" s="29">
        <f>VLOOKUP(E40,MATRIZ!$J$9:$BE$390,47,FALSE)</f>
        <v>0</v>
      </c>
      <c r="G40" s="29" t="str">
        <f>IF(VLOOKUP(E40,MATRIZ!$J$9:$BE$390,38,FALSE)=0,"",VLOOKUP(E40,MATRIZ!$J$9:$BE$390,38,FALSE))</f>
        <v/>
      </c>
    </row>
    <row r="41" spans="2:7" s="10" customFormat="1" ht="24.95" customHeight="1" x14ac:dyDescent="0.25">
      <c r="B41" s="23" t="s">
        <v>46</v>
      </c>
      <c r="C41" s="23" t="s">
        <v>47</v>
      </c>
      <c r="D41" s="23" t="s">
        <v>205</v>
      </c>
      <c r="E41" s="23" t="str">
        <f t="shared" si="8"/>
        <v>1.1-LINER HANGER</v>
      </c>
      <c r="F41" s="24">
        <f>VLOOKUP(E41,MATRIZ!$J$9:$BE$390,47,FALSE)</f>
        <v>0</v>
      </c>
      <c r="G41" s="24" t="str">
        <f>IF(VLOOKUP(E41,MATRIZ!$J$9:$BE$390,38,FALSE)=0,"",VLOOKUP(E41,MATRIZ!$J$9:$BE$390,38,FALSE))</f>
        <v/>
      </c>
    </row>
    <row r="42" spans="2:7" s="10" customFormat="1" ht="24.95" customHeight="1" x14ac:dyDescent="0.25">
      <c r="B42" s="23" t="s">
        <v>57</v>
      </c>
      <c r="C42" s="23" t="s">
        <v>103</v>
      </c>
      <c r="D42" s="23" t="s">
        <v>205</v>
      </c>
      <c r="E42" s="23" t="str">
        <f t="shared" si="8"/>
        <v>1.2-LINER HANGER</v>
      </c>
      <c r="F42" s="24">
        <f>VLOOKUP(E42,MATRIZ!$J$9:$BE$390,47,FALSE)</f>
        <v>0</v>
      </c>
      <c r="G42" s="24" t="str">
        <f>IF(VLOOKUP(E42,MATRIZ!$J$9:$BE$390,38,FALSE)=0,"",VLOOKUP(E42,MATRIZ!$J$9:$BE$390,38,FALSE))</f>
        <v/>
      </c>
    </row>
    <row r="43" spans="2:7" s="10" customFormat="1" ht="24.95" customHeight="1" x14ac:dyDescent="0.25">
      <c r="B43" s="23" t="s">
        <v>81</v>
      </c>
      <c r="C43" s="23" t="s">
        <v>232</v>
      </c>
      <c r="D43" s="23" t="s">
        <v>205</v>
      </c>
      <c r="E43" s="23" t="str">
        <f t="shared" si="8"/>
        <v>1.3-LINER HANGER</v>
      </c>
      <c r="F43" s="24">
        <f>VLOOKUP(E43,MATRIZ!$J$9:$BE$390,47,FALSE)</f>
        <v>0</v>
      </c>
      <c r="G43" s="24" t="str">
        <f>IF(VLOOKUP(E43,MATRIZ!$J$9:$BE$390,38,FALSE)=0,"",VLOOKUP(E43,MATRIZ!$J$9:$BE$390,38,FALSE))</f>
        <v/>
      </c>
    </row>
    <row r="44" spans="2:7" ht="24.6" customHeight="1" x14ac:dyDescent="0.25">
      <c r="B44" s="28">
        <v>1</v>
      </c>
      <c r="C44" s="28" t="s">
        <v>231</v>
      </c>
      <c r="D44" s="28" t="s">
        <v>233</v>
      </c>
      <c r="E44" s="28" t="str">
        <f t="shared" si="8"/>
        <v>1-CAÑONEO</v>
      </c>
      <c r="F44" s="29">
        <f>VLOOKUP(E44,MATRIZ!$J$9:$BE$492,47,FALSE)</f>
        <v>0</v>
      </c>
      <c r="G44" s="29" t="str">
        <f>IF(VLOOKUP(E44,MATRIZ!$J$9:$BE$492,38,FALSE)=0,"",VLOOKUP(E44,MATRIZ!$J$9:$BE$492,38,FALSE))</f>
        <v/>
      </c>
    </row>
    <row r="45" spans="2:7" ht="24.6" customHeight="1" x14ac:dyDescent="0.25">
      <c r="B45" s="23" t="s">
        <v>46</v>
      </c>
      <c r="C45" s="23" t="s">
        <v>47</v>
      </c>
      <c r="D45" s="23" t="s">
        <v>233</v>
      </c>
      <c r="E45" s="23" t="str">
        <f t="shared" si="8"/>
        <v>1.1-CAÑONEO</v>
      </c>
      <c r="F45" s="24">
        <f>VLOOKUP(E45,MATRIZ!$J$9:$BE$492,47,FALSE)</f>
        <v>0</v>
      </c>
      <c r="G45" s="24" t="str">
        <f>IF(VLOOKUP(E45,MATRIZ!$J$9:$BE$492,38,FALSE)=0,"",VLOOKUP(E45,MATRIZ!$J$9:$BE$492,38,FALSE))</f>
        <v/>
      </c>
    </row>
    <row r="46" spans="2:7" ht="24.6" customHeight="1" x14ac:dyDescent="0.25">
      <c r="B46" s="23" t="s">
        <v>57</v>
      </c>
      <c r="C46" s="23" t="s">
        <v>103</v>
      </c>
      <c r="D46" s="23" t="s">
        <v>233</v>
      </c>
      <c r="E46" s="23" t="str">
        <f t="shared" si="8"/>
        <v>1.2-CAÑONEO</v>
      </c>
      <c r="F46" s="24">
        <f>VLOOKUP(E46,MATRIZ!$J$9:$BE$492,47,FALSE)</f>
        <v>0</v>
      </c>
      <c r="G46" s="24" t="str">
        <f>IF(VLOOKUP(E46,MATRIZ!$J$9:$BE$492,38,FALSE)=0,"",VLOOKUP(E46,MATRIZ!$J$9:$BE$492,38,FALSE))</f>
        <v/>
      </c>
    </row>
    <row r="47" spans="2:7" ht="24.6" customHeight="1" x14ac:dyDescent="0.25">
      <c r="B47" s="23" t="s">
        <v>81</v>
      </c>
      <c r="C47" s="23" t="s">
        <v>232</v>
      </c>
      <c r="D47" s="23" t="s">
        <v>233</v>
      </c>
      <c r="E47" s="23" t="str">
        <f t="shared" si="8"/>
        <v>1.3-CAÑONEO</v>
      </c>
      <c r="F47" s="24">
        <f>VLOOKUP(E47,MATRIZ!$J$9:$BE$492,47,FALSE)</f>
        <v>0</v>
      </c>
      <c r="G47" s="24" t="str">
        <f>IF(VLOOKUP(E47,MATRIZ!$J$9:$BE$492,38,FALSE)=0,"",VLOOKUP(E47,MATRIZ!$J$9:$BE$492,38,FALSE))</f>
        <v/>
      </c>
    </row>
    <row r="48" spans="2:7" ht="24.6" customHeight="1" x14ac:dyDescent="0.25">
      <c r="B48" s="28">
        <v>1</v>
      </c>
      <c r="C48" s="28" t="s">
        <v>231</v>
      </c>
      <c r="D48" s="28" t="s">
        <v>235</v>
      </c>
      <c r="E48" s="28" t="str">
        <f t="shared" si="8"/>
        <v>1-BOMBEO DE GP</v>
      </c>
      <c r="F48" s="29">
        <f>VLOOKUP(E48,MATRIZ!$J$9:$BE$492,47,FALSE)</f>
        <v>0</v>
      </c>
      <c r="G48" s="29" t="str">
        <f>IF(VLOOKUP(E48,MATRIZ!$J$9:$BE$492,38,FALSE)=0,"",VLOOKUP(E48,MATRIZ!$J$9:$BE$492,38,FALSE))</f>
        <v/>
      </c>
    </row>
    <row r="49" spans="2:7" ht="24.6" customHeight="1" x14ac:dyDescent="0.25">
      <c r="B49" s="23" t="s">
        <v>46</v>
      </c>
      <c r="C49" s="23" t="s">
        <v>47</v>
      </c>
      <c r="D49" s="23" t="s">
        <v>235</v>
      </c>
      <c r="E49" s="23" t="str">
        <f t="shared" si="8"/>
        <v>1.1-BOMBEO DE GP</v>
      </c>
      <c r="F49" s="24">
        <f>VLOOKUP(E49,MATRIZ!$J$9:$BE$492,47,FALSE)</f>
        <v>0</v>
      </c>
      <c r="G49" s="24" t="str">
        <f>IF(VLOOKUP(E49,MATRIZ!$J$9:$BE$492,38,FALSE)=0,"",VLOOKUP(E49,MATRIZ!$J$9:$BE$492,38,FALSE))</f>
        <v/>
      </c>
    </row>
    <row r="50" spans="2:7" ht="24.6" customHeight="1" x14ac:dyDescent="0.25">
      <c r="B50" s="23" t="s">
        <v>57</v>
      </c>
      <c r="C50" s="23" t="s">
        <v>103</v>
      </c>
      <c r="D50" s="23" t="s">
        <v>235</v>
      </c>
      <c r="E50" s="23" t="str">
        <f t="shared" si="8"/>
        <v>1.2-BOMBEO DE GP</v>
      </c>
      <c r="F50" s="24">
        <f>VLOOKUP(E50,MATRIZ!$J$9:$BE$492,47,FALSE)</f>
        <v>0</v>
      </c>
      <c r="G50" s="24" t="str">
        <f>IF(VLOOKUP(E50,MATRIZ!$J$9:$BE$492,38,FALSE)=0,"",VLOOKUP(E50,MATRIZ!$J$9:$BE$492,38,FALSE))</f>
        <v/>
      </c>
    </row>
    <row r="51" spans="2:7" ht="24.6" customHeight="1" x14ac:dyDescent="0.25">
      <c r="B51" s="23" t="s">
        <v>81</v>
      </c>
      <c r="C51" s="23" t="s">
        <v>232</v>
      </c>
      <c r="D51" s="23" t="s">
        <v>235</v>
      </c>
      <c r="E51" s="23" t="str">
        <f t="shared" si="8"/>
        <v>1.3-BOMBEO DE GP</v>
      </c>
      <c r="F51" s="24">
        <f>VLOOKUP(E51,MATRIZ!$J$9:$BE$492,47,FALSE)</f>
        <v>0</v>
      </c>
      <c r="G51" s="24" t="str">
        <f>IF(VLOOKUP(E51,MATRIZ!$J$9:$BE$492,38,FALSE)=0,"",VLOOKUP(E51,MATRIZ!$J$9:$BE$492,38,FALSE))</f>
        <v/>
      </c>
    </row>
    <row r="52" spans="2:7" ht="24.6" customHeight="1" x14ac:dyDescent="0.25">
      <c r="B52" s="28">
        <v>1</v>
      </c>
      <c r="C52" s="28" t="s">
        <v>231</v>
      </c>
      <c r="D52" s="28" t="s">
        <v>245</v>
      </c>
      <c r="E52" s="28" t="str">
        <f t="shared" si="8"/>
        <v>1-AFORO</v>
      </c>
      <c r="F52" s="29">
        <f>VLOOKUP(E52,MATRIZ!$J$9:$BE$492,47,FALSE)</f>
        <v>0</v>
      </c>
      <c r="G52" s="29" t="str">
        <f>IF(VLOOKUP(E52,MATRIZ!$J$9:$BE$492,38,FALSE)=0,"",VLOOKUP(E52,MATRIZ!$J$9:$BE$492,38,FALSE))</f>
        <v/>
      </c>
    </row>
    <row r="53" spans="2:7" ht="24.6" customHeight="1" x14ac:dyDescent="0.25">
      <c r="B53" s="23" t="s">
        <v>46</v>
      </c>
      <c r="C53" s="23" t="s">
        <v>47</v>
      </c>
      <c r="D53" s="23" t="s">
        <v>245</v>
      </c>
      <c r="E53" s="23" t="str">
        <f t="shared" si="8"/>
        <v>1.1-AFORO</v>
      </c>
      <c r="F53" s="24">
        <f>VLOOKUP(E53,MATRIZ!$J$9:$BE$492,47,FALSE)</f>
        <v>0</v>
      </c>
      <c r="G53" s="24" t="str">
        <f>IF(VLOOKUP(E53,MATRIZ!$J$9:$BE$492,38,FALSE)=0,"",VLOOKUP(E53,MATRIZ!$J$9:$BE$492,38,FALSE))</f>
        <v/>
      </c>
    </row>
    <row r="54" spans="2:7" ht="24.6" customHeight="1" x14ac:dyDescent="0.25">
      <c r="B54" s="23" t="s">
        <v>57</v>
      </c>
      <c r="C54" s="23" t="s">
        <v>103</v>
      </c>
      <c r="D54" s="23" t="s">
        <v>245</v>
      </c>
      <c r="E54" s="23" t="str">
        <f t="shared" si="8"/>
        <v>1.2-AFORO</v>
      </c>
      <c r="F54" s="24">
        <f>VLOOKUP(E54,MATRIZ!$J$9:$BE$492,47,FALSE)</f>
        <v>0</v>
      </c>
      <c r="G54" s="24" t="str">
        <f>IF(VLOOKUP(E54,MATRIZ!$J$9:$BE$492,38,FALSE)=0,"",VLOOKUP(E54,MATRIZ!$J$9:$BE$492,38,FALSE))</f>
        <v/>
      </c>
    </row>
    <row r="55" spans="2:7" ht="24.6" customHeight="1" x14ac:dyDescent="0.25">
      <c r="B55" s="23" t="s">
        <v>81</v>
      </c>
      <c r="C55" s="23" t="s">
        <v>232</v>
      </c>
      <c r="D55" s="23" t="s">
        <v>245</v>
      </c>
      <c r="E55" s="23" t="str">
        <f t="shared" si="8"/>
        <v>1.3-AFORO</v>
      </c>
      <c r="F55" s="24">
        <f>VLOOKUP(E55,MATRIZ!$J$9:$BE$492,47,FALSE)</f>
        <v>0</v>
      </c>
      <c r="G55" s="24" t="str">
        <f>IF(VLOOKUP(E55,MATRIZ!$J$9:$BE$492,38,FALSE)=0,"",VLOOKUP(E55,MATRIZ!$J$9:$BE$492,38,FALSE))</f>
        <v/>
      </c>
    </row>
    <row r="56" spans="2:7" ht="24.6" customHeight="1" x14ac:dyDescent="0.25">
      <c r="B56" s="28">
        <v>1</v>
      </c>
      <c r="C56" s="28" t="s">
        <v>231</v>
      </c>
      <c r="D56" s="28" t="s">
        <v>250</v>
      </c>
      <c r="E56" s="28" t="str">
        <f t="shared" si="8"/>
        <v>1-SLICKLINE</v>
      </c>
      <c r="F56" s="29">
        <f>VLOOKUP(E56,MATRIZ!$J$9:$BE$492,47,FALSE)</f>
        <v>0</v>
      </c>
      <c r="G56" s="29" t="str">
        <f>IF(VLOOKUP(E56,MATRIZ!$J$9:$BE$492,38,FALSE)=0,"",VLOOKUP(E56,MATRIZ!$J$9:$BE$492,38,FALSE))</f>
        <v/>
      </c>
    </row>
    <row r="57" spans="2:7" ht="24.6" customHeight="1" x14ac:dyDescent="0.25">
      <c r="B57" s="23" t="s">
        <v>46</v>
      </c>
      <c r="C57" s="23" t="s">
        <v>47</v>
      </c>
      <c r="D57" s="23" t="s">
        <v>250</v>
      </c>
      <c r="E57" s="23" t="str">
        <f t="shared" si="8"/>
        <v>1.1-SLICKLINE</v>
      </c>
      <c r="F57" s="24">
        <f>VLOOKUP(E57,MATRIZ!$J$9:$BE$492,47,FALSE)</f>
        <v>0</v>
      </c>
      <c r="G57" s="24" t="str">
        <f>IF(VLOOKUP(E57,MATRIZ!$J$9:$BE$492,38,FALSE)=0,"",VLOOKUP(E57,MATRIZ!$J$9:$BE$492,38,FALSE))</f>
        <v/>
      </c>
    </row>
    <row r="58" spans="2:7" ht="24.6" customHeight="1" x14ac:dyDescent="0.25">
      <c r="B58" s="23" t="s">
        <v>57</v>
      </c>
      <c r="C58" s="23" t="s">
        <v>103</v>
      </c>
      <c r="D58" s="23" t="s">
        <v>250</v>
      </c>
      <c r="E58" s="23" t="str">
        <f t="shared" si="8"/>
        <v>1.2-SLICKLINE</v>
      </c>
      <c r="F58" s="24">
        <f>VLOOKUP(E58,MATRIZ!$J$9:$BE$492,47,FALSE)</f>
        <v>0</v>
      </c>
      <c r="G58" s="24" t="str">
        <f>IF(VLOOKUP(E58,MATRIZ!$J$9:$BE$492,38,FALSE)=0,"",VLOOKUP(E58,MATRIZ!$J$9:$BE$492,38,FALSE))</f>
        <v/>
      </c>
    </row>
    <row r="59" spans="2:7" ht="24.6" customHeight="1" x14ac:dyDescent="0.25">
      <c r="B59" s="23" t="s">
        <v>81</v>
      </c>
      <c r="C59" s="23" t="s">
        <v>232</v>
      </c>
      <c r="D59" s="23" t="s">
        <v>250</v>
      </c>
      <c r="E59" s="23" t="str">
        <f t="shared" si="8"/>
        <v>1.3-SLICKLINE</v>
      </c>
      <c r="F59" s="24">
        <f>VLOOKUP(E59,MATRIZ!$J$9:$BE$492,47,FALSE)</f>
        <v>0</v>
      </c>
      <c r="G59" s="24" t="str">
        <f>IF(VLOOKUP(E59,MATRIZ!$J$9:$BE$492,38,FALSE)=0,"",VLOOKUP(E59,MATRIZ!$J$9:$BE$492,38,FALSE))</f>
        <v/>
      </c>
    </row>
    <row r="60" spans="2:7" ht="24.6" customHeight="1" x14ac:dyDescent="0.25">
      <c r="B60" s="28">
        <v>1</v>
      </c>
      <c r="C60" s="28" t="s">
        <v>231</v>
      </c>
      <c r="D60" s="28" t="s">
        <v>255</v>
      </c>
      <c r="E60" s="28" t="str">
        <f t="shared" si="8"/>
        <v>1-COILED TUBING</v>
      </c>
      <c r="F60" s="29">
        <f>VLOOKUP(E60,MATRIZ!$J$9:$BE$492,47,FALSE)</f>
        <v>0</v>
      </c>
      <c r="G60" s="29" t="str">
        <f>IF(VLOOKUP(E60,MATRIZ!$J$9:$BE$492,38,FALSE)=0,"",VLOOKUP(E60,MATRIZ!$J$9:$BE$492,38,FALSE))</f>
        <v/>
      </c>
    </row>
    <row r="61" spans="2:7" ht="24.6" customHeight="1" x14ac:dyDescent="0.25">
      <c r="B61" s="23" t="s">
        <v>46</v>
      </c>
      <c r="C61" s="23" t="s">
        <v>47</v>
      </c>
      <c r="D61" s="23" t="s">
        <v>255</v>
      </c>
      <c r="E61" s="23" t="str">
        <f t="shared" si="8"/>
        <v>1.1-COILED TUBING</v>
      </c>
      <c r="F61" s="24">
        <f>VLOOKUP(E61,MATRIZ!$J$9:$BE$492,47,FALSE)</f>
        <v>0</v>
      </c>
      <c r="G61" s="24" t="str">
        <f>IF(VLOOKUP(E61,MATRIZ!$J$9:$BE$492,38,FALSE)=0,"",VLOOKUP(E61,MATRIZ!$J$9:$BE$492,38,FALSE))</f>
        <v/>
      </c>
    </row>
    <row r="62" spans="2:7" ht="24.6" customHeight="1" x14ac:dyDescent="0.25">
      <c r="B62" s="23" t="s">
        <v>57</v>
      </c>
      <c r="C62" s="23" t="s">
        <v>103</v>
      </c>
      <c r="D62" s="23" t="s">
        <v>255</v>
      </c>
      <c r="E62" s="23" t="str">
        <f t="shared" si="8"/>
        <v>1.2-COILED TUBING</v>
      </c>
      <c r="F62" s="24">
        <f>VLOOKUP(E62,MATRIZ!$J$9:$BE$492,47,FALSE)</f>
        <v>0</v>
      </c>
      <c r="G62" s="24" t="str">
        <f>IF(VLOOKUP(E62,MATRIZ!$J$9:$BE$492,38,FALSE)=0,"",VLOOKUP(E62,MATRIZ!$J$9:$BE$492,38,FALSE))</f>
        <v/>
      </c>
    </row>
    <row r="63" spans="2:7" ht="24.6" customHeight="1" x14ac:dyDescent="0.25">
      <c r="B63" s="23" t="s">
        <v>81</v>
      </c>
      <c r="C63" s="23" t="s">
        <v>232</v>
      </c>
      <c r="D63" s="23" t="s">
        <v>255</v>
      </c>
      <c r="E63" s="23" t="str">
        <f t="shared" si="8"/>
        <v>1.3-COILED TUBING</v>
      </c>
      <c r="F63" s="24">
        <f>VLOOKUP(E63,MATRIZ!$J$9:$BE$492,47,FALSE)</f>
        <v>0</v>
      </c>
      <c r="G63" s="24" t="str">
        <f>IF(VLOOKUP(E63,MATRIZ!$J$9:$BE$492,38,FALSE)=0,"",VLOOKUP(E63,MATRIZ!$J$9:$BE$492,38,FALSE))</f>
        <v/>
      </c>
    </row>
    <row r="64" spans="2:7" ht="24.6" customHeight="1" x14ac:dyDescent="0.25">
      <c r="B64" s="28">
        <v>1</v>
      </c>
      <c r="C64" s="28" t="s">
        <v>231</v>
      </c>
      <c r="D64" s="28" t="s">
        <v>262</v>
      </c>
      <c r="E64" s="28" t="str">
        <f t="shared" si="8"/>
        <v>1-WIRELINE</v>
      </c>
      <c r="F64" s="29">
        <f>VLOOKUP(E64,MATRIZ!$J$9:$BE$492,47,FALSE)</f>
        <v>0</v>
      </c>
      <c r="G64" s="29" t="str">
        <f>IF(VLOOKUP(E64,MATRIZ!$J$9:$BE$492,38,FALSE)=0,"",VLOOKUP(E64,MATRIZ!$J$9:$BE$492,38,FALSE))</f>
        <v/>
      </c>
    </row>
    <row r="65" spans="2:7" ht="24.6" customHeight="1" x14ac:dyDescent="0.25">
      <c r="B65" s="23" t="s">
        <v>46</v>
      </c>
      <c r="C65" s="23" t="s">
        <v>47</v>
      </c>
      <c r="D65" s="23" t="s">
        <v>262</v>
      </c>
      <c r="E65" s="23" t="str">
        <f t="shared" si="8"/>
        <v>1.1-WIRELINE</v>
      </c>
      <c r="F65" s="24">
        <f>VLOOKUP(E65,MATRIZ!$J$9:$BE$492,47,FALSE)</f>
        <v>0</v>
      </c>
      <c r="G65" s="24" t="str">
        <f>IF(VLOOKUP(E65,MATRIZ!$J$9:$BE$492,38,FALSE)=0,"",VLOOKUP(E65,MATRIZ!$J$9:$BE$492,38,FALSE))</f>
        <v/>
      </c>
    </row>
    <row r="66" spans="2:7" ht="24.6" customHeight="1" x14ac:dyDescent="0.25">
      <c r="B66" s="23" t="s">
        <v>57</v>
      </c>
      <c r="C66" s="23" t="s">
        <v>103</v>
      </c>
      <c r="D66" s="23" t="s">
        <v>262</v>
      </c>
      <c r="E66" s="23" t="str">
        <f t="shared" si="8"/>
        <v>1.2-WIRELINE</v>
      </c>
      <c r="F66" s="24">
        <f>VLOOKUP(E66,MATRIZ!$J$9:$BE$492,47,FALSE)</f>
        <v>0</v>
      </c>
      <c r="G66" s="24" t="str">
        <f>IF(VLOOKUP(E66,MATRIZ!$J$9:$BE$492,38,FALSE)=0,"",VLOOKUP(E66,MATRIZ!$J$9:$BE$492,38,FALSE))</f>
        <v/>
      </c>
    </row>
    <row r="67" spans="2:7" ht="24.6" customHeight="1" x14ac:dyDescent="0.25">
      <c r="B67" s="23" t="s">
        <v>81</v>
      </c>
      <c r="C67" s="23" t="s">
        <v>232</v>
      </c>
      <c r="D67" s="23" t="s">
        <v>262</v>
      </c>
      <c r="E67" s="23" t="str">
        <f t="shared" si="8"/>
        <v>1.3-WIRELINE</v>
      </c>
      <c r="F67" s="24">
        <f>VLOOKUP(E67,MATRIZ!$J$9:$BE$492,47,FALSE)</f>
        <v>0</v>
      </c>
      <c r="G67" s="24" t="str">
        <f>IF(VLOOKUP(E67,MATRIZ!$J$9:$BE$492,38,FALSE)=0,"",VLOOKUP(E67,MATRIZ!$J$9:$BE$492,38,FALSE))</f>
        <v/>
      </c>
    </row>
  </sheetData>
  <sheetProtection algorithmName="SHA-512" hashValue="gCtIbeuc/AbF/bY7we2IX2gfl01RhJAzOGd3WHBKNCt6tFFrikaFoAc/rfL6yC4zz0sAz2ZI0TOGTgBU5v/Skw==" saltValue="5w3DI+NWr3HD3/HvMPKp7Q==" spinCount="100000" sheet="1" objects="1" scenarios="1"/>
  <mergeCells count="2">
    <mergeCell ref="E5:G5"/>
    <mergeCell ref="E8:G8"/>
  </mergeCells>
  <conditionalFormatting sqref="G1:G2 G6:G7 G9:G27 G68:G1048576">
    <cfRule type="cellIs" dxfId="8" priority="11" operator="equal">
      <formula>"NC"</formula>
    </cfRule>
  </conditionalFormatting>
  <conditionalFormatting sqref="E8:G8 E5:G5">
    <cfRule type="cellIs" dxfId="7" priority="8" operator="equal">
      <formula>"NO CUMPLE MINIMO REQUERIDO"</formula>
    </cfRule>
  </conditionalFormatting>
  <conditionalFormatting sqref="E8">
    <cfRule type="cellIs" dxfId="6" priority="9" operator="equal">
      <formula>"NC"</formula>
    </cfRule>
  </conditionalFormatting>
  <conditionalFormatting sqref="G28:G31">
    <cfRule type="cellIs" dxfId="5" priority="7" operator="equal">
      <formula>"NC"</formula>
    </cfRule>
  </conditionalFormatting>
  <conditionalFormatting sqref="G32:G35">
    <cfRule type="cellIs" dxfId="4" priority="6" operator="equal">
      <formula>"NC"</formula>
    </cfRule>
  </conditionalFormatting>
  <conditionalFormatting sqref="G36:G39">
    <cfRule type="cellIs" dxfId="3" priority="5" operator="equal">
      <formula>"NC"</formula>
    </cfRule>
  </conditionalFormatting>
  <conditionalFormatting sqref="E5">
    <cfRule type="cellIs" dxfId="2" priority="4" operator="equal">
      <formula>"NC"</formula>
    </cfRule>
  </conditionalFormatting>
  <conditionalFormatting sqref="G40:G42">
    <cfRule type="cellIs" dxfId="1" priority="2" operator="equal">
      <formula>"NC"</formula>
    </cfRule>
  </conditionalFormatting>
  <conditionalFormatting sqref="G43:G67">
    <cfRule type="cellIs" dxfId="0" priority="1" operator="equal">
      <formula>"NC"</formula>
    </cfRule>
  </conditionalFormatting>
  <pageMargins left="0.7" right="0.7" top="0.75" bottom="0.75" header="0.3" footer="0.3"/>
  <pageSetup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PARAMETROS</vt:lpstr>
      <vt:lpstr>INSTRUCTIVO</vt:lpstr>
      <vt:lpstr>MATRIZ</vt:lpstr>
      <vt:lpstr>RESULTADO</vt:lpstr>
      <vt:lpstr>RESULTADO!Área_de_impresión</vt:lpstr>
      <vt:lpstr>LISTA_COMPANIA</vt:lpstr>
      <vt:lpstr>LISTA_SI_NO</vt:lpstr>
      <vt:lpstr>LISTA_TIPO_MEDICION</vt:lpstr>
      <vt:lpstr>LISTA_UNIDAD</vt:lpstr>
      <vt:lpstr>MATRIZ!Títulos_a_imprimir</vt:lpstr>
    </vt:vector>
  </TitlesOfParts>
  <Company>Pan American Energy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Angel Lonazzano</dc:creator>
  <cp:lastModifiedBy>Administrador</cp:lastModifiedBy>
  <cp:revision/>
  <dcterms:created xsi:type="dcterms:W3CDTF">2017-05-05T11:48:16Z</dcterms:created>
  <dcterms:modified xsi:type="dcterms:W3CDTF">2019-10-05T21:48:00Z</dcterms:modified>
</cp:coreProperties>
</file>