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Z:\PSCM\Drilling &amp; Completion\MEX\Hokchi 2019\JACKUP\0. Docs Licitacion JU Hokchi 2019\"/>
    </mc:Choice>
  </mc:AlternateContent>
  <xr:revisionPtr revIDLastSave="0" documentId="13_ncr:1_{D2CF8E7E-9C49-4E6D-957C-1C9EE9261CB6}" xr6:coauthVersionLast="36" xr6:coauthVersionMax="36" xr10:uidLastSave="{00000000-0000-0000-0000-000000000000}"/>
  <workbookProtection workbookAlgorithmName="SHA-512" workbookHashValue="blozoixMDhnGpvyOyDJkf84JHPNhU97zqw/4u6Dhi89Nb6rEHE1tqDre5mPq3zy5l7rOv2S/i9WdhE3AaOFzqA==" workbookSaltValue="mwRZzOD+WjOZeCll/4lg9g==" workbookSpinCount="100000" lockStructure="1"/>
  <bookViews>
    <workbookView xWindow="0" yWindow="0" windowWidth="20490" windowHeight="7620" activeTab="5" xr2:uid="{00000000-000D-0000-FFFF-FFFF00000000}"/>
  </bookViews>
  <sheets>
    <sheet name="Basic, Cert &amp; Insp" sheetId="27" r:id="rId1"/>
    <sheet name="Offices &amp; allocation" sheetId="43" r:id="rId2"/>
    <sheet name="Capacities" sheetId="46" r:id="rId3"/>
    <sheet name="Solid Control" sheetId="44" r:id="rId4"/>
    <sheet name="Drilling String" sheetId="45" r:id="rId5"/>
    <sheet name="BOP &amp; testing" sheetId="48" r:id="rId6"/>
    <sheet name="Auxiliares" sheetId="47" r:id="rId7"/>
    <sheet name="Resumen_Anexo_9" sheetId="37" state="hidden" r:id="rId8"/>
    <sheet name="Evaluacion_Tecnica_total" sheetId="38" r:id="rId9"/>
  </sheets>
  <definedNames>
    <definedName name="_xlnm._FilterDatabase" localSheetId="6" hidden="1">Auxiliares!$B$1:$B$47</definedName>
    <definedName name="_xlnm._FilterDatabase" localSheetId="0" hidden="1">'Basic, Cert &amp; Insp'!$B$1:$B$39</definedName>
    <definedName name="_xlnm._FilterDatabase" localSheetId="5" hidden="1">'BOP &amp; testing'!$B$1:$B$44</definedName>
    <definedName name="_xlnm._FilterDatabase" localSheetId="2" hidden="1">Capacities!$B$1:$B$57</definedName>
    <definedName name="_xlnm._FilterDatabase" localSheetId="4" hidden="1">'Drilling String'!$B$1:$B$38</definedName>
    <definedName name="_xlnm._FilterDatabase" localSheetId="1" hidden="1">'Offices &amp; allocation'!$B$1:$B$30</definedName>
    <definedName name="_xlnm._FilterDatabase" localSheetId="7" hidden="1">Resumen_Anexo_9!$B$5:$E$13</definedName>
    <definedName name="_xlnm._FilterDatabase" localSheetId="3" hidden="1">'Solid Control'!$B$1:$B$38</definedName>
    <definedName name="_xlnm.Print_Area" localSheetId="6">Auxiliares!$B$1:$J$35</definedName>
    <definedName name="_xlnm.Print_Area" localSheetId="0">'Basic, Cert &amp; Insp'!$B$1:$J$28</definedName>
    <definedName name="_xlnm.Print_Area" localSheetId="5">'BOP &amp; testing'!$B$1:$J$32</definedName>
    <definedName name="_xlnm.Print_Area" localSheetId="2">Capacities!$B$1:$J$45</definedName>
    <definedName name="_xlnm.Print_Area" localSheetId="4">'Drilling String'!$B$1:$J$26</definedName>
    <definedName name="_xlnm.Print_Area" localSheetId="1">'Offices &amp; allocation'!$B$1:$J$19</definedName>
    <definedName name="_xlnm.Print_Area" localSheetId="7">Resumen_Anexo_9!$A$1:$H$18</definedName>
    <definedName name="_xlnm.Print_Area" localSheetId="3">'Solid Control'!$B$1:$J$26</definedName>
    <definedName name="_xlnm.Print_Titles" localSheetId="6">Auxiliares!$6:$6</definedName>
    <definedName name="_xlnm.Print_Titles" localSheetId="0">'Basic, Cert &amp; Insp'!$3:$3</definedName>
    <definedName name="_xlnm.Print_Titles" localSheetId="5">'BOP &amp; testing'!$6:$6</definedName>
    <definedName name="_xlnm.Print_Titles" localSheetId="2">Capacities!$6:$6</definedName>
    <definedName name="_xlnm.Print_Titles" localSheetId="4">'Drilling String'!$6:$6</definedName>
    <definedName name="_xlnm.Print_Titles" localSheetId="1">'Offices &amp; allocation'!$4:$4</definedName>
    <definedName name="_xlnm.Print_Titles" localSheetId="7">Resumen_Anexo_9!$5:$5</definedName>
    <definedName name="_xlnm.Print_Titles" localSheetId="3">'Solid Control'!$6:$6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5" i="47" l="1"/>
  <c r="K25" i="47" s="1"/>
  <c r="J28" i="47"/>
  <c r="K28" i="47" s="1"/>
  <c r="J29" i="47"/>
  <c r="K29" i="47"/>
  <c r="J27" i="48"/>
  <c r="K27" i="48" s="1"/>
  <c r="K28" i="48" s="1"/>
  <c r="J26" i="48"/>
  <c r="K26" i="48"/>
  <c r="J25" i="48"/>
  <c r="K25" i="48" s="1"/>
  <c r="J23" i="48"/>
  <c r="K23" i="48" s="1"/>
  <c r="G14" i="45"/>
  <c r="H14" i="45"/>
  <c r="J14" i="45"/>
  <c r="J8" i="45"/>
  <c r="H8" i="45"/>
  <c r="G8" i="45"/>
  <c r="J9" i="44"/>
  <c r="J12" i="44"/>
  <c r="J11" i="44"/>
  <c r="J15" i="44"/>
  <c r="J21" i="44"/>
  <c r="K21" i="44"/>
  <c r="J20" i="44"/>
  <c r="K20" i="44" s="1"/>
  <c r="J19" i="44"/>
  <c r="K19" i="44" s="1"/>
  <c r="J18" i="44"/>
  <c r="K18" i="44" s="1"/>
  <c r="J17" i="44"/>
  <c r="K17" i="44" s="1"/>
  <c r="J16" i="44"/>
  <c r="K16" i="44" s="1"/>
  <c r="J14" i="44"/>
  <c r="K14" i="44" s="1"/>
  <c r="J13" i="44"/>
  <c r="K13" i="44" s="1"/>
  <c r="J10" i="44"/>
  <c r="K10" i="44"/>
  <c r="J8" i="44"/>
  <c r="K8" i="44" s="1"/>
  <c r="J7" i="44"/>
  <c r="K7" i="44"/>
  <c r="J41" i="46"/>
  <c r="K41" i="46" s="1"/>
  <c r="J39" i="46"/>
  <c r="K39" i="46"/>
  <c r="J37" i="46"/>
  <c r="K37" i="46" s="1"/>
  <c r="J36" i="46"/>
  <c r="K36" i="46" s="1"/>
  <c r="J32" i="46"/>
  <c r="K32" i="46" s="1"/>
  <c r="J31" i="46"/>
  <c r="K31" i="46"/>
  <c r="J25" i="46"/>
  <c r="K25" i="46" s="1"/>
  <c r="J24" i="46"/>
  <c r="K24" i="46" s="1"/>
  <c r="J23" i="46"/>
  <c r="K23" i="46" s="1"/>
  <c r="J22" i="46"/>
  <c r="K22" i="46" s="1"/>
  <c r="J21" i="46"/>
  <c r="J20" i="46"/>
  <c r="K20" i="46" s="1"/>
  <c r="J19" i="46"/>
  <c r="K19" i="46" s="1"/>
  <c r="J18" i="46"/>
  <c r="J17" i="46"/>
  <c r="J16" i="46"/>
  <c r="K16" i="46" s="1"/>
  <c r="J15" i="46"/>
  <c r="K15" i="46" s="1"/>
  <c r="J14" i="46"/>
  <c r="K14" i="46" s="1"/>
  <c r="K21" i="46"/>
  <c r="K18" i="46"/>
  <c r="K17" i="46"/>
  <c r="J8" i="46"/>
  <c r="K8" i="46" s="1"/>
  <c r="J9" i="46"/>
  <c r="H9" i="46"/>
  <c r="G9" i="46"/>
  <c r="J15" i="43"/>
  <c r="K15" i="43" s="1"/>
  <c r="J14" i="43"/>
  <c r="K14" i="43" s="1"/>
  <c r="J13" i="43"/>
  <c r="K13" i="43" s="1"/>
  <c r="J12" i="43"/>
  <c r="K12" i="43" s="1"/>
  <c r="J11" i="43"/>
  <c r="K11" i="43" s="1"/>
  <c r="J10" i="43"/>
  <c r="K10" i="43" s="1"/>
  <c r="J9" i="43"/>
  <c r="K9" i="43" s="1"/>
  <c r="J8" i="43"/>
  <c r="K8" i="43" s="1"/>
  <c r="J7" i="43"/>
  <c r="K7" i="43" s="1"/>
  <c r="J6" i="43"/>
  <c r="K6" i="43" s="1"/>
  <c r="J5" i="43"/>
  <c r="K5" i="43" s="1"/>
  <c r="J28" i="46"/>
  <c r="H28" i="46"/>
  <c r="G28" i="46"/>
  <c r="J27" i="46"/>
  <c r="H27" i="46"/>
  <c r="G27" i="46"/>
  <c r="J26" i="46"/>
  <c r="H26" i="46"/>
  <c r="G26" i="46"/>
  <c r="J30" i="47"/>
  <c r="H30" i="47"/>
  <c r="G30" i="47"/>
  <c r="H29" i="47"/>
  <c r="G29" i="47"/>
  <c r="H28" i="47"/>
  <c r="G28" i="47"/>
  <c r="J27" i="47"/>
  <c r="H27" i="47"/>
  <c r="G27" i="47"/>
  <c r="J26" i="47"/>
  <c r="H26" i="47"/>
  <c r="G26" i="47"/>
  <c r="H25" i="47"/>
  <c r="G25" i="47"/>
  <c r="J24" i="47"/>
  <c r="H24" i="47"/>
  <c r="G24" i="47"/>
  <c r="J23" i="47"/>
  <c r="H23" i="47"/>
  <c r="G23" i="47"/>
  <c r="J22" i="47"/>
  <c r="H22" i="47"/>
  <c r="G22" i="47"/>
  <c r="J21" i="47"/>
  <c r="H21" i="47"/>
  <c r="G21" i="47"/>
  <c r="J20" i="47"/>
  <c r="H20" i="47"/>
  <c r="G20" i="47"/>
  <c r="J19" i="47"/>
  <c r="H19" i="47"/>
  <c r="G19" i="47"/>
  <c r="J18" i="47"/>
  <c r="H18" i="47"/>
  <c r="G18" i="47"/>
  <c r="J17" i="47"/>
  <c r="H17" i="47"/>
  <c r="G17" i="47"/>
  <c r="J16" i="47"/>
  <c r="H16" i="47"/>
  <c r="G16" i="47"/>
  <c r="J15" i="47"/>
  <c r="H15" i="47"/>
  <c r="G15" i="47"/>
  <c r="J14" i="47"/>
  <c r="H14" i="47"/>
  <c r="G14" i="47"/>
  <c r="J13" i="47"/>
  <c r="H13" i="47"/>
  <c r="G13" i="47"/>
  <c r="J12" i="47"/>
  <c r="H12" i="47"/>
  <c r="G12" i="47"/>
  <c r="J11" i="47"/>
  <c r="H11" i="47"/>
  <c r="G11" i="47"/>
  <c r="J10" i="47"/>
  <c r="H10" i="47"/>
  <c r="G10" i="47"/>
  <c r="J9" i="47"/>
  <c r="H9" i="47"/>
  <c r="G9" i="47"/>
  <c r="J8" i="47"/>
  <c r="H8" i="47"/>
  <c r="G8" i="47"/>
  <c r="J7" i="47"/>
  <c r="H7" i="47"/>
  <c r="I15" i="47" s="1"/>
  <c r="G7" i="47"/>
  <c r="H27" i="48"/>
  <c r="G27" i="48"/>
  <c r="H26" i="48"/>
  <c r="G26" i="48"/>
  <c r="H25" i="48"/>
  <c r="G25" i="48"/>
  <c r="J24" i="48"/>
  <c r="H24" i="48"/>
  <c r="G24" i="48"/>
  <c r="H23" i="48"/>
  <c r="G23" i="48"/>
  <c r="J22" i="48"/>
  <c r="H22" i="48"/>
  <c r="G22" i="48"/>
  <c r="J21" i="48"/>
  <c r="H21" i="48"/>
  <c r="G21" i="48"/>
  <c r="J20" i="48"/>
  <c r="H20" i="48"/>
  <c r="G20" i="48"/>
  <c r="J19" i="48"/>
  <c r="H19" i="48"/>
  <c r="G19" i="48"/>
  <c r="J18" i="48"/>
  <c r="H18" i="48"/>
  <c r="G18" i="48"/>
  <c r="J17" i="48"/>
  <c r="H17" i="48"/>
  <c r="G17" i="48"/>
  <c r="J16" i="48"/>
  <c r="H16" i="48"/>
  <c r="G16" i="48"/>
  <c r="J15" i="48"/>
  <c r="H15" i="48"/>
  <c r="G15" i="48"/>
  <c r="J14" i="48"/>
  <c r="H14" i="48"/>
  <c r="G14" i="48"/>
  <c r="J13" i="48"/>
  <c r="H13" i="48"/>
  <c r="G13" i="48"/>
  <c r="J12" i="48"/>
  <c r="H12" i="48"/>
  <c r="G12" i="48"/>
  <c r="J11" i="48"/>
  <c r="H11" i="48"/>
  <c r="G11" i="48"/>
  <c r="J10" i="48"/>
  <c r="H10" i="48"/>
  <c r="G10" i="48"/>
  <c r="J9" i="48"/>
  <c r="H9" i="48"/>
  <c r="G9" i="48"/>
  <c r="J8" i="48"/>
  <c r="H8" i="48"/>
  <c r="G8" i="48"/>
  <c r="J7" i="48"/>
  <c r="H7" i="48"/>
  <c r="G7" i="48"/>
  <c r="I43" i="48"/>
  <c r="H43" i="48"/>
  <c r="G42" i="48"/>
  <c r="C42" i="48"/>
  <c r="G41" i="48"/>
  <c r="C41" i="48"/>
  <c r="G40" i="48"/>
  <c r="C40" i="48"/>
  <c r="G39" i="48"/>
  <c r="C39" i="48"/>
  <c r="G38" i="48"/>
  <c r="C38" i="48"/>
  <c r="G37" i="48"/>
  <c r="F37" i="48"/>
  <c r="C37" i="48"/>
  <c r="G36" i="48"/>
  <c r="F36" i="48"/>
  <c r="C36" i="48"/>
  <c r="G35" i="48"/>
  <c r="F35" i="48"/>
  <c r="F43" i="48" s="1"/>
  <c r="F41" i="48"/>
  <c r="F39" i="48"/>
  <c r="I46" i="47"/>
  <c r="H46" i="47"/>
  <c r="G45" i="47"/>
  <c r="C45" i="47"/>
  <c r="G44" i="47"/>
  <c r="C44" i="47"/>
  <c r="G43" i="47"/>
  <c r="C43" i="47"/>
  <c r="G42" i="47"/>
  <c r="C42" i="47"/>
  <c r="G41" i="47"/>
  <c r="C41" i="47"/>
  <c r="G40" i="47"/>
  <c r="F40" i="47"/>
  <c r="C40" i="47"/>
  <c r="G39" i="47"/>
  <c r="F39" i="47"/>
  <c r="C39" i="47"/>
  <c r="G38" i="47"/>
  <c r="F38" i="47"/>
  <c r="F46" i="47"/>
  <c r="F44" i="47"/>
  <c r="J21" i="45"/>
  <c r="H21" i="45"/>
  <c r="G21" i="45"/>
  <c r="J20" i="45"/>
  <c r="H20" i="45"/>
  <c r="G20" i="45"/>
  <c r="J19" i="45"/>
  <c r="H19" i="45"/>
  <c r="G19" i="45"/>
  <c r="J18" i="45"/>
  <c r="H18" i="45"/>
  <c r="G18" i="45"/>
  <c r="J17" i="45"/>
  <c r="H17" i="45"/>
  <c r="G17" i="45"/>
  <c r="J16" i="45"/>
  <c r="H16" i="45"/>
  <c r="G16" i="45"/>
  <c r="J15" i="45"/>
  <c r="H15" i="45"/>
  <c r="G15" i="45"/>
  <c r="J13" i="45"/>
  <c r="H13" i="45"/>
  <c r="G13" i="45"/>
  <c r="J12" i="45"/>
  <c r="H12" i="45"/>
  <c r="G12" i="45"/>
  <c r="J11" i="45"/>
  <c r="H11" i="45"/>
  <c r="G11" i="45"/>
  <c r="J10" i="45"/>
  <c r="H10" i="45"/>
  <c r="G10" i="45"/>
  <c r="J9" i="45"/>
  <c r="H9" i="45"/>
  <c r="G9" i="45"/>
  <c r="J7" i="45"/>
  <c r="H7" i="45"/>
  <c r="I7" i="45" s="1"/>
  <c r="G7" i="45"/>
  <c r="F29" i="44"/>
  <c r="F37" i="44" s="1"/>
  <c r="G29" i="44"/>
  <c r="C30" i="44"/>
  <c r="F30" i="44"/>
  <c r="G30" i="44"/>
  <c r="C31" i="44"/>
  <c r="F31" i="44"/>
  <c r="G31" i="44"/>
  <c r="C32" i="44"/>
  <c r="F32" i="44"/>
  <c r="G32" i="44"/>
  <c r="C33" i="44"/>
  <c r="F33" i="44"/>
  <c r="G33" i="44"/>
  <c r="C34" i="44"/>
  <c r="F34" i="44"/>
  <c r="G34" i="44"/>
  <c r="C35" i="44"/>
  <c r="F35" i="44"/>
  <c r="G35" i="44"/>
  <c r="C36" i="44"/>
  <c r="F36" i="44"/>
  <c r="G36" i="44"/>
  <c r="H37" i="44"/>
  <c r="I37" i="44"/>
  <c r="H21" i="44"/>
  <c r="G21" i="44"/>
  <c r="H20" i="44"/>
  <c r="G20" i="44"/>
  <c r="H19" i="44"/>
  <c r="G19" i="44"/>
  <c r="H18" i="44"/>
  <c r="G18" i="44"/>
  <c r="H17" i="44"/>
  <c r="G17" i="44"/>
  <c r="H16" i="44"/>
  <c r="G16" i="44"/>
  <c r="H15" i="44"/>
  <c r="G15" i="44"/>
  <c r="H14" i="44"/>
  <c r="G14" i="44"/>
  <c r="H13" i="44"/>
  <c r="G13" i="44"/>
  <c r="H12" i="44"/>
  <c r="G12" i="44"/>
  <c r="H11" i="44"/>
  <c r="G11" i="44"/>
  <c r="H10" i="44"/>
  <c r="G10" i="44"/>
  <c r="H9" i="44"/>
  <c r="G9" i="44"/>
  <c r="H8" i="44"/>
  <c r="G8" i="44"/>
  <c r="H7" i="44"/>
  <c r="G7" i="44"/>
  <c r="J5" i="27"/>
  <c r="H5" i="27"/>
  <c r="G5" i="27"/>
  <c r="H25" i="46"/>
  <c r="G25" i="46"/>
  <c r="H24" i="46"/>
  <c r="G24" i="46"/>
  <c r="H23" i="46"/>
  <c r="G23" i="46"/>
  <c r="H22" i="46"/>
  <c r="G22" i="46"/>
  <c r="G29" i="46"/>
  <c r="H29" i="46"/>
  <c r="J29" i="46"/>
  <c r="G30" i="46"/>
  <c r="H30" i="46"/>
  <c r="J30" i="46"/>
  <c r="G31" i="46"/>
  <c r="H31" i="46"/>
  <c r="G32" i="46"/>
  <c r="H32" i="46"/>
  <c r="G33" i="46"/>
  <c r="H33" i="46"/>
  <c r="J33" i="46"/>
  <c r="H41" i="46"/>
  <c r="G41" i="46"/>
  <c r="J40" i="46"/>
  <c r="H40" i="46"/>
  <c r="G40" i="46"/>
  <c r="H39" i="46"/>
  <c r="G39" i="46"/>
  <c r="J38" i="46"/>
  <c r="H38" i="46"/>
  <c r="G38" i="46"/>
  <c r="H37" i="46"/>
  <c r="G37" i="46"/>
  <c r="I56" i="46"/>
  <c r="H56" i="46"/>
  <c r="G55" i="46"/>
  <c r="C55" i="46"/>
  <c r="G54" i="46"/>
  <c r="C54" i="46"/>
  <c r="G53" i="46"/>
  <c r="C53" i="46"/>
  <c r="G52" i="46"/>
  <c r="C52" i="46"/>
  <c r="G51" i="46"/>
  <c r="C51" i="46"/>
  <c r="G50" i="46"/>
  <c r="F50" i="46"/>
  <c r="C50" i="46"/>
  <c r="G49" i="46"/>
  <c r="F49" i="46"/>
  <c r="C49" i="46"/>
  <c r="G48" i="46"/>
  <c r="F48" i="46"/>
  <c r="F56" i="46"/>
  <c r="L52" i="46" s="1"/>
  <c r="F54" i="46"/>
  <c r="F52" i="46"/>
  <c r="H36" i="46"/>
  <c r="G36" i="46"/>
  <c r="J35" i="46"/>
  <c r="H35" i="46"/>
  <c r="G35" i="46"/>
  <c r="J34" i="46"/>
  <c r="H34" i="46"/>
  <c r="G34" i="46"/>
  <c r="H21" i="46"/>
  <c r="G21" i="46"/>
  <c r="H20" i="46"/>
  <c r="G20" i="46"/>
  <c r="H19" i="46"/>
  <c r="G19" i="46"/>
  <c r="H18" i="46"/>
  <c r="G18" i="46"/>
  <c r="H17" i="46"/>
  <c r="G17" i="46"/>
  <c r="H16" i="46"/>
  <c r="G16" i="46"/>
  <c r="H15" i="46"/>
  <c r="G15" i="46"/>
  <c r="H14" i="46"/>
  <c r="G14" i="46"/>
  <c r="J13" i="46"/>
  <c r="H13" i="46"/>
  <c r="G13" i="46"/>
  <c r="J12" i="46"/>
  <c r="H12" i="46"/>
  <c r="G12" i="46"/>
  <c r="J11" i="46"/>
  <c r="H11" i="46"/>
  <c r="G11" i="46"/>
  <c r="J10" i="46"/>
  <c r="H10" i="46"/>
  <c r="G10" i="46"/>
  <c r="H8" i="46"/>
  <c r="G8" i="46"/>
  <c r="J7" i="46"/>
  <c r="H7" i="46"/>
  <c r="G7" i="46"/>
  <c r="I37" i="45"/>
  <c r="H37" i="45"/>
  <c r="G36" i="45"/>
  <c r="C36" i="45"/>
  <c r="G35" i="45"/>
  <c r="C35" i="45"/>
  <c r="G34" i="45"/>
  <c r="C34" i="45"/>
  <c r="G33" i="45"/>
  <c r="C33" i="45"/>
  <c r="G32" i="45"/>
  <c r="C32" i="45"/>
  <c r="G31" i="45"/>
  <c r="F31" i="45"/>
  <c r="C31" i="45"/>
  <c r="G30" i="45"/>
  <c r="F30" i="45"/>
  <c r="C30" i="45"/>
  <c r="G29" i="45"/>
  <c r="F29" i="45"/>
  <c r="F33" i="45"/>
  <c r="F22" i="43"/>
  <c r="F30" i="43"/>
  <c r="L24" i="43" s="1"/>
  <c r="G22" i="43"/>
  <c r="G30" i="43" s="1"/>
  <c r="C23" i="43"/>
  <c r="F23" i="43"/>
  <c r="L23" i="43" s="1"/>
  <c r="G23" i="43"/>
  <c r="C24" i="43"/>
  <c r="F24" i="43"/>
  <c r="G24" i="43"/>
  <c r="C25" i="43"/>
  <c r="F25" i="43"/>
  <c r="L25" i="43" s="1"/>
  <c r="G25" i="43"/>
  <c r="C26" i="43"/>
  <c r="F26" i="43"/>
  <c r="G26" i="43"/>
  <c r="C27" i="43"/>
  <c r="F27" i="43"/>
  <c r="G27" i="43"/>
  <c r="C28" i="43"/>
  <c r="F28" i="43"/>
  <c r="L28" i="43" s="1"/>
  <c r="G28" i="43"/>
  <c r="C29" i="43"/>
  <c r="F29" i="43"/>
  <c r="G29" i="43"/>
  <c r="H30" i="43"/>
  <c r="I30" i="43"/>
  <c r="H15" i="43"/>
  <c r="G15" i="43"/>
  <c r="H14" i="43"/>
  <c r="G14" i="43"/>
  <c r="H13" i="43"/>
  <c r="G13" i="43"/>
  <c r="H12" i="43"/>
  <c r="G12" i="43"/>
  <c r="H11" i="43"/>
  <c r="G11" i="43"/>
  <c r="H10" i="43"/>
  <c r="G10" i="43"/>
  <c r="H9" i="43"/>
  <c r="G9" i="43"/>
  <c r="H8" i="43"/>
  <c r="G8" i="43"/>
  <c r="H7" i="43"/>
  <c r="G7" i="43"/>
  <c r="H6" i="43"/>
  <c r="G6" i="43"/>
  <c r="H5" i="43"/>
  <c r="G5" i="43"/>
  <c r="F51" i="46"/>
  <c r="F53" i="46"/>
  <c r="F55" i="46"/>
  <c r="F32" i="45"/>
  <c r="F36" i="45"/>
  <c r="G27" i="27"/>
  <c r="J23" i="27"/>
  <c r="H23" i="27"/>
  <c r="J22" i="27"/>
  <c r="H22" i="27"/>
  <c r="J21" i="27"/>
  <c r="H21" i="27"/>
  <c r="J20" i="27"/>
  <c r="H20" i="27"/>
  <c r="J19" i="27"/>
  <c r="H19" i="27"/>
  <c r="J18" i="27"/>
  <c r="H18" i="27"/>
  <c r="J17" i="27"/>
  <c r="H17" i="27"/>
  <c r="J16" i="27"/>
  <c r="H16" i="27"/>
  <c r="J15" i="27"/>
  <c r="H15" i="27"/>
  <c r="J14" i="27"/>
  <c r="H14" i="27"/>
  <c r="J13" i="27"/>
  <c r="H13" i="27"/>
  <c r="J12" i="27"/>
  <c r="H12" i="27"/>
  <c r="J8" i="27"/>
  <c r="H8" i="27"/>
  <c r="J7" i="27"/>
  <c r="H7" i="27"/>
  <c r="J6" i="27"/>
  <c r="H6" i="27"/>
  <c r="J4" i="27"/>
  <c r="H4" i="27"/>
  <c r="J28" i="27"/>
  <c r="H28" i="27"/>
  <c r="J26" i="27"/>
  <c r="H26" i="27"/>
  <c r="J25" i="27"/>
  <c r="H25" i="27"/>
  <c r="J24" i="27"/>
  <c r="H24" i="27"/>
  <c r="J27" i="27"/>
  <c r="F35" i="27"/>
  <c r="C6" i="37"/>
  <c r="J11" i="27"/>
  <c r="H11" i="27"/>
  <c r="H10" i="27"/>
  <c r="I8" i="27" s="1"/>
  <c r="I2" i="37"/>
  <c r="H2" i="38" s="1"/>
  <c r="E2" i="37"/>
  <c r="E2" i="38" s="1"/>
  <c r="H27" i="27"/>
  <c r="G15" i="37"/>
  <c r="J10" i="27"/>
  <c r="E8" i="37"/>
  <c r="H9" i="27"/>
  <c r="H38" i="27"/>
  <c r="F31" i="27"/>
  <c r="F33" i="27"/>
  <c r="J9" i="27"/>
  <c r="G13" i="37"/>
  <c r="G12" i="37"/>
  <c r="G11" i="37"/>
  <c r="G10" i="37"/>
  <c r="G9" i="37"/>
  <c r="G8" i="37"/>
  <c r="G7" i="37"/>
  <c r="G6" i="37"/>
  <c r="G31" i="27"/>
  <c r="G32" i="27"/>
  <c r="G33" i="27"/>
  <c r="G34" i="27"/>
  <c r="G35" i="27"/>
  <c r="G36" i="27"/>
  <c r="G37" i="27"/>
  <c r="C37" i="27"/>
  <c r="C36" i="27"/>
  <c r="C35" i="27"/>
  <c r="C34" i="27"/>
  <c r="C33" i="27"/>
  <c r="C32" i="27"/>
  <c r="C31" i="27"/>
  <c r="E9" i="37"/>
  <c r="E7" i="37"/>
  <c r="E13" i="37"/>
  <c r="G30" i="27"/>
  <c r="I38" i="27"/>
  <c r="E11" i="37"/>
  <c r="F32" i="27"/>
  <c r="F36" i="27"/>
  <c r="E12" i="37"/>
  <c r="G22" i="27"/>
  <c r="I20" i="27"/>
  <c r="G21" i="27"/>
  <c r="G23" i="27"/>
  <c r="G19" i="27"/>
  <c r="G18" i="27"/>
  <c r="G20" i="27"/>
  <c r="E6" i="37"/>
  <c r="G16" i="27"/>
  <c r="G9" i="27"/>
  <c r="G15" i="27"/>
  <c r="G17" i="27"/>
  <c r="G13" i="27"/>
  <c r="G12" i="27"/>
  <c r="G14" i="27"/>
  <c r="F30" i="27"/>
  <c r="F38" i="27" s="1"/>
  <c r="F10" i="37"/>
  <c r="F34" i="27"/>
  <c r="E10" i="37"/>
  <c r="H12" i="37"/>
  <c r="I12" i="37" s="1"/>
  <c r="F9" i="37"/>
  <c r="F11" i="37"/>
  <c r="F12" i="37"/>
  <c r="F8" i="37"/>
  <c r="F7" i="37"/>
  <c r="G7" i="27"/>
  <c r="G28" i="27"/>
  <c r="G4" i="27"/>
  <c r="G25" i="27"/>
  <c r="F37" i="27"/>
  <c r="G6" i="27"/>
  <c r="G8" i="27"/>
  <c r="G10" i="27"/>
  <c r="G26" i="27"/>
  <c r="G11" i="27"/>
  <c r="G24" i="27"/>
  <c r="F6" i="37"/>
  <c r="H8" i="37"/>
  <c r="I8" i="37" s="1"/>
  <c r="F13" i="37"/>
  <c r="H9" i="37"/>
  <c r="I9" i="37"/>
  <c r="H13" i="37"/>
  <c r="I13" i="37"/>
  <c r="H10" i="37"/>
  <c r="I10" i="37" s="1"/>
  <c r="H7" i="37"/>
  <c r="I7" i="37"/>
  <c r="H6" i="37"/>
  <c r="I6" i="37"/>
  <c r="H11" i="37"/>
  <c r="I11" i="37" s="1"/>
  <c r="H15" i="37"/>
  <c r="H16" i="37"/>
  <c r="F38" i="48"/>
  <c r="F40" i="48"/>
  <c r="F42" i="48"/>
  <c r="F41" i="47"/>
  <c r="F43" i="47"/>
  <c r="L43" i="47" s="1"/>
  <c r="F45" i="47"/>
  <c r="L45" i="47" s="1"/>
  <c r="F42" i="47"/>
  <c r="L42" i="47" s="1"/>
  <c r="J24" i="44"/>
  <c r="F37" i="45"/>
  <c r="L36" i="45" s="1"/>
  <c r="F34" i="45"/>
  <c r="L34" i="45" s="1"/>
  <c r="F35" i="45"/>
  <c r="L35" i="45" s="1"/>
  <c r="L32" i="45"/>
  <c r="J30" i="48"/>
  <c r="J33" i="47"/>
  <c r="J34" i="47" s="1"/>
  <c r="L33" i="45"/>
  <c r="L30" i="45"/>
  <c r="K23" i="45"/>
  <c r="J24" i="45" s="1"/>
  <c r="L29" i="43"/>
  <c r="L27" i="43"/>
  <c r="L44" i="47"/>
  <c r="L41" i="47"/>
  <c r="L40" i="47"/>
  <c r="L38" i="47"/>
  <c r="I9" i="45"/>
  <c r="I21" i="45"/>
  <c r="I19" i="45"/>
  <c r="I17" i="45"/>
  <c r="I11" i="45"/>
  <c r="I8" i="45"/>
  <c r="I14" i="45"/>
  <c r="I15" i="45"/>
  <c r="I13" i="45"/>
  <c r="I12" i="45"/>
  <c r="I16" i="45"/>
  <c r="I10" i="45"/>
  <c r="I18" i="45"/>
  <c r="I20" i="45"/>
  <c r="I21" i="44"/>
  <c r="L55" i="46"/>
  <c r="I22" i="46"/>
  <c r="I26" i="46"/>
  <c r="I32" i="46"/>
  <c r="I31" i="46"/>
  <c r="I34" i="46"/>
  <c r="I18" i="46"/>
  <c r="L31" i="44" l="1"/>
  <c r="L35" i="44"/>
  <c r="L41" i="48"/>
  <c r="L42" i="48"/>
  <c r="L38" i="48"/>
  <c r="L37" i="48"/>
  <c r="L35" i="48"/>
  <c r="G38" i="27"/>
  <c r="L36" i="44"/>
  <c r="O11" i="38"/>
  <c r="I9" i="27"/>
  <c r="I19" i="46"/>
  <c r="L36" i="48"/>
  <c r="K31" i="47"/>
  <c r="J25" i="45"/>
  <c r="O9" i="38" s="1"/>
  <c r="L39" i="47"/>
  <c r="G43" i="48"/>
  <c r="L40" i="48"/>
  <c r="I13" i="44"/>
  <c r="L32" i="44"/>
  <c r="G37" i="44"/>
  <c r="G46" i="47"/>
  <c r="L39" i="48"/>
  <c r="I11" i="48"/>
  <c r="I25" i="46"/>
  <c r="G56" i="46"/>
  <c r="O5" i="38"/>
  <c r="G37" i="45"/>
  <c r="L48" i="46"/>
  <c r="O6" i="38"/>
  <c r="J25" i="44"/>
  <c r="I16" i="44"/>
  <c r="I8" i="48"/>
  <c r="I24" i="48"/>
  <c r="I12" i="44"/>
  <c r="I13" i="48"/>
  <c r="I26" i="27"/>
  <c r="I15" i="27"/>
  <c r="J31" i="48"/>
  <c r="I8" i="47"/>
  <c r="I27" i="47"/>
  <c r="I24" i="47"/>
  <c r="I13" i="47"/>
  <c r="I23" i="47"/>
  <c r="I16" i="47"/>
  <c r="I22" i="47"/>
  <c r="I18" i="47"/>
  <c r="I30" i="47"/>
  <c r="I21" i="47"/>
  <c r="I28" i="47"/>
  <c r="I17" i="47"/>
  <c r="I12" i="47"/>
  <c r="I20" i="47"/>
  <c r="I9" i="47"/>
  <c r="I14" i="47"/>
  <c r="I11" i="47"/>
  <c r="I29" i="47"/>
  <c r="I26" i="47"/>
  <c r="I10" i="47"/>
  <c r="I7" i="47"/>
  <c r="I25" i="47"/>
  <c r="I19" i="47"/>
  <c r="I16" i="46"/>
  <c r="I24" i="46"/>
  <c r="K22" i="44"/>
  <c r="L34" i="27"/>
  <c r="L36" i="27"/>
  <c r="L35" i="27"/>
  <c r="L32" i="27"/>
  <c r="L37" i="27"/>
  <c r="L33" i="27"/>
  <c r="L31" i="27"/>
  <c r="O8" i="38"/>
  <c r="O10" i="38"/>
  <c r="I37" i="46"/>
  <c r="I29" i="46"/>
  <c r="I14" i="44"/>
  <c r="L26" i="43"/>
  <c r="L31" i="45"/>
  <c r="I20" i="48"/>
  <c r="I23" i="48"/>
  <c r="I27" i="48"/>
  <c r="I10" i="27"/>
  <c r="I17" i="27"/>
  <c r="I21" i="27"/>
  <c r="I7" i="27"/>
  <c r="I22" i="48"/>
  <c r="I27" i="27"/>
  <c r="I18" i="27"/>
  <c r="I5" i="27"/>
  <c r="I35" i="46"/>
  <c r="I13" i="46"/>
  <c r="L50" i="46"/>
  <c r="I8" i="44"/>
  <c r="I14" i="46"/>
  <c r="I9" i="46"/>
  <c r="I12" i="46"/>
  <c r="I36" i="46"/>
  <c r="I10" i="44"/>
  <c r="I7" i="44"/>
  <c r="L29" i="45"/>
  <c r="L30" i="44"/>
  <c r="I18" i="48"/>
  <c r="I21" i="48"/>
  <c r="I7" i="48"/>
  <c r="I11" i="27"/>
  <c r="I25" i="27"/>
  <c r="I24" i="27"/>
  <c r="I22" i="27"/>
  <c r="I16" i="27"/>
  <c r="I11" i="43"/>
  <c r="K42" i="46"/>
  <c r="J43" i="46" s="1"/>
  <c r="J44" i="46" s="1"/>
  <c r="I9" i="48"/>
  <c r="I12" i="27"/>
  <c r="I23" i="46"/>
  <c r="I16" i="48"/>
  <c r="I28" i="27"/>
  <c r="K16" i="43"/>
  <c r="I11" i="44"/>
  <c r="I41" i="46"/>
  <c r="L51" i="46"/>
  <c r="I17" i="44"/>
  <c r="I28" i="46"/>
  <c r="I39" i="46"/>
  <c r="I18" i="44"/>
  <c r="I20" i="44"/>
  <c r="L29" i="44"/>
  <c r="I14" i="48"/>
  <c r="I17" i="48"/>
  <c r="I6" i="27"/>
  <c r="I19" i="27"/>
  <c r="L33" i="44"/>
  <c r="I14" i="27"/>
  <c r="I11" i="46"/>
  <c r="I15" i="46"/>
  <c r="I21" i="46"/>
  <c r="I20" i="46"/>
  <c r="L22" i="43"/>
  <c r="L34" i="44"/>
  <c r="I12" i="48"/>
  <c r="I15" i="48"/>
  <c r="L30" i="27"/>
  <c r="I4" i="27"/>
  <c r="I13" i="27"/>
  <c r="L49" i="46"/>
  <c r="I19" i="44"/>
  <c r="I26" i="48"/>
  <c r="I30" i="46"/>
  <c r="I15" i="44"/>
  <c r="I19" i="48"/>
  <c r="I17" i="46"/>
  <c r="L53" i="46"/>
  <c r="I40" i="46"/>
  <c r="I33" i="46"/>
  <c r="I38" i="46"/>
  <c r="I9" i="44"/>
  <c r="I27" i="46"/>
  <c r="I10" i="46"/>
  <c r="I8" i="46"/>
  <c r="L54" i="46"/>
  <c r="I25" i="48"/>
  <c r="I10" i="48"/>
  <c r="I23" i="27"/>
  <c r="I7" i="46"/>
  <c r="I9" i="43"/>
  <c r="I5" i="43"/>
  <c r="I7" i="43"/>
  <c r="I12" i="43"/>
  <c r="I15" i="43"/>
  <c r="I8" i="43"/>
  <c r="I10" i="43"/>
  <c r="I6" i="43"/>
  <c r="I13" i="43"/>
  <c r="I14" i="43"/>
  <c r="J5" i="38" l="1"/>
  <c r="O7" i="38"/>
  <c r="O4" i="38" s="1"/>
  <c r="O3" i="38" s="1"/>
  <c r="I5" i="38" s="1"/>
</calcChain>
</file>

<file path=xl/sharedStrings.xml><?xml version="1.0" encoding="utf-8"?>
<sst xmlns="http://schemas.openxmlformats.org/spreadsheetml/2006/main" count="698" uniqueCount="346">
  <si>
    <t>Total</t>
  </si>
  <si>
    <t>Rig Specifications Option A</t>
  </si>
  <si>
    <t>Item</t>
  </si>
  <si>
    <t>Feature</t>
  </si>
  <si>
    <t>Requirement</t>
  </si>
  <si>
    <t>Remarks</t>
  </si>
  <si>
    <t>Total Rig Weight</t>
  </si>
  <si>
    <t>Type of Rig</t>
  </si>
  <si>
    <t>Independent Leg Jack up</t>
  </si>
  <si>
    <t>Working Water Depth</t>
  </si>
  <si>
    <t>Spud Can Penetration</t>
  </si>
  <si>
    <t>Pressure Rating BOP Equipment</t>
  </si>
  <si>
    <t>Certification &amp; Classification</t>
  </si>
  <si>
    <t>Mooring System</t>
  </si>
  <si>
    <t>Work boat Mooring System</t>
  </si>
  <si>
    <t>Navigation Equipment</t>
  </si>
  <si>
    <t>Foghorn, navigation and obstruction lights to meet regulatory requirements</t>
  </si>
  <si>
    <t>Rig Instrumentation</t>
  </si>
  <si>
    <t>Wind speed, wind direction, and barometric pressure</t>
  </si>
  <si>
    <t>Rig Variable Load (Rig floor Load is in addition to the Rig Variable load)</t>
  </si>
  <si>
    <t>5,000 Kips</t>
  </si>
  <si>
    <t>Heliport Certification</t>
  </si>
  <si>
    <t>• Must comply with CAP437 guidelines from UK CAA or equivalent US standard.</t>
  </si>
  <si>
    <t>Quarters / Offices</t>
  </si>
  <si>
    <t>Heating / Cooling</t>
  </si>
  <si>
    <t>Air-Conditioned Accommodations (cooling and heating, HVAC)</t>
  </si>
  <si>
    <t>Capacity of Quarters</t>
  </si>
  <si>
    <t>Type of Rooms</t>
  </si>
  <si>
    <t>1 x Drilling office, 1 x Geo Office</t>
  </si>
  <si>
    <t>Service Company Office</t>
  </si>
  <si>
    <t>For minimum 6 people / Desks.</t>
  </si>
  <si>
    <t>Conference Room</t>
  </si>
  <si>
    <t>Training Room</t>
  </si>
  <si>
    <t>Separate from conference room</t>
  </si>
  <si>
    <t>Recreation / TV Rooms</t>
  </si>
  <si>
    <t>Gym</t>
  </si>
  <si>
    <t>Min. 2 x treadmills, 1 x stationary bike, free weights and weights machine.</t>
  </si>
  <si>
    <t>Hospital (3 person)</t>
  </si>
  <si>
    <t>Set up to handle min. 3 patients</t>
  </si>
  <si>
    <t>Communication / Computer System</t>
  </si>
  <si>
    <t>Cantilever</t>
  </si>
  <si>
    <t>Conductor Tensioning System</t>
  </si>
  <si>
    <t>• Bulk Mud Surge Tank : 70 cu ft</t>
  </si>
  <si>
    <t>• Mud Processing / Sand Trap : 200 bbls</t>
  </si>
  <si>
    <t>• Slugging Pits : 2 @ 100 bbls each</t>
  </si>
  <si>
    <t>• Brine Storage : 1000 bbls</t>
  </si>
  <si>
    <t>• Base Oil Storage : 1000 bbls</t>
  </si>
  <si>
    <t>• Drill Water : 8000 bbls</t>
  </si>
  <si>
    <t>• Potable Water : 1500 bbls</t>
  </si>
  <si>
    <t>• Fuel Oil Capacity : 2000 bbls</t>
  </si>
  <si>
    <t>Pits / Mud Mixing</t>
  </si>
  <si>
    <t>Derrick</t>
  </si>
  <si>
    <t>1200 Kip Static Hook Load Capacity</t>
  </si>
  <si>
    <t>Automatic Vertical Pipe Racking System</t>
  </si>
  <si>
    <t>Derrick Racking Capacity</t>
  </si>
  <si>
    <t>Drawworks</t>
  </si>
  <si>
    <t>Top Drive</t>
  </si>
  <si>
    <t>Rotary Table</t>
  </si>
  <si>
    <t>49 ½”</t>
  </si>
  <si>
    <t>Deck Mounted Make-up Unit for up to 9.5” DCs</t>
  </si>
  <si>
    <t>Make up / Break down BHA items and drilling stands offline Preferred</t>
  </si>
  <si>
    <t>Make-Up and Racking Tubulars Offline in the derrick</t>
  </si>
  <si>
    <t>Pipe Make-up</t>
  </si>
  <si>
    <t>• Iron Roughneck: 2 7/8” – 9 ¾”, less than 5 yrs old, in excellent condition.
• Pipe Spinner in good condition.</t>
  </si>
  <si>
    <t>Air Hoists on Drill Floor</t>
  </si>
  <si>
    <t>• One dedicated man rider winch
• Two Utility/man rider combination</t>
  </si>
  <si>
    <t>Triplex Mud Pumps</t>
  </si>
  <si>
    <t>Additional Pumps</t>
  </si>
  <si>
    <t>• Independent Base Oil Pump (optional)
• Independent Brine Pump
• Mixing Pumps – Min two each</t>
  </si>
  <si>
    <t>Solids control</t>
  </si>
  <si>
    <t>Gumbo Buster</t>
  </si>
  <si>
    <t>Scalpers</t>
  </si>
  <si>
    <t>Scalper Shakers - 1200 gpm capacity</t>
  </si>
  <si>
    <t>Shakers</t>
  </si>
  <si>
    <t>Seawater Supply</t>
  </si>
  <si>
    <t xml:space="preserve">Does rig have sufficient SW supply to provide 1200 gpm in main suction pit.  </t>
  </si>
  <si>
    <t>Mud Cleaner / Desilter</t>
  </si>
  <si>
    <t>Desander</t>
  </si>
  <si>
    <t>Mechanical Degasser</t>
  </si>
  <si>
    <t>Centrifuge Set Up</t>
  </si>
  <si>
    <t>Space Available for two centrifuges with piping and electrical hookup.  To be used for solids removal or two stage for barite recovery.</t>
  </si>
  <si>
    <t>OBM cuttings Collection</t>
  </si>
  <si>
    <t>Mud Vacuum System</t>
  </si>
  <si>
    <t>Yes</t>
  </si>
  <si>
    <t>High Pressure Washer for cleaning mud tanks, equipment &amp; general washing</t>
  </si>
  <si>
    <t>Trip Tank</t>
  </si>
  <si>
    <t>Two Pumps two sided with minimum 80 bbls capacity.</t>
  </si>
  <si>
    <t>Stripping Tank</t>
  </si>
  <si>
    <t>Calibrated for pipe sizes provided.</t>
  </si>
  <si>
    <t>Bulk Silo Indicators</t>
  </si>
  <si>
    <t xml:space="preserve">Bulk Cement, Bulk Mud and Bulk Mud Surge Storage Tank to be fitted with weight indicators and high level indicators </t>
  </si>
  <si>
    <t xml:space="preserve"> </t>
  </si>
  <si>
    <t>Bulk Silo Dust Collectors / Dryers</t>
  </si>
  <si>
    <t>Bulk Cement, Bulk Mud dust collecting system and dryers.</t>
  </si>
  <si>
    <t>Drill String</t>
  </si>
  <si>
    <t>9 ½” Spiral Drill Collars</t>
  </si>
  <si>
    <t>9 each</t>
  </si>
  <si>
    <t>8” Drill Spiral Collars</t>
  </si>
  <si>
    <t>24 each, minimum of 3 bored for floats.</t>
  </si>
  <si>
    <t>Floats</t>
  </si>
  <si>
    <t>Ported and non ported floats as required by program.  Baker Model GC / GCA Auto Fill</t>
  </si>
  <si>
    <t>6 ½” (or 6" to 6.3/4" range aceptable) Spiral Drill Collars</t>
  </si>
  <si>
    <t>36 each</t>
  </si>
  <si>
    <t>3 ½” or 4” Drill Pipe</t>
  </si>
  <si>
    <t>4 ¾” Spiral Drill Collars</t>
  </si>
  <si>
    <t>Drill Pipe Pup Joints</t>
  </si>
  <si>
    <t>X-overs</t>
  </si>
  <si>
    <t>• String x-over to connect drill collars, jar, and bit with 100% back up.
• All cross overs required to make up standard 3rd party BHA items.</t>
  </si>
  <si>
    <t>Drifts</t>
  </si>
  <si>
    <t>Full set of hollow steel drifts from 2.25” to 3.25” in 1/8” increments.  Includes tie off point for slick line Wire-Tail Drifting.</t>
  </si>
  <si>
    <t>TDS Saver Subs</t>
  </si>
  <si>
    <t>Well Control Equipment</t>
  </si>
  <si>
    <t>Diverter System</t>
  </si>
  <si>
    <t>500 psi min. with spools, over shots 30”, running/test tools, control panels. Minimum ID of outlets is 12”. KFDJ insert type preferred.</t>
  </si>
  <si>
    <t>18 ¾” BOP (H2S Trim)</t>
  </si>
  <si>
    <t>BOP Test Stump</t>
  </si>
  <si>
    <t>BOP Test Stump, portable test pump &amp; recorder, Test Tool(s) for testing BOP on test stump for offline testing of BOP.</t>
  </si>
  <si>
    <t>Offline FOSV Testing</t>
  </si>
  <si>
    <t>Nutech type offline testing stumps for testing TIW/FOSV/ etc..</t>
  </si>
  <si>
    <t>Testing Choke / Kill manifold</t>
  </si>
  <si>
    <t>Choke Line Valves (H2S trim)</t>
  </si>
  <si>
    <t>Kill Line Valves (H2S trim)</t>
  </si>
  <si>
    <t>Choke &amp; Kill Manifold</t>
  </si>
  <si>
    <t>Additional Well Control Instrumentation</t>
  </si>
  <si>
    <t xml:space="preserve">• Pressure Sensors
• Temperature Sensors – At BOP, upstream of chokes, downstream of chokes, </t>
  </si>
  <si>
    <t>Full Opening Safety Valves</t>
  </si>
  <si>
    <t>Inside BOP</t>
  </si>
  <si>
    <t>Upper and Lower IBOP’s for the top drive</t>
  </si>
  <si>
    <t>Yes, there should a complete back up set of valves and sufficient spares on the rig to redress each valve 3 times.</t>
  </si>
  <si>
    <t>Drop in Dart sub and Dart</t>
  </si>
  <si>
    <t>BOP Closing Unit (BOP Controls)</t>
  </si>
  <si>
    <t>Meets API RP 53</t>
  </si>
  <si>
    <t xml:space="preserve">Mud Gas Separator (Poor Boy Degasser) </t>
  </si>
  <si>
    <t>Meets API RP 53 recommended design.
A hot mud circulating loop should be available. Min dip tube length 15ft with vent capacity of 50 million SCFT/day.</t>
  </si>
  <si>
    <t>BOP Handling System</t>
  </si>
  <si>
    <t>Integral Part of the Rig to handle rig stack(s).</t>
  </si>
  <si>
    <t>Air Hoists Under Cantilever</t>
  </si>
  <si>
    <t>One Dedicated Man Rider
Two Auxiliary Hoists</t>
  </si>
  <si>
    <t>Drilling Instrumentation</t>
  </si>
  <si>
    <t>Testing Equipment</t>
  </si>
  <si>
    <t>Water Curtain</t>
  </si>
  <si>
    <t>Is rig equipped with DST / Flaring water cooling system.  If so, please state pertinent spec´s in remarks.</t>
  </si>
  <si>
    <t>Well Test Piping</t>
  </si>
  <si>
    <t>Well Test Piping  : Oil, gas, Air &amp; Sea Water
Certified and checked for wall thickness. 10Ksi working pressure. Targeted elbows / Bends.</t>
  </si>
  <si>
    <t>Boom Burners</t>
  </si>
  <si>
    <t xml:space="preserve">King Post and tie off points installed and ready for burner booms.  Inspections up to date. If booms are available state specs. </t>
  </si>
  <si>
    <t>Auxiliary Equipment</t>
  </si>
  <si>
    <t>Rig Cranes</t>
  </si>
  <si>
    <t>Forklift</t>
  </si>
  <si>
    <t>Forklift for Sack Storage Room 5000 lbs SWL</t>
  </si>
  <si>
    <t>Lock up</t>
  </si>
  <si>
    <t>Hazardous Materials Lock up</t>
  </si>
  <si>
    <t>Rig Air</t>
  </si>
  <si>
    <t>Rig Air Compressor System with Air Dryer</t>
  </si>
  <si>
    <t>Bulk Air</t>
  </si>
  <si>
    <t>Bulk Air Compressor with Air Dryer</t>
  </si>
  <si>
    <t>Water Maker(s)</t>
  </si>
  <si>
    <t>15,000 gpd  (redundancy required) state type.</t>
  </si>
  <si>
    <t>Bulk Fittings.</t>
  </si>
  <si>
    <t>The connection between the fluid transfer hose and the supply vessel for
offshore hydrocarbon and brine transfers shall be a self-sealing, dry-break hose
connector</t>
  </si>
  <si>
    <t>Sewage Treatment Plant</t>
  </si>
  <si>
    <t>Trash Compactor</t>
  </si>
  <si>
    <t>This should be provided with the rig and within the rig contract.</t>
  </si>
  <si>
    <t>Zero Discharge</t>
  </si>
  <si>
    <t xml:space="preserve">Drill Floor, rotary and draw works fitted with drip pans </t>
  </si>
  <si>
    <t xml:space="preserve">Zero discharge capability, water tight bunding / kick plate throughout rig.  </t>
  </si>
  <si>
    <t>Flow Meters</t>
  </si>
  <si>
    <t>• Sea Water To Pits
• Base Oil To Storage Tank
• Base Oil To Mud Pits
• Drill Water to Pits
• Fuel to Storage Tanks
• Fuel to Mud Pits</t>
  </si>
  <si>
    <t>Cement Unit Piping</t>
  </si>
  <si>
    <t>Drill floor (cement standpipe, choke manifold / standpipe manifold), BOP Storage Area, etc.</t>
  </si>
  <si>
    <t>Third Party Services</t>
  </si>
  <si>
    <t>Rig to provide air, potable water, sea water, power and instrumentation cables (with junction boxes) for the following services:
• Mud Logging
• Electric Logging
• MWD / LWD Services
• Cementing Unit
• Centrifuges</t>
  </si>
  <si>
    <t>Fishing Equipment</t>
  </si>
  <si>
    <t>Welding Sets</t>
  </si>
  <si>
    <t>2 ea electric welding machines</t>
  </si>
  <si>
    <t>Baskets and containers</t>
  </si>
  <si>
    <t>Drill Site Soil Strength Investigation  (optional)</t>
  </si>
  <si>
    <t>DC and drill string to drill for geotechnical soil cores before leg preload. 
The rig should be able to run pipe from the rig floor (through hull or by skidding cantilever out slightly) for soil boring, prior to pre-loading.</t>
  </si>
  <si>
    <t>Breather Apparatus</t>
  </si>
  <si>
    <t>Rig contractor shall provide, in addition to Solas regulation, the following:
- 4 x 30 mins sets on drill floor
- 1 x escape set on M Board
- 2 x escape sets in Pit rooms 
- 1 x escape set in shakers
- 2 x BA 2 bottle trolley</t>
  </si>
  <si>
    <t>Critical Spares List</t>
  </si>
  <si>
    <t>Critical Spares</t>
  </si>
  <si>
    <t>Hydrogen Sulphide equipment (BAs, gas sensors, gas monitors etc)</t>
  </si>
  <si>
    <t>Resumen</t>
  </si>
  <si>
    <t>Mandatory</t>
  </si>
  <si>
    <t>20-50 mtrs</t>
  </si>
  <si>
    <r>
      <t>Rig to provide a list of all fishing equipment to be provided.  The following fishing equipment is to be provided in good condition, inspected and ready to run in case it is required.  The rig equipment will be used for all initial fishing attempts:
• Overshot's, grapples, guides, etc..to catch all sizes of rig supplied pipe and BHA items.
• Reverse Circulating Junk Baskets (RCJB) appropriate for 17-1/2" to 6" hole sizes.
• Fishing Magnets appropriate for all hole sizes.
• Flat Bottom junk mill appropriate for all hole sizes.
• Please note: rig crews should be fully trained and competent in running this equipment.</t>
    </r>
    <r>
      <rPr>
        <b/>
        <sz val="11"/>
        <color indexed="48"/>
        <rFont val="Arial"/>
        <family val="2"/>
      </rPr>
      <t/>
    </r>
  </si>
  <si>
    <t>3 x 2200 HP mud pumps, 7500 psi working pressure. Liner/swabs 5.5”, 6”, 6.5” and 7”.</t>
  </si>
  <si>
    <t>750 Ton min, circa 1100HP capable of continuous 35,000 ft-lbs torque @ 110 rpm and a min upper operating speed of 200RPM.   
• TDS 4S equivalent or better.</t>
  </si>
  <si>
    <t>15,000 ft of drill pipe provided by the rig, 10 stands HWDP, 6 stands Drill Collars (stands = triples as minimum)</t>
  </si>
  <si>
    <t>Standpipe</t>
  </si>
  <si>
    <t>2 *5" ID Standpipe for 7500 psi as minimum</t>
  </si>
  <si>
    <t>Five (5) each 15 M psi (with connections that match the primary string of drill pipe)- Crossovers to fit the various tubulars in the drill string. 4 redress kits required on location for each size as part of the critical spares inventory.</t>
  </si>
  <si>
    <t>Two (2) 15 M psi Drop in Dart sub and darts appropriate for primary drilling strings -- complete with retrieval equipment.</t>
  </si>
  <si>
    <t>Cement Unit</t>
  </si>
  <si>
    <t>High pressure pumping unit for pressure tensting, performe cementing operation, well control, etc. Provided with 2 x HT400 pumps (similar or higher)  with individual Engine each and piping for 15 kips.</t>
  </si>
  <si>
    <t>Safety Personal Survival</t>
  </si>
  <si>
    <t>Rig Abandonment equipment to be supplied by rig contractor.</t>
  </si>
  <si>
    <t>Score Achieved by THIS RIG</t>
  </si>
  <si>
    <t>Weighting Maximum points</t>
  </si>
  <si>
    <t>Aspecto Evaluado</t>
  </si>
  <si>
    <t>Habitaciones / Oficinas</t>
  </si>
  <si>
    <t xml:space="preserve">Capacidades </t>
  </si>
  <si>
    <t>Control de Sólidos</t>
  </si>
  <si>
    <t>Sarta de perforación</t>
  </si>
  <si>
    <t>Equipo de Control de Pozo</t>
  </si>
  <si>
    <t>Equipo para prueba de pozo</t>
  </si>
  <si>
    <t>Equipo Auxiliar</t>
  </si>
  <si>
    <t>A</t>
  </si>
  <si>
    <t>E</t>
  </si>
  <si>
    <t>B</t>
  </si>
  <si>
    <t>C</t>
  </si>
  <si>
    <t>D</t>
  </si>
  <si>
    <t>F</t>
  </si>
  <si>
    <t>G</t>
  </si>
  <si>
    <t>H</t>
  </si>
  <si>
    <t>Capabilities</t>
  </si>
  <si>
    <t>MAX Score possible</t>
  </si>
  <si>
    <t xml:space="preserve"> Score Achieved by THIS RIG</t>
  </si>
  <si>
    <t>Grade  / Calificacion</t>
  </si>
  <si>
    <r>
      <t>Introduction:</t>
    </r>
    <r>
      <rPr>
        <sz val="11"/>
        <rFont val="Arial"/>
        <family val="2"/>
      </rPr>
      <t xml:space="preserve"> 
(.) The MODU (mobile offshore drilling unit) technical specification enclosed defines the prefered requirement.
(.) MODUs offered that do not meet the technical specifications outlined in the invitation to tender MUST also contain details of none compliance with proposals to modify or manage the deficiency.
MODUs offered must comply with Mexican legislation and regulations, including those specified in the Contract.  It will be the Contractor’s sole responsibility to make any modifications to the MODU which may be necessary in order to comply with the Contract and the Mexican legislation and regulations mentioned hereto.
No specific hazards have been identified. </t>
    </r>
  </si>
  <si>
    <t>Rig Contractor &amp;  Name</t>
  </si>
  <si>
    <t>Ideal Score / Puntuacion
Ideal</t>
  </si>
  <si>
    <t>Total rig score</t>
  </si>
  <si>
    <t>Date</t>
  </si>
  <si>
    <t>Aspect Evaluated</t>
  </si>
  <si>
    <t>Weighting (points)</t>
  </si>
  <si>
    <t xml:space="preserve">                                                            All tanks apart from pot water, fuel oil and drill water should be fitted with a circulating system to avoid solids settlement.</t>
  </si>
  <si>
    <t>5 x 2 man rooms for OPERATOR´S use. This will provide appropriate accommodation for up to 6 female employees if required.</t>
  </si>
  <si>
    <t>Number of OPERATOR´s Offices</t>
  </si>
  <si>
    <t>For minimum 10 people with video conference facilities</t>
  </si>
  <si>
    <t>Non Smoking and Smoking areas</t>
  </si>
  <si>
    <t xml:space="preserve"> lT Communications / PA
• Offices Pre-wired for Operators Satellite Phone Comms.
• Helicopter radio beacon in operational condition
• Rig owned self contained satelite communication system
• Marine radio                                                                                                                  </t>
  </si>
  <si>
    <t>5000 ft 3-1/2” or 4” Drill pipe HT38, XT39 connections or equivalent.  High-torque connections preferred.</t>
  </si>
  <si>
    <t>No</t>
  </si>
  <si>
    <t>ENTER: Compliant?
 Yes or No</t>
  </si>
  <si>
    <t>• Bulk Cement : 5000 cu ft</t>
  </si>
  <si>
    <t>• Bulk Mud Dry (Bar, Gel, etc) :  5000 cu ft</t>
  </si>
  <si>
    <t>• Liquid Mud (Main Pits) : 3800 bbls minimum</t>
  </si>
  <si>
    <t xml:space="preserve">4 1/16” – 15 M psi Choke Manifold with two hydraulic adjustable choke and one manual choke.   3-1/16” 15M  lines will be acceptable. 
A glycol injection pump and injection point upstream of the auto chokes "optional".
Required output is 0.75gpm at 6,000 psi. </t>
  </si>
  <si>
    <t>• Personnel transfers baskets  
• Cargo containers for drilling contractor owned equipment.
• All 3rd party equipment to be transported using 3rd party provided CCB / containers / slings, inspected to required standards
• All CCU, Baskets/HH being utilised for transport of material shall be inspected in accordance with either DNV 2.71 or ENBS 12079
• All frozen food and dry food shall be transported in containers that meet with the standard DNV 2.71 or ENBS 12079. It shall be the responsibility of the Rig Contractor or subcontractor to supply the Transport containers in accordance with this requirement.</t>
  </si>
  <si>
    <r>
      <t xml:space="preserve">One 3 1/16” 15 M psi manual valve, One 4 1/16” 15 M psi hydraulic controlled valve.  </t>
    </r>
    <r>
      <rPr>
        <i/>
        <sz val="10"/>
        <rFont val="Arial"/>
        <family val="2"/>
      </rPr>
      <t>This assumes two choke lines are rigged up.  3-1/2” outlets, choke and Kill line will be acceptable.</t>
    </r>
  </si>
  <si>
    <t>• Drill Pipe
• Casing (if so, what sizes)
• Test Tubing (3.5” to 4.5”)
• BHA up to 9.5” DC´s
• Rotating Mouse Hole with dedicated Iron Roughneck (preferred not escential).</t>
  </si>
  <si>
    <t>Two 4 1/16” 15 M psi manual valve Two 4 1/16” 15 M psi hydraulic controlled valve.  3-1/16" 15M valves &amp; lines would be acceptable</t>
  </si>
  <si>
    <t>25,000 ft</t>
  </si>
  <si>
    <t>Maximum Well Depth capability</t>
  </si>
  <si>
    <t>15,000 psi, including 15 kpis choke manifold and 15 K psi lines</t>
  </si>
  <si>
    <t>condicionales</t>
  </si>
  <si>
    <t xml:space="preserve">Max Points - Score </t>
  </si>
  <si>
    <t>Este valor de "Score" se usa para el cálculo de la evaluación Técnica</t>
  </si>
  <si>
    <t>PASS (Yes/No)?</t>
  </si>
  <si>
    <t>Passed excluyent techical conditions?</t>
  </si>
  <si>
    <t>OFERENTE / EQUIPO</t>
  </si>
  <si>
    <t>FECHA</t>
  </si>
  <si>
    <t>Area</t>
  </si>
  <si>
    <t>Punto Evaluacion</t>
  </si>
  <si>
    <t>Descripción</t>
  </si>
  <si>
    <t>Documento Requerido</t>
  </si>
  <si>
    <t>Como se Evalúa</t>
  </si>
  <si>
    <t>Calificacion</t>
  </si>
  <si>
    <t>TOTAL</t>
  </si>
  <si>
    <t>PASA</t>
  </si>
  <si>
    <t>Equipo</t>
  </si>
  <si>
    <t>Anexo 9. Especificaciones de la plataforma Autoelevable.</t>
  </si>
  <si>
    <t>Presentación completa del Anexo 9 de Excel completado por el oferente.</t>
  </si>
  <si>
    <t>#</t>
  </si>
  <si>
    <t>Critical Items</t>
  </si>
  <si>
    <t>References</t>
  </si>
  <si>
    <t>Rig is not accepted</t>
  </si>
  <si>
    <t>Requerimientos Básicos</t>
  </si>
  <si>
    <t>Ocultar</t>
  </si>
  <si>
    <t xml:space="preserve">Presentacion del Anexo, donde  se evaluará conforme a la Solicitud requerida. </t>
  </si>
  <si>
    <t>yes</t>
  </si>
  <si>
    <t>2800 hp, Min Drilling Depth 25,000 ft</t>
  </si>
  <si>
    <t>32 mtrs</t>
  </si>
  <si>
    <r>
      <t xml:space="preserve">Air Gap </t>
    </r>
    <r>
      <rPr>
        <sz val="10"/>
        <rFont val="Arial"/>
        <family val="2"/>
      </rPr>
      <t>(MSL – RT)</t>
    </r>
  </si>
  <si>
    <t>June 8 2019</t>
  </si>
  <si>
    <t>Estimated Sea Bed To Final Leg Penetration is in the range 3 to 15 meters</t>
  </si>
  <si>
    <t>• ABS / DNV or Other for Mobile Offshore Drilling Units</t>
  </si>
  <si>
    <t>• SOLAS</t>
  </si>
  <si>
    <t>Standards &amp; NDE</t>
  </si>
  <si>
    <t>API 7L categoty IV</t>
  </si>
  <si>
    <t>API 8B Cat IV</t>
  </si>
  <si>
    <t>API 4G Cat III</t>
  </si>
  <si>
    <t>API 7K</t>
  </si>
  <si>
    <t>API STD 53 (2018)</t>
  </si>
  <si>
    <t>API STD 64</t>
  </si>
  <si>
    <t>API RP 9B</t>
  </si>
  <si>
    <t>API 54 Cat IV</t>
  </si>
  <si>
    <t>• IMO MODU Code (1989)</t>
  </si>
  <si>
    <t>• MARPOL 1973 – 1978</t>
  </si>
  <si>
    <t>• International Load Line Cert.</t>
  </si>
  <si>
    <t>Soil data will be provided by Hokchi</t>
  </si>
  <si>
    <t>• Min. reach aft of stern centerline 70 ft
• Min. reach either side of centerline 15 ft.
• Capacity  required at maximum reach sufficient to support 300Kips CTU plus full string of pipe set back and a hook load of 1,100Kips.</t>
  </si>
  <si>
    <t xml:space="preserve">• Agitators in all mud pits. </t>
  </si>
  <si>
    <t>• Mud Guns in all pits.</t>
  </si>
  <si>
    <t>Year delivery</t>
  </si>
  <si>
    <t>Delivery after 2009</t>
  </si>
  <si>
    <t>Provide details of the system installed.</t>
  </si>
  <si>
    <t>• Linear Motion or Balanced Elliptical Shakers (4 each minimum)
• Less than 5 yrs old, well maintained and in good working order.  Full spares available on rig.</t>
  </si>
  <si>
    <t>Heavi-weight Drill Pipe</t>
  </si>
  <si>
    <t>30 each, OD and Connections to match drill pipe (ie 3-1/2”).</t>
  </si>
  <si>
    <t>30 each.</t>
  </si>
  <si>
    <t>One each 5, 10, 15 ft for primary drill string at 3-1/2"</t>
  </si>
  <si>
    <t>Choke / kill manifold be tested offline while tripping.</t>
  </si>
  <si>
    <t xml:space="preserve"> BOP system would be an 18-3/4” system. The rating required is 15,000 psi working pressure.</t>
  </si>
  <si>
    <t>Weight Indicator, Iron Roughneck Torque, Pump Pressure, Top Drive / Rotary Table RPM / Torque, 
• Line Pull sensor for manual tongs.
• Recording Device for Drilling Parameters, electronic and with web access preferred.
• PVT system for mud pits, mud process pits, trip tank
• Drift Indicator
• Web access, eg RigSense.</t>
  </si>
  <si>
    <t>Tenderer to have all identified critical spares as outlined by OEM or Tenderer in inventory (in country). List Should be Provided</t>
  </si>
  <si>
    <t>Tenderer shall supply full critical spares list as outlined by OEM for all key equipment: Top Drive, Cranes, Engines, Pumps, SCR, Chokes, Iron Roughneck, Shakers, PRS, Drawworks, etc. List should be provided.</t>
  </si>
  <si>
    <t>Sack room</t>
  </si>
  <si>
    <t>Capacity to storage 5000 sx</t>
  </si>
  <si>
    <t>Deck space</t>
  </si>
  <si>
    <t>Cantilever space</t>
  </si>
  <si>
    <t>Cantielever space to storage drilling equipmnet 2100 ft2</t>
  </si>
  <si>
    <t>150 persons (exclusive of hospital)</t>
  </si>
  <si>
    <t>BOP Tensioner</t>
  </si>
  <si>
    <t>• Secondary tensioning system also required for BOP support.</t>
  </si>
  <si>
    <t>• Min 300 kips – With monitoring system in the drillers doghouse and the Toolpushers office.
• Enclosed Texas deck/CTU deck preferred.</t>
  </si>
  <si>
    <t>• Lockable master dump valve on all pits.</t>
  </si>
  <si>
    <t>• Two mixing hoppers with at least one shearing hopper.</t>
  </si>
  <si>
    <t>• Deck hopper for addition of material to mud system via one MT / big bags.</t>
  </si>
  <si>
    <t>Free deck space for storage driiling equipment 6100 ft2</t>
  </si>
  <si>
    <t xml:space="preserve">Total score </t>
  </si>
  <si>
    <t>1000 gpm capacity</t>
  </si>
  <si>
    <t>To handle maximum flow rate (1000 GPM with 8.9 ppg Fluid)</t>
  </si>
  <si>
    <t>• Does rig has a 18" OBM collection system in place, please describe in remarks or Dedicated Space to accommodate a cuttings collection and treatment system with electrical power available.</t>
  </si>
  <si>
    <t>Drill string 5”</t>
  </si>
  <si>
    <t>Drill string 5.1/2", 5.7/8"</t>
  </si>
  <si>
    <t>18,000 ft (with hard Banding), Min spec 5.5”, 21.5 ppf,  S-135 with HT connections. • State specs for pipe with rig.</t>
  </si>
  <si>
    <t>12,000 ft (with hard Banding), Min spec 5”, 19.5 ppf,  S-135 with HT connections. • State specs for pipe with rig.</t>
  </si>
  <si>
    <t>40 each, OD and Connections to match 5" drill pipe.</t>
  </si>
  <si>
    <t>40 each, OD and Connections to match drill pipe (ie  5-1/2” or 5-7/8”).</t>
  </si>
  <si>
    <t>All  spare TDS saver subs need it during the contract period.</t>
  </si>
  <si>
    <t>Two each 15 M psi (with connections that match the primary string of drill pipe)</t>
  </si>
  <si>
    <t>Capacity in excess of 130 people. Must comply with Mexican, IMO and MARPOL 7378 annex 4 regulations</t>
  </si>
  <si>
    <t>Resultados del Anexo 9 Certiifcacion y Validacion de Especificaciones Tecnicas</t>
  </si>
  <si>
    <t>The rig must be fully equipped to comply with API RP 49 &amp; Mexican Legislation
Reservoir fluid could contain up to 10 ppm H2S and/or up to 20% CO2.</t>
  </si>
  <si>
    <t>Basic, Cert &amp; Insp</t>
  </si>
  <si>
    <t>Offices &amp; allocation</t>
  </si>
  <si>
    <t>Capacities</t>
  </si>
  <si>
    <t>Solid Control</t>
  </si>
  <si>
    <t>Drilling String</t>
  </si>
  <si>
    <t>BOP &amp; testing</t>
  </si>
  <si>
    <t>Auxiliares</t>
  </si>
  <si>
    <t>NO PASA</t>
  </si>
  <si>
    <t>3* 100 – 120 ft booms with a capacity of 50 MT @ a 60 ft radius
• Maximum anticipated load will coiled tubing reel at circa 30MT.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</si>
</sst>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_-* #,##0_-;\-* #,##0_-;_-* &quot;-&quot;??_-;_-@_-"/>
  </numFmts>
  <fonts count="31" x14ac:knownFonts="1">
    <font>
      <sz val="11"/>
      <color theme="1"/>
      <name val="Calibri"/>
      <family val="2"/>
      <scheme val="minor"/>
    </font>
    <font>
      <sz val="10"/>
      <name val="Arial"/>
      <family val="2"/>
    </font>
    <font>
      <sz val="10"/>
      <name val="Arial"/>
      <family val="2"/>
    </font>
    <font>
      <b/>
      <sz val="11"/>
      <name val="Arial"/>
      <family val="2"/>
    </font>
    <font>
      <b/>
      <sz val="10"/>
      <name val="Arial"/>
      <family val="2"/>
    </font>
    <font>
      <u/>
      <sz val="10"/>
      <name val="Arial"/>
      <family val="2"/>
    </font>
    <font>
      <b/>
      <sz val="12"/>
      <color indexed="9"/>
      <name val="Arial"/>
      <family val="2"/>
    </font>
    <font>
      <sz val="8"/>
      <name val="Arial"/>
      <family val="2"/>
    </font>
    <font>
      <b/>
      <sz val="11"/>
      <color indexed="48"/>
      <name val="Arial"/>
      <family val="2"/>
    </font>
    <font>
      <i/>
      <sz val="10"/>
      <name val="Arial"/>
      <family val="2"/>
    </font>
    <font>
      <sz val="11"/>
      <name val="Arial"/>
      <family val="2"/>
    </font>
    <font>
      <b/>
      <sz val="12"/>
      <name val="Arial"/>
      <family val="2"/>
    </font>
    <font>
      <u/>
      <sz val="11"/>
      <name val="Arial"/>
      <family val="2"/>
    </font>
    <font>
      <b/>
      <sz val="14"/>
      <name val="Arial"/>
      <family val="2"/>
    </font>
    <font>
      <sz val="14"/>
      <name val="Arial"/>
      <family val="2"/>
    </font>
    <font>
      <sz val="12"/>
      <name val="Arial"/>
      <family val="2"/>
    </font>
    <font>
      <b/>
      <u/>
      <sz val="10"/>
      <name val="Arial"/>
      <family val="2"/>
    </font>
    <font>
      <sz val="11"/>
      <color theme="1"/>
      <name val="Calibri"/>
      <family val="2"/>
      <scheme val="minor"/>
    </font>
    <font>
      <b/>
      <sz val="14"/>
      <color rgb="FFFFFF00"/>
      <name val="Calibri"/>
      <family val="2"/>
      <scheme val="minor"/>
    </font>
    <font>
      <b/>
      <sz val="12"/>
      <color theme="1"/>
      <name val="Arial"/>
      <family val="2"/>
    </font>
    <font>
      <b/>
      <sz val="12"/>
      <color rgb="FFFFFF00"/>
      <name val="Arial"/>
      <family val="2"/>
    </font>
    <font>
      <b/>
      <sz val="14"/>
      <color theme="1"/>
      <name val="Calibri"/>
      <family val="2"/>
      <scheme val="minor"/>
    </font>
    <font>
      <sz val="14"/>
      <color theme="1"/>
      <name val="Calibri"/>
      <family val="2"/>
      <scheme val="minor"/>
    </font>
    <font>
      <sz val="12"/>
      <color theme="1"/>
      <name val="Arial"/>
      <family val="2"/>
    </font>
    <font>
      <sz val="12"/>
      <color theme="0"/>
      <name val="Arial"/>
      <family val="2"/>
    </font>
    <font>
      <b/>
      <sz val="12"/>
      <color theme="0"/>
      <name val="Arial"/>
      <family val="2"/>
    </font>
    <font>
      <b/>
      <sz val="10"/>
      <color rgb="FFFF0000"/>
      <name val="Arial"/>
      <family val="2"/>
    </font>
    <font>
      <sz val="11"/>
      <color rgb="FF000000"/>
      <name val="Arial"/>
      <family val="2"/>
    </font>
    <font>
      <b/>
      <sz val="11"/>
      <color theme="1"/>
      <name val="Arial"/>
      <family val="2"/>
    </font>
    <font>
      <b/>
      <sz val="11"/>
      <color rgb="FF000000"/>
      <name val="Arial"/>
      <family val="2"/>
    </font>
    <font>
      <b/>
      <sz val="10"/>
      <color theme="1"/>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2060"/>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6">
    <xf numFmtId="0" fontId="0" fillId="0" borderId="0"/>
    <xf numFmtId="164" fontId="17" fillId="0" borderId="0" applyFont="0" applyFill="0" applyBorder="0" applyAlignment="0" applyProtection="0"/>
    <xf numFmtId="164" fontId="1" fillId="0" borderId="0" applyFont="0" applyFill="0" applyBorder="0" applyAlignment="0" applyProtection="0"/>
    <xf numFmtId="0" fontId="1" fillId="0" borderId="0"/>
    <xf numFmtId="9" fontId="17" fillId="0" borderId="0" applyFont="0" applyFill="0" applyBorder="0" applyAlignment="0" applyProtection="0"/>
    <xf numFmtId="9" fontId="1" fillId="0" borderId="0" applyFont="0" applyFill="0" applyBorder="0" applyAlignment="0" applyProtection="0"/>
  </cellStyleXfs>
  <cellXfs count="144">
    <xf numFmtId="0" fontId="0" fillId="0" borderId="0" xfId="0"/>
    <xf numFmtId="0" fontId="2" fillId="2" borderId="0" xfId="3" applyFont="1" applyFill="1"/>
    <xf numFmtId="165" fontId="2" fillId="2" borderId="0" xfId="5" applyNumberFormat="1" applyFont="1" applyFill="1" applyAlignment="1">
      <alignment horizontal="center"/>
    </xf>
    <xf numFmtId="0" fontId="2" fillId="3" borderId="0" xfId="3" applyFont="1" applyFill="1"/>
    <xf numFmtId="0" fontId="2" fillId="3" borderId="0" xfId="3" applyFont="1" applyFill="1" applyAlignment="1"/>
    <xf numFmtId="0" fontId="2" fillId="2" borderId="0" xfId="3" applyFont="1" applyFill="1" applyAlignment="1">
      <alignment horizontal="center" vertical="center"/>
    </xf>
    <xf numFmtId="0" fontId="4" fillId="2" borderId="0" xfId="3" applyFont="1" applyFill="1" applyBorder="1" applyAlignment="1">
      <alignment vertical="center" wrapText="1"/>
    </xf>
    <xf numFmtId="0" fontId="2" fillId="2" borderId="0" xfId="3" applyFont="1" applyFill="1" applyAlignment="1">
      <alignment horizontal="left" vertical="center"/>
    </xf>
    <xf numFmtId="165" fontId="2" fillId="2" borderId="0" xfId="5" applyNumberFormat="1" applyFont="1" applyFill="1" applyAlignment="1">
      <alignment horizontal="center" vertical="center"/>
    </xf>
    <xf numFmtId="0" fontId="2" fillId="3" borderId="0" xfId="3" applyFont="1" applyFill="1" applyAlignment="1">
      <alignment vertical="center"/>
    </xf>
    <xf numFmtId="0" fontId="2" fillId="2" borderId="0" xfId="3" applyFont="1" applyFill="1" applyAlignment="1">
      <alignment horizontal="justify" vertical="center"/>
    </xf>
    <xf numFmtId="0" fontId="4" fillId="3" borderId="0" xfId="3" applyFont="1" applyFill="1" applyAlignment="1">
      <alignment horizontal="justify" vertical="center"/>
    </xf>
    <xf numFmtId="0" fontId="2" fillId="2" borderId="0" xfId="3" applyFont="1" applyFill="1" applyAlignment="1">
      <alignment horizontal="justify"/>
    </xf>
    <xf numFmtId="0" fontId="4" fillId="3" borderId="0" xfId="3" applyFont="1" applyFill="1" applyAlignment="1">
      <alignment horizontal="justify"/>
    </xf>
    <xf numFmtId="0" fontId="2" fillId="2" borderId="0" xfId="3" applyFont="1" applyFill="1" applyAlignment="1">
      <alignment horizontal="justify" vertical="center" wrapText="1"/>
    </xf>
    <xf numFmtId="164" fontId="2" fillId="3" borderId="0" xfId="1" applyFont="1" applyFill="1" applyAlignment="1">
      <alignment vertical="center"/>
    </xf>
    <xf numFmtId="0" fontId="5" fillId="0" borderId="0" xfId="3" applyFont="1" applyFill="1" applyBorder="1" applyAlignment="1">
      <alignment vertical="top" wrapText="1"/>
    </xf>
    <xf numFmtId="0" fontId="2" fillId="0" borderId="0" xfId="3" applyFont="1" applyFill="1" applyBorder="1" applyAlignment="1">
      <alignment vertical="top" wrapText="1"/>
    </xf>
    <xf numFmtId="0" fontId="2" fillId="3" borderId="1" xfId="3" applyFont="1" applyFill="1" applyBorder="1" applyAlignment="1">
      <alignment vertical="center"/>
    </xf>
    <xf numFmtId="0" fontId="2" fillId="3" borderId="1" xfId="3" applyFont="1" applyFill="1" applyBorder="1" applyAlignment="1">
      <alignment horizontal="justify"/>
    </xf>
    <xf numFmtId="0" fontId="2" fillId="3" borderId="1" xfId="3" applyFont="1" applyFill="1" applyBorder="1" applyAlignment="1">
      <alignment horizontal="justify" vertical="center"/>
    </xf>
    <xf numFmtId="164" fontId="4" fillId="3" borderId="1" xfId="2" applyFont="1" applyFill="1" applyBorder="1" applyAlignment="1">
      <alignment vertical="center"/>
    </xf>
    <xf numFmtId="0" fontId="4" fillId="3" borderId="1" xfId="3" applyFont="1" applyFill="1" applyBorder="1" applyAlignment="1">
      <alignment vertical="center"/>
    </xf>
    <xf numFmtId="164" fontId="4" fillId="3" borderId="1" xfId="1" applyFont="1" applyFill="1" applyBorder="1" applyAlignment="1">
      <alignment vertical="center"/>
    </xf>
    <xf numFmtId="0" fontId="2" fillId="4" borderId="1" xfId="3" applyFont="1" applyFill="1" applyBorder="1" applyAlignment="1">
      <alignment vertical="center"/>
    </xf>
    <xf numFmtId="0" fontId="2" fillId="4" borderId="1" xfId="3" applyFont="1" applyFill="1" applyBorder="1" applyAlignment="1">
      <alignment horizontal="justify"/>
    </xf>
    <xf numFmtId="0" fontId="2" fillId="4" borderId="1" xfId="3" applyFont="1" applyFill="1" applyBorder="1" applyAlignment="1">
      <alignment horizontal="justify" vertical="center"/>
    </xf>
    <xf numFmtId="164" fontId="4" fillId="4" borderId="1" xfId="2" applyFont="1" applyFill="1" applyBorder="1" applyAlignment="1">
      <alignment vertical="center"/>
    </xf>
    <xf numFmtId="165" fontId="18" fillId="5" borderId="1" xfId="4" applyNumberFormat="1" applyFont="1" applyFill="1" applyBorder="1" applyAlignment="1">
      <alignment horizontal="center" vertical="center"/>
    </xf>
    <xf numFmtId="0" fontId="2" fillId="3" borderId="0" xfId="3" applyFont="1" applyFill="1" applyBorder="1" applyAlignment="1">
      <alignment vertical="center"/>
    </xf>
    <xf numFmtId="0" fontId="2" fillId="3" borderId="0" xfId="3" applyFont="1" applyFill="1" applyBorder="1" applyAlignment="1">
      <alignment horizontal="justify"/>
    </xf>
    <xf numFmtId="0" fontId="2" fillId="3" borderId="0" xfId="3" applyFont="1" applyFill="1" applyBorder="1" applyAlignment="1">
      <alignment horizontal="justify" vertical="center"/>
    </xf>
    <xf numFmtId="165" fontId="2" fillId="3" borderId="0" xfId="3" applyNumberFormat="1" applyFont="1" applyFill="1" applyBorder="1" applyAlignment="1">
      <alignment vertical="center"/>
    </xf>
    <xf numFmtId="0" fontId="11" fillId="3" borderId="0" xfId="3" applyFont="1" applyFill="1" applyAlignment="1">
      <alignment horizontal="right" vertical="center"/>
    </xf>
    <xf numFmtId="0" fontId="19" fillId="6" borderId="1" xfId="3" applyFont="1" applyFill="1" applyBorder="1" applyAlignment="1">
      <alignment horizontal="left" vertical="center" wrapText="1"/>
    </xf>
    <xf numFmtId="0" fontId="19" fillId="6" borderId="1" xfId="3" applyFont="1" applyFill="1" applyBorder="1" applyAlignment="1">
      <alignment horizontal="justify" vertical="center" wrapText="1"/>
    </xf>
    <xf numFmtId="0" fontId="19" fillId="6" borderId="1" xfId="3" applyFont="1" applyFill="1" applyBorder="1" applyAlignment="1">
      <alignment horizontal="center" vertical="center" wrapText="1"/>
    </xf>
    <xf numFmtId="0" fontId="13" fillId="7" borderId="1" xfId="3" applyFont="1" applyFill="1" applyBorder="1" applyAlignment="1">
      <alignment horizontal="left" vertical="center" wrapText="1"/>
    </xf>
    <xf numFmtId="0" fontId="13" fillId="7" borderId="1" xfId="3" applyFont="1" applyFill="1" applyBorder="1" applyAlignment="1">
      <alignment horizontal="center" vertical="center" wrapText="1"/>
    </xf>
    <xf numFmtId="165" fontId="13" fillId="7" borderId="1" xfId="5" applyNumberFormat="1" applyFont="1" applyFill="1" applyBorder="1" applyAlignment="1">
      <alignment horizontal="center" vertical="center" wrapText="1"/>
    </xf>
    <xf numFmtId="0" fontId="14" fillId="6" borderId="1" xfId="3" applyFont="1" applyFill="1" applyBorder="1" applyAlignment="1">
      <alignment horizontal="center" vertical="center" wrapText="1"/>
    </xf>
    <xf numFmtId="0" fontId="14" fillId="6" borderId="1" xfId="3" applyFont="1" applyFill="1" applyBorder="1" applyAlignment="1">
      <alignment horizontal="left" vertical="center" wrapText="1"/>
    </xf>
    <xf numFmtId="0" fontId="14" fillId="6" borderId="1" xfId="3" applyFont="1" applyFill="1" applyBorder="1" applyAlignment="1">
      <alignment horizontal="justify" vertical="center" wrapText="1"/>
    </xf>
    <xf numFmtId="164" fontId="14" fillId="6" borderId="1" xfId="2" applyFont="1" applyFill="1" applyBorder="1" applyAlignment="1">
      <alignment horizontal="center" vertical="center" wrapText="1"/>
    </xf>
    <xf numFmtId="9" fontId="14" fillId="6" borderId="1" xfId="4" applyFont="1" applyFill="1" applyBorder="1" applyAlignment="1">
      <alignment horizontal="center" vertical="center" wrapText="1"/>
    </xf>
    <xf numFmtId="9" fontId="14" fillId="6" borderId="1" xfId="2" applyNumberFormat="1" applyFont="1" applyFill="1" applyBorder="1" applyAlignment="1">
      <alignment horizontal="center" vertical="center" wrapText="1"/>
    </xf>
    <xf numFmtId="0" fontId="14" fillId="7" borderId="1" xfId="3" applyFont="1" applyFill="1" applyBorder="1" applyAlignment="1">
      <alignment horizontal="center" vertical="center" wrapText="1"/>
    </xf>
    <xf numFmtId="0" fontId="14" fillId="7" borderId="1" xfId="3" applyFont="1" applyFill="1" applyBorder="1" applyAlignment="1">
      <alignment horizontal="left" vertical="center" wrapText="1"/>
    </xf>
    <xf numFmtId="0" fontId="14" fillId="7" borderId="1" xfId="3" applyFont="1" applyFill="1" applyBorder="1" applyAlignment="1">
      <alignment horizontal="justify" vertical="center" wrapText="1"/>
    </xf>
    <xf numFmtId="164" fontId="14" fillId="7" borderId="1" xfId="2" applyFont="1" applyFill="1" applyBorder="1" applyAlignment="1">
      <alignment horizontal="center" vertical="center" wrapText="1"/>
    </xf>
    <xf numFmtId="9" fontId="14" fillId="7" borderId="1" xfId="4" applyFont="1" applyFill="1" applyBorder="1" applyAlignment="1">
      <alignment horizontal="center" vertical="center" wrapText="1"/>
    </xf>
    <xf numFmtId="9" fontId="14" fillId="7" borderId="1" xfId="2" applyNumberFormat="1" applyFont="1" applyFill="1" applyBorder="1" applyAlignment="1">
      <alignment horizontal="center" vertical="center" wrapText="1"/>
    </xf>
    <xf numFmtId="0" fontId="13" fillId="7" borderId="2" xfId="3" applyFont="1" applyFill="1" applyBorder="1" applyAlignment="1">
      <alignment horizontal="center" vertical="center"/>
    </xf>
    <xf numFmtId="0" fontId="13" fillId="3" borderId="0" xfId="3" applyFont="1" applyFill="1" applyAlignment="1">
      <alignment horizontal="right" vertical="center"/>
    </xf>
    <xf numFmtId="165" fontId="19" fillId="6" borderId="1" xfId="5" applyNumberFormat="1" applyFont="1" applyFill="1" applyBorder="1" applyAlignment="1" applyProtection="1">
      <alignment horizontal="center" vertical="center" wrapText="1"/>
    </xf>
    <xf numFmtId="164" fontId="6" fillId="8" borderId="1" xfId="1" applyFont="1" applyFill="1" applyBorder="1" applyAlignment="1" applyProtection="1">
      <alignment horizontal="center" vertical="center" wrapText="1"/>
    </xf>
    <xf numFmtId="164" fontId="20" fillId="8" borderId="1" xfId="1" applyFont="1" applyFill="1" applyBorder="1" applyAlignment="1" applyProtection="1">
      <alignment horizontal="center" vertical="center" wrapText="1"/>
    </xf>
    <xf numFmtId="0" fontId="21" fillId="9" borderId="1" xfId="0" applyFont="1" applyFill="1" applyBorder="1" applyAlignment="1" applyProtection="1">
      <alignment horizontal="center" vertical="center"/>
    </xf>
    <xf numFmtId="9" fontId="1" fillId="3" borderId="0" xfId="4" applyFont="1" applyFill="1" applyAlignment="1">
      <alignment vertical="center"/>
    </xf>
    <xf numFmtId="0" fontId="1" fillId="3" borderId="1" xfId="3" applyFont="1" applyFill="1" applyBorder="1" applyAlignment="1" applyProtection="1">
      <alignment horizontal="center" vertical="center" wrapText="1"/>
      <protection locked="0"/>
    </xf>
    <xf numFmtId="10" fontId="2" fillId="3" borderId="1" xfId="3" applyNumberFormat="1" applyFont="1" applyFill="1" applyBorder="1" applyAlignment="1">
      <alignment horizontal="justify" vertical="center"/>
    </xf>
    <xf numFmtId="166" fontId="4" fillId="3" borderId="1" xfId="3" applyNumberFormat="1" applyFont="1" applyFill="1" applyBorder="1" applyAlignment="1">
      <alignment vertical="center"/>
    </xf>
    <xf numFmtId="0" fontId="1" fillId="3" borderId="0" xfId="3" applyFont="1" applyFill="1" applyAlignment="1">
      <alignment vertical="center"/>
    </xf>
    <xf numFmtId="165" fontId="13" fillId="5" borderId="1" xfId="4" applyNumberFormat="1" applyFont="1" applyFill="1" applyBorder="1" applyAlignment="1">
      <alignment horizontal="center" vertical="center"/>
    </xf>
    <xf numFmtId="165" fontId="13" fillId="5" borderId="3" xfId="4" applyNumberFormat="1" applyFont="1" applyFill="1" applyBorder="1" applyAlignment="1">
      <alignment horizontal="center" vertical="center"/>
    </xf>
    <xf numFmtId="0" fontId="1" fillId="3" borderId="0" xfId="3" applyFont="1" applyFill="1"/>
    <xf numFmtId="0" fontId="12" fillId="0" borderId="0" xfId="3" applyFont="1" applyFill="1" applyBorder="1" applyAlignment="1">
      <alignment horizontal="left" vertical="top" wrapText="1"/>
    </xf>
    <xf numFmtId="165" fontId="1" fillId="2" borderId="0" xfId="5" applyNumberFormat="1" applyFont="1" applyFill="1" applyAlignment="1">
      <alignment horizontal="center" vertical="center"/>
    </xf>
    <xf numFmtId="165" fontId="1" fillId="2" borderId="0" xfId="5" applyNumberFormat="1" applyFont="1" applyFill="1" applyAlignment="1">
      <alignment horizontal="right" vertical="center"/>
    </xf>
    <xf numFmtId="0" fontId="2" fillId="3" borderId="1" xfId="3" applyFont="1" applyFill="1" applyBorder="1" applyAlignment="1" applyProtection="1">
      <alignment horizontal="justify" vertical="center" wrapText="1"/>
      <protection locked="0"/>
    </xf>
    <xf numFmtId="0" fontId="1" fillId="3" borderId="1" xfId="3" applyFont="1" applyFill="1" applyBorder="1" applyAlignment="1" applyProtection="1">
      <alignment horizontal="justify" vertical="center" wrapText="1"/>
      <protection locked="0"/>
    </xf>
    <xf numFmtId="0" fontId="7" fillId="3" borderId="1" xfId="3" applyFont="1" applyFill="1" applyBorder="1" applyAlignment="1" applyProtection="1">
      <alignment horizontal="justify" vertical="center" wrapText="1"/>
      <protection locked="0"/>
    </xf>
    <xf numFmtId="0" fontId="2" fillId="3" borderId="1" xfId="3" applyFont="1" applyFill="1" applyBorder="1" applyAlignment="1" applyProtection="1">
      <alignment horizontal="justify" vertical="center"/>
      <protection locked="0"/>
    </xf>
    <xf numFmtId="0" fontId="10" fillId="3" borderId="1" xfId="0" applyFont="1" applyFill="1" applyBorder="1" applyAlignment="1" applyProtection="1">
      <alignment horizontal="left" vertical="center" wrapText="1"/>
      <protection locked="0"/>
    </xf>
    <xf numFmtId="0" fontId="11" fillId="6" borderId="1" xfId="4" applyNumberFormat="1" applyFont="1" applyFill="1" applyBorder="1" applyAlignment="1" applyProtection="1">
      <alignment horizontal="center" vertical="center" wrapText="1"/>
    </xf>
    <xf numFmtId="0" fontId="11" fillId="7" borderId="1" xfId="4" applyNumberFormat="1" applyFont="1" applyFill="1" applyBorder="1" applyAlignment="1" applyProtection="1">
      <alignment horizontal="center" vertical="center" wrapText="1"/>
    </xf>
    <xf numFmtId="15" fontId="14" fillId="3" borderId="0" xfId="3" applyNumberFormat="1" applyFont="1" applyFill="1" applyBorder="1" applyAlignment="1" applyProtection="1">
      <alignment horizontal="center" vertical="center"/>
      <protection locked="0"/>
    </xf>
    <xf numFmtId="0" fontId="22" fillId="0" borderId="0" xfId="0" applyFont="1" applyBorder="1" applyAlignment="1" applyProtection="1"/>
    <xf numFmtId="0" fontId="11" fillId="9" borderId="1" xfId="4" applyNumberFormat="1" applyFont="1" applyFill="1" applyBorder="1" applyAlignment="1" applyProtection="1">
      <alignment horizontal="center" vertical="center" wrapText="1"/>
    </xf>
    <xf numFmtId="0" fontId="23" fillId="0" borderId="0" xfId="0" applyFont="1"/>
    <xf numFmtId="0" fontId="15" fillId="0" borderId="0" xfId="0" applyFont="1"/>
    <xf numFmtId="0" fontId="15"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3" fillId="0" borderId="0" xfId="0" applyFont="1" applyAlignment="1">
      <alignment vertical="center" wrapText="1"/>
    </xf>
    <xf numFmtId="0" fontId="25" fillId="0" borderId="0" xfId="0" applyFont="1"/>
    <xf numFmtId="0" fontId="23" fillId="0" borderId="0" xfId="0" applyFont="1" applyAlignment="1">
      <alignment horizontal="center" vertical="center" wrapText="1"/>
    </xf>
    <xf numFmtId="0" fontId="0" fillId="0" borderId="0" xfId="0" applyAlignment="1">
      <alignment vertical="center" wrapText="1"/>
    </xf>
    <xf numFmtId="15" fontId="14" fillId="9" borderId="2" xfId="3" applyNumberFormat="1" applyFont="1" applyFill="1" applyBorder="1" applyAlignment="1" applyProtection="1">
      <alignment vertical="center"/>
    </xf>
    <xf numFmtId="0" fontId="13" fillId="10" borderId="1" xfId="3" applyFont="1" applyFill="1" applyBorder="1" applyAlignment="1">
      <alignment horizontal="center" vertical="center" wrapText="1"/>
    </xf>
    <xf numFmtId="164" fontId="13" fillId="10" borderId="1" xfId="1" applyFont="1" applyFill="1" applyBorder="1" applyAlignment="1">
      <alignment horizontal="center" vertical="center" wrapText="1"/>
    </xf>
    <xf numFmtId="0" fontId="19" fillId="6" borderId="1" xfId="0" applyFont="1" applyFill="1" applyBorder="1" applyAlignment="1">
      <alignment horizontal="center"/>
    </xf>
    <xf numFmtId="15" fontId="14" fillId="9" borderId="4" xfId="3" applyNumberFormat="1" applyFont="1" applyFill="1" applyBorder="1" applyAlignment="1" applyProtection="1">
      <alignment horizontal="center" vertical="center"/>
    </xf>
    <xf numFmtId="0" fontId="4" fillId="11" borderId="1" xfId="3" applyFont="1" applyFill="1" applyBorder="1" applyAlignment="1">
      <alignment horizontal="center" vertical="center" wrapText="1"/>
    </xf>
    <xf numFmtId="0" fontId="4" fillId="11" borderId="1" xfId="3" applyFont="1" applyFill="1" applyBorder="1" applyAlignment="1">
      <alignment horizontal="left" vertical="center" wrapText="1"/>
    </xf>
    <xf numFmtId="0" fontId="2" fillId="11" borderId="1" xfId="3" applyFont="1" applyFill="1" applyBorder="1" applyAlignment="1">
      <alignment horizontal="justify" vertical="center" wrapText="1"/>
    </xf>
    <xf numFmtId="164" fontId="4" fillId="11" borderId="1" xfId="1" applyFont="1" applyFill="1" applyBorder="1" applyAlignment="1" applyProtection="1">
      <alignment horizontal="center" vertical="center" wrapText="1"/>
    </xf>
    <xf numFmtId="0" fontId="3" fillId="11" borderId="1" xfId="4" applyNumberFormat="1" applyFont="1" applyFill="1" applyBorder="1" applyAlignment="1" applyProtection="1">
      <alignment horizontal="center" vertical="center" wrapText="1"/>
    </xf>
    <xf numFmtId="0" fontId="1" fillId="11" borderId="1" xfId="3" applyFont="1" applyFill="1" applyBorder="1" applyAlignment="1">
      <alignment horizontal="justify" vertical="center" wrapText="1"/>
    </xf>
    <xf numFmtId="9" fontId="2" fillId="11" borderId="1" xfId="5" applyFont="1" applyFill="1" applyBorder="1" applyAlignment="1" applyProtection="1">
      <alignment horizontal="center" vertical="center" wrapText="1"/>
    </xf>
    <xf numFmtId="164" fontId="1" fillId="11" borderId="1" xfId="1" applyFont="1" applyFill="1" applyBorder="1" applyAlignment="1" applyProtection="1">
      <alignment horizontal="center" vertical="center" wrapText="1"/>
    </xf>
    <xf numFmtId="0" fontId="2" fillId="11" borderId="1" xfId="4" applyNumberFormat="1" applyFont="1" applyFill="1" applyBorder="1" applyAlignment="1" applyProtection="1">
      <alignment vertical="center" wrapText="1"/>
    </xf>
    <xf numFmtId="0" fontId="4" fillId="12" borderId="1" xfId="3" applyFont="1" applyFill="1" applyBorder="1" applyAlignment="1">
      <alignment horizontal="center" vertical="center" wrapText="1"/>
    </xf>
    <xf numFmtId="0" fontId="4" fillId="12" borderId="1" xfId="3" applyFont="1" applyFill="1" applyBorder="1" applyAlignment="1">
      <alignment horizontal="left" vertical="center" wrapText="1"/>
    </xf>
    <xf numFmtId="0" fontId="2" fillId="11" borderId="1" xfId="4" applyNumberFormat="1" applyFont="1" applyFill="1" applyBorder="1" applyAlignment="1" applyProtection="1">
      <alignment horizontal="right" vertical="center" wrapText="1"/>
    </xf>
    <xf numFmtId="0" fontId="16" fillId="3" borderId="0" xfId="3" applyFont="1" applyFill="1"/>
    <xf numFmtId="0" fontId="26" fillId="6" borderId="5" xfId="3" applyFont="1" applyFill="1" applyBorder="1" applyAlignment="1" applyProtection="1">
      <alignment horizontal="center" vertical="center"/>
    </xf>
    <xf numFmtId="0" fontId="1" fillId="2" borderId="0" xfId="3" applyFont="1" applyFill="1" applyAlignment="1">
      <alignment horizontal="center" vertical="center"/>
    </xf>
    <xf numFmtId="0" fontId="27" fillId="9" borderId="6" xfId="0" applyFont="1" applyFill="1" applyBorder="1" applyAlignment="1">
      <alignment vertical="center" wrapText="1"/>
    </xf>
    <xf numFmtId="0" fontId="27" fillId="9" borderId="7" xfId="0" applyFont="1" applyFill="1" applyBorder="1" applyAlignment="1">
      <alignment vertical="center" wrapText="1"/>
    </xf>
    <xf numFmtId="0" fontId="28" fillId="0" borderId="8" xfId="0" applyFont="1" applyBorder="1" applyAlignment="1">
      <alignment horizontal="center" vertical="center" wrapText="1"/>
    </xf>
    <xf numFmtId="0" fontId="29" fillId="6" borderId="3" xfId="0" applyFont="1" applyFill="1" applyBorder="1" applyAlignment="1">
      <alignment horizontal="center" vertical="center" wrapText="1"/>
    </xf>
    <xf numFmtId="0" fontId="29" fillId="10" borderId="3" xfId="0" applyFont="1" applyFill="1" applyBorder="1" applyAlignment="1">
      <alignment horizontal="center" vertical="center" wrapText="1"/>
    </xf>
    <xf numFmtId="0" fontId="1" fillId="4" borderId="0" xfId="3" applyFont="1" applyFill="1"/>
    <xf numFmtId="0" fontId="4" fillId="4" borderId="0" xfId="3" applyFont="1" applyFill="1" applyAlignment="1">
      <alignment horizontal="center" vertical="center"/>
    </xf>
    <xf numFmtId="15" fontId="15" fillId="3" borderId="9" xfId="3" applyNumberFormat="1" applyFont="1" applyFill="1" applyBorder="1" applyAlignment="1" applyProtection="1">
      <alignment horizontal="center" vertical="center"/>
      <protection locked="0"/>
    </xf>
    <xf numFmtId="0" fontId="4" fillId="11" borderId="3" xfId="3" applyFont="1" applyFill="1" applyBorder="1" applyAlignment="1">
      <alignment horizontal="left" vertical="center" wrapText="1"/>
    </xf>
    <xf numFmtId="0" fontId="15" fillId="0" borderId="0" xfId="0" applyFont="1" applyAlignment="1">
      <alignment horizontal="center" vertical="center" wrapText="1"/>
    </xf>
    <xf numFmtId="0" fontId="28" fillId="9" borderId="7" xfId="0" applyFont="1" applyFill="1" applyBorder="1" applyAlignment="1">
      <alignment horizontal="center" vertical="center" wrapText="1"/>
    </xf>
    <xf numFmtId="0" fontId="23" fillId="12" borderId="0" xfId="0" applyFont="1" applyFill="1"/>
    <xf numFmtId="0" fontId="23" fillId="5" borderId="0" xfId="0" applyFont="1" applyFill="1" applyAlignment="1">
      <alignment vertical="center" wrapText="1"/>
    </xf>
    <xf numFmtId="0" fontId="14" fillId="3" borderId="2" xfId="3" applyFont="1" applyFill="1" applyBorder="1" applyAlignment="1" applyProtection="1">
      <alignment horizontal="center" vertical="center"/>
      <protection locked="0"/>
    </xf>
    <xf numFmtId="0" fontId="14" fillId="3" borderId="9" xfId="3" applyFont="1" applyFill="1" applyBorder="1" applyAlignment="1" applyProtection="1">
      <alignment horizontal="center" vertical="center"/>
      <protection locked="0"/>
    </xf>
    <xf numFmtId="0" fontId="30" fillId="6" borderId="2" xfId="3" applyFont="1" applyFill="1" applyBorder="1" applyAlignment="1" applyProtection="1">
      <alignment horizontal="center" vertical="center"/>
    </xf>
    <xf numFmtId="0" fontId="30" fillId="6" borderId="9" xfId="3" applyFont="1" applyFill="1" applyBorder="1" applyAlignment="1" applyProtection="1">
      <alignment horizontal="center" vertical="center"/>
    </xf>
    <xf numFmtId="0" fontId="18" fillId="13" borderId="10" xfId="0" applyFont="1" applyFill="1" applyBorder="1" applyAlignment="1" applyProtection="1">
      <alignment horizontal="center"/>
    </xf>
    <xf numFmtId="0" fontId="22" fillId="0" borderId="11" xfId="0" applyFont="1" applyBorder="1" applyAlignment="1" applyProtection="1"/>
    <xf numFmtId="0" fontId="4" fillId="11" borderId="3" xfId="3" applyFont="1" applyFill="1" applyBorder="1" applyAlignment="1">
      <alignment horizontal="center" vertical="center" wrapText="1"/>
    </xf>
    <xf numFmtId="0" fontId="4" fillId="11" borderId="12" xfId="3" applyFont="1" applyFill="1" applyBorder="1" applyAlignment="1">
      <alignment horizontal="center" vertical="center" wrapText="1"/>
    </xf>
    <xf numFmtId="0" fontId="4" fillId="11" borderId="13" xfId="3" applyFont="1" applyFill="1" applyBorder="1" applyAlignment="1">
      <alignment horizontal="center" vertical="center" wrapText="1"/>
    </xf>
    <xf numFmtId="0" fontId="13" fillId="2" borderId="0" xfId="3" applyFont="1" applyFill="1" applyAlignment="1">
      <alignment horizontal="left" vertical="center"/>
    </xf>
    <xf numFmtId="0" fontId="12" fillId="0" borderId="0" xfId="3" applyFont="1" applyFill="1" applyBorder="1" applyAlignment="1">
      <alignment horizontal="left" vertical="top" wrapText="1"/>
    </xf>
    <xf numFmtId="0" fontId="13" fillId="2" borderId="0" xfId="3" applyFont="1" applyFill="1" applyAlignment="1">
      <alignment horizontal="left" vertical="center" wrapText="1"/>
    </xf>
    <xf numFmtId="0" fontId="13" fillId="7" borderId="2" xfId="3" applyFont="1" applyFill="1" applyBorder="1" applyAlignment="1" applyProtection="1">
      <alignment horizontal="center" vertical="center"/>
    </xf>
    <xf numFmtId="0" fontId="13" fillId="7" borderId="4" xfId="3" applyFont="1" applyFill="1" applyBorder="1" applyAlignment="1" applyProtection="1">
      <alignment horizontal="center" vertical="center"/>
    </xf>
    <xf numFmtId="0" fontId="13" fillId="7" borderId="9" xfId="3" applyFont="1" applyFill="1" applyBorder="1" applyAlignment="1" applyProtection="1">
      <alignment horizontal="center" vertical="center"/>
    </xf>
    <xf numFmtId="0" fontId="13" fillId="10" borderId="2" xfId="0" applyFont="1" applyFill="1" applyBorder="1" applyAlignment="1">
      <alignment horizontal="center" wrapText="1"/>
    </xf>
    <xf numFmtId="0" fontId="13" fillId="10" borderId="9" xfId="0" applyFont="1" applyFill="1" applyBorder="1" applyAlignment="1">
      <alignment horizontal="center" wrapText="1"/>
    </xf>
    <xf numFmtId="0" fontId="14" fillId="9" borderId="0" xfId="3" applyFont="1" applyFill="1" applyBorder="1" applyAlignment="1" applyProtection="1">
      <alignment horizontal="center" vertical="center"/>
    </xf>
    <xf numFmtId="0" fontId="19" fillId="6" borderId="14" xfId="0" applyFont="1" applyFill="1" applyBorder="1" applyAlignment="1">
      <alignment horizontal="center"/>
    </xf>
    <xf numFmtId="0" fontId="19" fillId="6" borderId="15" xfId="0" applyFont="1" applyFill="1" applyBorder="1" applyAlignment="1">
      <alignment horizontal="center"/>
    </xf>
    <xf numFmtId="0" fontId="19" fillId="9" borderId="16" xfId="0" applyFont="1" applyFill="1" applyBorder="1" applyAlignment="1" applyProtection="1">
      <alignment horizontal="center"/>
      <protection locked="0"/>
    </xf>
    <xf numFmtId="0" fontId="19" fillId="9" borderId="17" xfId="0" applyFont="1" applyFill="1" applyBorder="1" applyAlignment="1" applyProtection="1">
      <alignment horizontal="center"/>
      <protection locked="0"/>
    </xf>
  </cellXfs>
  <cellStyles count="6">
    <cellStyle name="Millares" xfId="1" builtinId="3"/>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s>
  <dxfs count="138">
    <dxf>
      <fill>
        <patternFill>
          <bgColor rgb="FF66FF66"/>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9"/>
  <sheetViews>
    <sheetView zoomScale="85" zoomScaleNormal="85" workbookViewId="0">
      <pane ySplit="3" topLeftCell="A4" activePane="bottomLeft" state="frozenSplit"/>
      <selection pane="bottomLeft" activeCell="L8" sqref="L8"/>
    </sheetView>
  </sheetViews>
  <sheetFormatPr baseColWidth="10" defaultColWidth="9.1796875" defaultRowHeight="12.5" x14ac:dyDescent="0.25"/>
  <cols>
    <col min="1" max="1" width="4" style="1" customWidth="1"/>
    <col min="2" max="2" width="9" style="5" customWidth="1"/>
    <col min="3" max="3" width="34" style="7" customWidth="1"/>
    <col min="4" max="4" width="69.81640625" style="12" customWidth="1"/>
    <col min="5" max="5" width="24.54296875" style="10" bestFit="1" customWidth="1"/>
    <col min="6" max="6" width="13.1796875" style="8" hidden="1" customWidth="1"/>
    <col min="7" max="7" width="15.54296875" style="9" hidden="1" customWidth="1"/>
    <col min="8" max="8" width="18.26953125" style="15" hidden="1" customWidth="1"/>
    <col min="9" max="9" width="15.54296875" style="15" hidden="1" customWidth="1"/>
    <col min="10" max="10" width="26.81640625" style="9" customWidth="1"/>
    <col min="11" max="11" width="2.7265625" style="9" customWidth="1"/>
    <col min="12" max="12" width="30.54296875" style="10" bestFit="1" customWidth="1"/>
    <col min="13" max="16384" width="9.1796875" style="3"/>
  </cols>
  <sheetData>
    <row r="1" spans="2:12" ht="21" customHeight="1" x14ac:dyDescent="0.25">
      <c r="B1" s="6"/>
      <c r="C1" s="16"/>
      <c r="D1" s="52" t="s">
        <v>221</v>
      </c>
      <c r="E1" s="122"/>
      <c r="F1" s="123"/>
      <c r="H1" s="9"/>
      <c r="I1" s="52" t="s">
        <v>224</v>
      </c>
      <c r="J1" s="116" t="s">
        <v>276</v>
      </c>
      <c r="K1" s="76"/>
      <c r="L1" s="3"/>
    </row>
    <row r="2" spans="2:12" ht="16.5" customHeight="1" x14ac:dyDescent="0.45">
      <c r="B2" s="6"/>
      <c r="C2" s="16"/>
      <c r="D2" s="17"/>
      <c r="E2" s="17"/>
      <c r="F2" s="124" t="s">
        <v>217</v>
      </c>
      <c r="G2" s="125"/>
      <c r="H2" s="107" t="s">
        <v>270</v>
      </c>
      <c r="I2" s="126" t="s">
        <v>219</v>
      </c>
      <c r="J2" s="127"/>
      <c r="K2" s="77"/>
      <c r="L2" s="3"/>
    </row>
    <row r="3" spans="2:12" ht="74.25" customHeight="1" x14ac:dyDescent="0.25">
      <c r="B3" s="34" t="s">
        <v>2</v>
      </c>
      <c r="C3" s="34" t="s">
        <v>3</v>
      </c>
      <c r="D3" s="35" t="s">
        <v>4</v>
      </c>
      <c r="E3" s="55" t="s">
        <v>235</v>
      </c>
      <c r="F3" s="54" t="s">
        <v>199</v>
      </c>
      <c r="G3" s="54" t="s">
        <v>6</v>
      </c>
      <c r="H3" s="55" t="s">
        <v>247</v>
      </c>
      <c r="I3" s="55" t="s">
        <v>248</v>
      </c>
      <c r="J3" s="56" t="s">
        <v>218</v>
      </c>
      <c r="K3" s="56"/>
      <c r="L3" s="36" t="s">
        <v>5</v>
      </c>
    </row>
    <row r="4" spans="2:12" ht="14" x14ac:dyDescent="0.25">
      <c r="B4" s="94">
        <v>1</v>
      </c>
      <c r="C4" s="95" t="s">
        <v>7</v>
      </c>
      <c r="D4" s="99" t="s">
        <v>8</v>
      </c>
      <c r="E4" s="59" t="s">
        <v>83</v>
      </c>
      <c r="F4" s="102">
        <v>10</v>
      </c>
      <c r="G4" s="100" t="e">
        <f>+F4/#REF!</f>
        <v>#REF!</v>
      </c>
      <c r="H4" s="101">
        <f t="shared" ref="H4:H28" si="0">IF(E4="Yes",F4,0)</f>
        <v>10</v>
      </c>
      <c r="I4" s="97">
        <f t="shared" ref="I4:I28" si="1">IF(OR($H$9=0,$H$10=0,$H$11=0,$H$27=0)=FALSE,H4,0)</f>
        <v>10</v>
      </c>
      <c r="J4" s="98" t="str">
        <f t="shared" ref="J4:J28" si="2">IF(E4="Yes","OK","Did not pass")</f>
        <v>OK</v>
      </c>
      <c r="K4" s="98"/>
      <c r="L4" s="69"/>
    </row>
    <row r="5" spans="2:12" ht="14" x14ac:dyDescent="0.25">
      <c r="B5" s="94">
        <v>2</v>
      </c>
      <c r="C5" s="95" t="s">
        <v>296</v>
      </c>
      <c r="D5" s="99" t="s">
        <v>297</v>
      </c>
      <c r="E5" s="59" t="s">
        <v>83</v>
      </c>
      <c r="F5" s="102">
        <v>10</v>
      </c>
      <c r="G5" s="100" t="e">
        <f>+F5/#REF!</f>
        <v>#REF!</v>
      </c>
      <c r="H5" s="101">
        <f>IF(E5="Yes",F5,0)</f>
        <v>10</v>
      </c>
      <c r="I5" s="97">
        <f t="shared" si="1"/>
        <v>10</v>
      </c>
      <c r="J5" s="98" t="str">
        <f>IF(E5="Yes","OK","Did not pass")</f>
        <v>OK</v>
      </c>
      <c r="K5" s="98"/>
      <c r="L5" s="70"/>
    </row>
    <row r="6" spans="2:12" ht="14" x14ac:dyDescent="0.25">
      <c r="B6" s="94">
        <v>3</v>
      </c>
      <c r="C6" s="95" t="s">
        <v>9</v>
      </c>
      <c r="D6" s="99" t="s">
        <v>185</v>
      </c>
      <c r="E6" s="59" t="s">
        <v>83</v>
      </c>
      <c r="F6" s="102">
        <v>10</v>
      </c>
      <c r="G6" s="100" t="e">
        <f>+F6/#REF!</f>
        <v>#REF!</v>
      </c>
      <c r="H6" s="101">
        <f t="shared" si="0"/>
        <v>10</v>
      </c>
      <c r="I6" s="97">
        <f t="shared" si="1"/>
        <v>10</v>
      </c>
      <c r="J6" s="98" t="str">
        <f t="shared" si="2"/>
        <v>OK</v>
      </c>
      <c r="K6" s="98"/>
      <c r="L6" s="69" t="s">
        <v>91</v>
      </c>
    </row>
    <row r="7" spans="2:12" ht="14" x14ac:dyDescent="0.25">
      <c r="B7" s="94">
        <v>4</v>
      </c>
      <c r="C7" s="95" t="s">
        <v>275</v>
      </c>
      <c r="D7" s="99" t="s">
        <v>274</v>
      </c>
      <c r="E7" s="59" t="s">
        <v>83</v>
      </c>
      <c r="F7" s="102">
        <v>10</v>
      </c>
      <c r="G7" s="100" t="e">
        <f>+F7/#REF!</f>
        <v>#REF!</v>
      </c>
      <c r="H7" s="101">
        <f t="shared" si="0"/>
        <v>10</v>
      </c>
      <c r="I7" s="97">
        <f t="shared" si="1"/>
        <v>10</v>
      </c>
      <c r="J7" s="98" t="str">
        <f t="shared" si="2"/>
        <v>OK</v>
      </c>
      <c r="K7" s="98"/>
      <c r="L7" s="69"/>
    </row>
    <row r="8" spans="2:12" ht="15" customHeight="1" x14ac:dyDescent="0.25">
      <c r="B8" s="94">
        <v>5</v>
      </c>
      <c r="C8" s="95" t="s">
        <v>10</v>
      </c>
      <c r="D8" s="99" t="s">
        <v>277</v>
      </c>
      <c r="E8" s="59" t="s">
        <v>83</v>
      </c>
      <c r="F8" s="102">
        <v>10</v>
      </c>
      <c r="G8" s="100" t="e">
        <f>+F8/#REF!</f>
        <v>#REF!</v>
      </c>
      <c r="H8" s="101">
        <f t="shared" si="0"/>
        <v>10</v>
      </c>
      <c r="I8" s="97">
        <f t="shared" si="1"/>
        <v>10</v>
      </c>
      <c r="J8" s="98" t="str">
        <f t="shared" si="2"/>
        <v>OK</v>
      </c>
      <c r="K8" s="98"/>
      <c r="L8" s="69" t="s">
        <v>292</v>
      </c>
    </row>
    <row r="9" spans="2:12" ht="14" x14ac:dyDescent="0.25">
      <c r="B9" s="94">
        <v>6</v>
      </c>
      <c r="C9" s="95" t="s">
        <v>245</v>
      </c>
      <c r="D9" s="99" t="s">
        <v>244</v>
      </c>
      <c r="E9" s="59" t="s">
        <v>83</v>
      </c>
      <c r="F9" s="102">
        <v>10</v>
      </c>
      <c r="G9" s="100" t="e">
        <f>+F9/#REF!</f>
        <v>#REF!</v>
      </c>
      <c r="H9" s="101">
        <f t="shared" si="0"/>
        <v>10</v>
      </c>
      <c r="I9" s="97">
        <f t="shared" si="1"/>
        <v>10</v>
      </c>
      <c r="J9" s="98" t="str">
        <f t="shared" si="2"/>
        <v>OK</v>
      </c>
      <c r="K9" s="98"/>
      <c r="L9" s="69"/>
    </row>
    <row r="10" spans="2:12" ht="14" x14ac:dyDescent="0.25">
      <c r="B10" s="94">
        <v>7</v>
      </c>
      <c r="C10" s="95" t="s">
        <v>11</v>
      </c>
      <c r="D10" s="99" t="s">
        <v>246</v>
      </c>
      <c r="E10" s="59" t="s">
        <v>83</v>
      </c>
      <c r="F10" s="102">
        <v>10</v>
      </c>
      <c r="G10" s="100" t="e">
        <f>+F10/#REF!</f>
        <v>#REF!</v>
      </c>
      <c r="H10" s="101">
        <f t="shared" si="0"/>
        <v>10</v>
      </c>
      <c r="I10" s="97">
        <f t="shared" si="1"/>
        <v>10</v>
      </c>
      <c r="J10" s="98" t="str">
        <f t="shared" si="2"/>
        <v>OK</v>
      </c>
      <c r="K10" s="98"/>
      <c r="L10" s="70"/>
    </row>
    <row r="11" spans="2:12" ht="14" x14ac:dyDescent="0.25">
      <c r="B11" s="94">
        <v>8</v>
      </c>
      <c r="C11" s="95" t="s">
        <v>12</v>
      </c>
      <c r="D11" s="99" t="s">
        <v>278</v>
      </c>
      <c r="E11" s="59" t="s">
        <v>83</v>
      </c>
      <c r="F11" s="105">
        <v>10</v>
      </c>
      <c r="G11" s="100" t="e">
        <f>+F11/#REF!</f>
        <v>#REF!</v>
      </c>
      <c r="H11" s="101">
        <f t="shared" si="0"/>
        <v>10</v>
      </c>
      <c r="I11" s="97">
        <f t="shared" si="1"/>
        <v>10</v>
      </c>
      <c r="J11" s="98" t="str">
        <f t="shared" si="2"/>
        <v>OK</v>
      </c>
      <c r="K11" s="98"/>
      <c r="L11" s="69"/>
    </row>
    <row r="12" spans="2:12" ht="14" x14ac:dyDescent="0.25">
      <c r="B12" s="94">
        <v>9</v>
      </c>
      <c r="C12" s="95" t="s">
        <v>12</v>
      </c>
      <c r="D12" s="99" t="s">
        <v>289</v>
      </c>
      <c r="E12" s="59" t="s">
        <v>83</v>
      </c>
      <c r="F12" s="102">
        <v>10</v>
      </c>
      <c r="G12" s="100" t="e">
        <f>+F12/#REF!</f>
        <v>#REF!</v>
      </c>
      <c r="H12" s="101">
        <f t="shared" si="0"/>
        <v>10</v>
      </c>
      <c r="I12" s="97">
        <f t="shared" si="1"/>
        <v>10</v>
      </c>
      <c r="J12" s="98" t="str">
        <f t="shared" si="2"/>
        <v>OK</v>
      </c>
      <c r="K12" s="98"/>
      <c r="L12" s="69"/>
    </row>
    <row r="13" spans="2:12" ht="14" x14ac:dyDescent="0.25">
      <c r="B13" s="94">
        <v>10</v>
      </c>
      <c r="C13" s="95" t="s">
        <v>12</v>
      </c>
      <c r="D13" s="99" t="s">
        <v>290</v>
      </c>
      <c r="E13" s="59" t="s">
        <v>83</v>
      </c>
      <c r="F13" s="102">
        <v>10</v>
      </c>
      <c r="G13" s="100" t="e">
        <f>+F13/#REF!</f>
        <v>#REF!</v>
      </c>
      <c r="H13" s="101">
        <f t="shared" si="0"/>
        <v>10</v>
      </c>
      <c r="I13" s="97">
        <f t="shared" si="1"/>
        <v>10</v>
      </c>
      <c r="J13" s="98" t="str">
        <f t="shared" si="2"/>
        <v>OK</v>
      </c>
      <c r="K13" s="98"/>
      <c r="L13" s="69"/>
    </row>
    <row r="14" spans="2:12" ht="14" x14ac:dyDescent="0.25">
      <c r="B14" s="94">
        <v>11</v>
      </c>
      <c r="C14" s="95" t="s">
        <v>12</v>
      </c>
      <c r="D14" s="99" t="s">
        <v>291</v>
      </c>
      <c r="E14" s="59" t="s">
        <v>83</v>
      </c>
      <c r="F14" s="105">
        <v>10</v>
      </c>
      <c r="G14" s="100" t="e">
        <f>+F14/#REF!</f>
        <v>#REF!</v>
      </c>
      <c r="H14" s="101">
        <f t="shared" si="0"/>
        <v>10</v>
      </c>
      <c r="I14" s="97">
        <f t="shared" si="1"/>
        <v>10</v>
      </c>
      <c r="J14" s="98" t="str">
        <f t="shared" si="2"/>
        <v>OK</v>
      </c>
      <c r="K14" s="98"/>
      <c r="L14" s="69"/>
    </row>
    <row r="15" spans="2:12" ht="14" x14ac:dyDescent="0.25">
      <c r="B15" s="94">
        <v>12</v>
      </c>
      <c r="C15" s="95" t="s">
        <v>12</v>
      </c>
      <c r="D15" s="99" t="s">
        <v>279</v>
      </c>
      <c r="E15" s="59" t="s">
        <v>83</v>
      </c>
      <c r="F15" s="102">
        <v>10</v>
      </c>
      <c r="G15" s="100" t="e">
        <f>+F15/#REF!</f>
        <v>#REF!</v>
      </c>
      <c r="H15" s="101">
        <f t="shared" si="0"/>
        <v>10</v>
      </c>
      <c r="I15" s="97">
        <f t="shared" si="1"/>
        <v>10</v>
      </c>
      <c r="J15" s="98" t="str">
        <f t="shared" si="2"/>
        <v>OK</v>
      </c>
      <c r="K15" s="98"/>
      <c r="L15" s="69"/>
    </row>
    <row r="16" spans="2:12" ht="14" x14ac:dyDescent="0.25">
      <c r="B16" s="94">
        <v>13</v>
      </c>
      <c r="C16" s="95" t="s">
        <v>280</v>
      </c>
      <c r="D16" s="99" t="s">
        <v>281</v>
      </c>
      <c r="E16" s="59" t="s">
        <v>83</v>
      </c>
      <c r="F16" s="102">
        <v>10</v>
      </c>
      <c r="G16" s="100" t="e">
        <f>+F16/#REF!</f>
        <v>#REF!</v>
      </c>
      <c r="H16" s="101">
        <f t="shared" si="0"/>
        <v>10</v>
      </c>
      <c r="I16" s="97">
        <f t="shared" si="1"/>
        <v>10</v>
      </c>
      <c r="J16" s="98" t="str">
        <f t="shared" si="2"/>
        <v>OK</v>
      </c>
      <c r="K16" s="98"/>
      <c r="L16" s="69"/>
    </row>
    <row r="17" spans="2:12" ht="14" x14ac:dyDescent="0.25">
      <c r="B17" s="94">
        <v>14</v>
      </c>
      <c r="C17" s="95" t="s">
        <v>280</v>
      </c>
      <c r="D17" s="99" t="s">
        <v>282</v>
      </c>
      <c r="E17" s="59" t="s">
        <v>83</v>
      </c>
      <c r="F17" s="105">
        <v>10</v>
      </c>
      <c r="G17" s="100" t="e">
        <f>+F17/#REF!</f>
        <v>#REF!</v>
      </c>
      <c r="H17" s="101">
        <f t="shared" si="0"/>
        <v>10</v>
      </c>
      <c r="I17" s="97">
        <f t="shared" si="1"/>
        <v>10</v>
      </c>
      <c r="J17" s="98" t="str">
        <f t="shared" si="2"/>
        <v>OK</v>
      </c>
      <c r="K17" s="98"/>
      <c r="L17" s="69"/>
    </row>
    <row r="18" spans="2:12" ht="14" x14ac:dyDescent="0.25">
      <c r="B18" s="94">
        <v>15</v>
      </c>
      <c r="C18" s="95" t="s">
        <v>280</v>
      </c>
      <c r="D18" s="99" t="s">
        <v>288</v>
      </c>
      <c r="E18" s="59" t="s">
        <v>83</v>
      </c>
      <c r="F18" s="102">
        <v>10</v>
      </c>
      <c r="G18" s="100" t="e">
        <f>+F18/#REF!</f>
        <v>#REF!</v>
      </c>
      <c r="H18" s="101">
        <f t="shared" si="0"/>
        <v>10</v>
      </c>
      <c r="I18" s="97">
        <f t="shared" si="1"/>
        <v>10</v>
      </c>
      <c r="J18" s="98" t="str">
        <f t="shared" si="2"/>
        <v>OK</v>
      </c>
      <c r="K18" s="98"/>
      <c r="L18" s="69"/>
    </row>
    <row r="19" spans="2:12" ht="14" x14ac:dyDescent="0.25">
      <c r="B19" s="94">
        <v>16</v>
      </c>
      <c r="C19" s="95" t="s">
        <v>280</v>
      </c>
      <c r="D19" s="99" t="s">
        <v>283</v>
      </c>
      <c r="E19" s="59" t="s">
        <v>83</v>
      </c>
      <c r="F19" s="102">
        <v>10</v>
      </c>
      <c r="G19" s="100" t="e">
        <f>+F19/#REF!</f>
        <v>#REF!</v>
      </c>
      <c r="H19" s="101">
        <f t="shared" si="0"/>
        <v>10</v>
      </c>
      <c r="I19" s="97">
        <f t="shared" si="1"/>
        <v>10</v>
      </c>
      <c r="J19" s="98" t="str">
        <f t="shared" si="2"/>
        <v>OK</v>
      </c>
      <c r="K19" s="98"/>
      <c r="L19" s="69"/>
    </row>
    <row r="20" spans="2:12" ht="14" x14ac:dyDescent="0.25">
      <c r="B20" s="94">
        <v>17</v>
      </c>
      <c r="C20" s="95" t="s">
        <v>280</v>
      </c>
      <c r="D20" s="99" t="s">
        <v>284</v>
      </c>
      <c r="E20" s="59" t="s">
        <v>83</v>
      </c>
      <c r="F20" s="105">
        <v>10</v>
      </c>
      <c r="G20" s="100" t="e">
        <f>+F20/#REF!</f>
        <v>#REF!</v>
      </c>
      <c r="H20" s="101">
        <f t="shared" si="0"/>
        <v>10</v>
      </c>
      <c r="I20" s="97">
        <f t="shared" si="1"/>
        <v>10</v>
      </c>
      <c r="J20" s="98" t="str">
        <f t="shared" si="2"/>
        <v>OK</v>
      </c>
      <c r="K20" s="98"/>
      <c r="L20" s="69"/>
    </row>
    <row r="21" spans="2:12" ht="14" x14ac:dyDescent="0.25">
      <c r="B21" s="94">
        <v>18</v>
      </c>
      <c r="C21" s="95" t="s">
        <v>280</v>
      </c>
      <c r="D21" s="99" t="s">
        <v>285</v>
      </c>
      <c r="E21" s="59" t="s">
        <v>83</v>
      </c>
      <c r="F21" s="102">
        <v>10</v>
      </c>
      <c r="G21" s="100" t="e">
        <f>+F21/#REF!</f>
        <v>#REF!</v>
      </c>
      <c r="H21" s="101">
        <f t="shared" si="0"/>
        <v>10</v>
      </c>
      <c r="I21" s="97">
        <f t="shared" si="1"/>
        <v>10</v>
      </c>
      <c r="J21" s="98" t="str">
        <f t="shared" si="2"/>
        <v>OK</v>
      </c>
      <c r="K21" s="98"/>
      <c r="L21" s="69"/>
    </row>
    <row r="22" spans="2:12" ht="14" x14ac:dyDescent="0.25">
      <c r="B22" s="94">
        <v>19</v>
      </c>
      <c r="C22" s="95" t="s">
        <v>280</v>
      </c>
      <c r="D22" s="99" t="s">
        <v>286</v>
      </c>
      <c r="E22" s="59" t="s">
        <v>83</v>
      </c>
      <c r="F22" s="102">
        <v>10</v>
      </c>
      <c r="G22" s="100" t="e">
        <f>+F22/#REF!</f>
        <v>#REF!</v>
      </c>
      <c r="H22" s="101">
        <f t="shared" si="0"/>
        <v>10</v>
      </c>
      <c r="I22" s="97">
        <f t="shared" si="1"/>
        <v>10</v>
      </c>
      <c r="J22" s="98" t="str">
        <f t="shared" si="2"/>
        <v>OK</v>
      </c>
      <c r="K22" s="98"/>
      <c r="L22" s="69"/>
    </row>
    <row r="23" spans="2:12" ht="14" x14ac:dyDescent="0.25">
      <c r="B23" s="94">
        <v>20</v>
      </c>
      <c r="C23" s="95" t="s">
        <v>280</v>
      </c>
      <c r="D23" s="99" t="s">
        <v>287</v>
      </c>
      <c r="E23" s="59" t="s">
        <v>83</v>
      </c>
      <c r="F23" s="105">
        <v>10</v>
      </c>
      <c r="G23" s="100" t="e">
        <f>+F23/#REF!</f>
        <v>#REF!</v>
      </c>
      <c r="H23" s="101">
        <f t="shared" si="0"/>
        <v>10</v>
      </c>
      <c r="I23" s="97">
        <f t="shared" si="1"/>
        <v>10</v>
      </c>
      <c r="J23" s="98" t="str">
        <f t="shared" si="2"/>
        <v>OK</v>
      </c>
      <c r="K23" s="98"/>
      <c r="L23" s="69"/>
    </row>
    <row r="24" spans="2:12" ht="14" x14ac:dyDescent="0.25">
      <c r="B24" s="94">
        <v>21</v>
      </c>
      <c r="C24" s="95" t="s">
        <v>13</v>
      </c>
      <c r="D24" s="99" t="s">
        <v>14</v>
      </c>
      <c r="E24" s="59" t="s">
        <v>272</v>
      </c>
      <c r="F24" s="102">
        <v>10</v>
      </c>
      <c r="G24" s="100" t="e">
        <f>+F24/#REF!</f>
        <v>#REF!</v>
      </c>
      <c r="H24" s="101">
        <f t="shared" si="0"/>
        <v>10</v>
      </c>
      <c r="I24" s="97">
        <f t="shared" si="1"/>
        <v>10</v>
      </c>
      <c r="J24" s="98" t="str">
        <f t="shared" si="2"/>
        <v>OK</v>
      </c>
      <c r="K24" s="98"/>
      <c r="L24" s="69"/>
    </row>
    <row r="25" spans="2:12" ht="14" x14ac:dyDescent="0.25">
      <c r="B25" s="94">
        <v>22</v>
      </c>
      <c r="C25" s="95" t="s">
        <v>15</v>
      </c>
      <c r="D25" s="99" t="s">
        <v>16</v>
      </c>
      <c r="E25" s="59" t="s">
        <v>272</v>
      </c>
      <c r="F25" s="105">
        <v>10</v>
      </c>
      <c r="G25" s="100" t="e">
        <f>+F25/#REF!</f>
        <v>#REF!</v>
      </c>
      <c r="H25" s="101">
        <f t="shared" si="0"/>
        <v>10</v>
      </c>
      <c r="I25" s="97">
        <f t="shared" si="1"/>
        <v>10</v>
      </c>
      <c r="J25" s="98" t="str">
        <f t="shared" si="2"/>
        <v>OK</v>
      </c>
      <c r="K25" s="98"/>
      <c r="L25" s="69"/>
    </row>
    <row r="26" spans="2:12" ht="14" x14ac:dyDescent="0.25">
      <c r="B26" s="94">
        <v>23</v>
      </c>
      <c r="C26" s="95" t="s">
        <v>17</v>
      </c>
      <c r="D26" s="99" t="s">
        <v>18</v>
      </c>
      <c r="E26" s="59" t="s">
        <v>272</v>
      </c>
      <c r="F26" s="102">
        <v>10</v>
      </c>
      <c r="G26" s="100" t="e">
        <f>+F26/#REF!</f>
        <v>#REF!</v>
      </c>
      <c r="H26" s="101">
        <f t="shared" si="0"/>
        <v>10</v>
      </c>
      <c r="I26" s="97">
        <f t="shared" si="1"/>
        <v>10</v>
      </c>
      <c r="J26" s="98" t="str">
        <f t="shared" si="2"/>
        <v>OK</v>
      </c>
      <c r="K26" s="98"/>
      <c r="L26" s="69"/>
    </row>
    <row r="27" spans="2:12" ht="26" x14ac:dyDescent="0.25">
      <c r="B27" s="94">
        <v>24</v>
      </c>
      <c r="C27" s="95" t="s">
        <v>19</v>
      </c>
      <c r="D27" s="99" t="s">
        <v>20</v>
      </c>
      <c r="E27" s="59" t="s">
        <v>83</v>
      </c>
      <c r="F27" s="105">
        <v>10</v>
      </c>
      <c r="G27" s="100" t="e">
        <f>+F27/#REF!</f>
        <v>#REF!</v>
      </c>
      <c r="H27" s="101">
        <f t="shared" si="0"/>
        <v>10</v>
      </c>
      <c r="I27" s="97">
        <f t="shared" si="1"/>
        <v>10</v>
      </c>
      <c r="J27" s="98" t="str">
        <f t="shared" si="2"/>
        <v>OK</v>
      </c>
      <c r="K27" s="98"/>
      <c r="L27" s="69"/>
    </row>
    <row r="28" spans="2:12" ht="14" x14ac:dyDescent="0.25">
      <c r="B28" s="94">
        <v>25</v>
      </c>
      <c r="C28" s="95" t="s">
        <v>21</v>
      </c>
      <c r="D28" s="99" t="s">
        <v>22</v>
      </c>
      <c r="E28" s="59" t="s">
        <v>272</v>
      </c>
      <c r="F28" s="102">
        <v>10</v>
      </c>
      <c r="G28" s="100" t="e">
        <f>+F28/#REF!</f>
        <v>#REF!</v>
      </c>
      <c r="H28" s="101">
        <f t="shared" si="0"/>
        <v>10</v>
      </c>
      <c r="I28" s="97">
        <f t="shared" si="1"/>
        <v>10</v>
      </c>
      <c r="J28" s="98" t="str">
        <f t="shared" si="2"/>
        <v>OK</v>
      </c>
      <c r="K28" s="98"/>
      <c r="L28" s="71"/>
    </row>
    <row r="29" spans="2:12" hidden="1" x14ac:dyDescent="0.25">
      <c r="C29" s="29" t="s">
        <v>183</v>
      </c>
      <c r="D29" s="30"/>
      <c r="E29" s="31"/>
      <c r="F29" s="32"/>
      <c r="L29" s="31"/>
    </row>
    <row r="30" spans="2:12" ht="13" hidden="1" x14ac:dyDescent="0.25">
      <c r="C30" s="18" t="s">
        <v>184</v>
      </c>
      <c r="D30" s="19"/>
      <c r="E30" s="20"/>
      <c r="F30" s="21" t="e">
        <f>+#REF!</f>
        <v>#REF!</v>
      </c>
      <c r="G30" s="61">
        <f>I30/2*100</f>
        <v>2.5</v>
      </c>
      <c r="H30" s="23">
        <v>0.1</v>
      </c>
      <c r="I30" s="23">
        <v>0.05</v>
      </c>
      <c r="J30" s="58" t="s">
        <v>83</v>
      </c>
      <c r="K30" s="58"/>
      <c r="L30" s="60" t="e">
        <f>F30/$F$38</f>
        <v>#REF!</v>
      </c>
    </row>
    <row r="31" spans="2:12" ht="13" hidden="1" x14ac:dyDescent="0.25">
      <c r="C31" s="18" t="e">
        <f>+#REF!</f>
        <v>#REF!</v>
      </c>
      <c r="D31" s="19"/>
      <c r="E31" s="20"/>
      <c r="F31" s="21" t="e">
        <f>+#REF!</f>
        <v>#REF!</v>
      </c>
      <c r="G31" s="61">
        <f t="shared" ref="G31:G37" si="3">I31/2*100</f>
        <v>2.5</v>
      </c>
      <c r="H31" s="23">
        <v>0.1</v>
      </c>
      <c r="I31" s="23">
        <v>0.05</v>
      </c>
      <c r="J31" s="58" t="s">
        <v>234</v>
      </c>
      <c r="K31" s="58"/>
      <c r="L31" s="60" t="e">
        <f t="shared" ref="L31:L37" si="4">F31/$F$38</f>
        <v>#REF!</v>
      </c>
    </row>
    <row r="32" spans="2:12" ht="13" hidden="1" x14ac:dyDescent="0.25">
      <c r="C32" s="18" t="e">
        <f>+#REF!</f>
        <v>#REF!</v>
      </c>
      <c r="D32" s="19"/>
      <c r="E32" s="20"/>
      <c r="F32" s="21" t="e">
        <f>+#REF!</f>
        <v>#REF!</v>
      </c>
      <c r="G32" s="61">
        <f t="shared" si="3"/>
        <v>25</v>
      </c>
      <c r="H32" s="23">
        <v>0.2</v>
      </c>
      <c r="I32" s="23">
        <v>0.5</v>
      </c>
      <c r="J32" s="58"/>
      <c r="K32" s="58"/>
      <c r="L32" s="60" t="e">
        <f t="shared" si="4"/>
        <v>#REF!</v>
      </c>
    </row>
    <row r="33" spans="1:12" ht="13" hidden="1" x14ac:dyDescent="0.25">
      <c r="C33" s="18" t="e">
        <f>+#REF!</f>
        <v>#REF!</v>
      </c>
      <c r="D33" s="19"/>
      <c r="E33" s="20"/>
      <c r="F33" s="21" t="e">
        <f>+#REF!</f>
        <v>#REF!</v>
      </c>
      <c r="G33" s="61">
        <f t="shared" si="3"/>
        <v>2.5</v>
      </c>
      <c r="H33" s="23">
        <v>0.1</v>
      </c>
      <c r="I33" s="23">
        <v>0.05</v>
      </c>
      <c r="J33" s="58"/>
      <c r="K33" s="58"/>
      <c r="L33" s="60" t="e">
        <f t="shared" si="4"/>
        <v>#REF!</v>
      </c>
    </row>
    <row r="34" spans="1:12" ht="13" hidden="1" x14ac:dyDescent="0.25">
      <c r="C34" s="18" t="e">
        <f>+#REF!</f>
        <v>#REF!</v>
      </c>
      <c r="D34" s="19"/>
      <c r="E34" s="20"/>
      <c r="F34" s="21" t="e">
        <f>+#REF!</f>
        <v>#REF!</v>
      </c>
      <c r="G34" s="61">
        <f t="shared" si="3"/>
        <v>5</v>
      </c>
      <c r="H34" s="23">
        <v>0.1</v>
      </c>
      <c r="I34" s="23">
        <v>0.1</v>
      </c>
      <c r="J34" s="58"/>
      <c r="K34" s="58"/>
      <c r="L34" s="60" t="e">
        <f t="shared" si="4"/>
        <v>#REF!</v>
      </c>
    </row>
    <row r="35" spans="1:12" ht="13" hidden="1" x14ac:dyDescent="0.25">
      <c r="C35" s="18" t="e">
        <f>+#REF!</f>
        <v>#REF!</v>
      </c>
      <c r="D35" s="19"/>
      <c r="E35" s="20"/>
      <c r="F35" s="21" t="e">
        <f>+#REF!</f>
        <v>#REF!</v>
      </c>
      <c r="G35" s="61">
        <f t="shared" si="3"/>
        <v>10</v>
      </c>
      <c r="H35" s="23">
        <v>0.35</v>
      </c>
      <c r="I35" s="23">
        <v>0.2</v>
      </c>
      <c r="J35" s="58"/>
      <c r="K35" s="58"/>
      <c r="L35" s="60" t="e">
        <f t="shared" si="4"/>
        <v>#REF!</v>
      </c>
    </row>
    <row r="36" spans="1:12" ht="13" hidden="1" x14ac:dyDescent="0.25">
      <c r="C36" s="18" t="e">
        <f>+#REF!</f>
        <v>#REF!</v>
      </c>
      <c r="D36" s="19"/>
      <c r="E36" s="20"/>
      <c r="F36" s="21" t="e">
        <f>+#REF!</f>
        <v>#REF!</v>
      </c>
      <c r="G36" s="61">
        <f t="shared" si="3"/>
        <v>1</v>
      </c>
      <c r="H36" s="23">
        <v>0.02</v>
      </c>
      <c r="I36" s="23">
        <v>0.02</v>
      </c>
      <c r="J36" s="58"/>
      <c r="K36" s="58"/>
      <c r="L36" s="60" t="e">
        <f t="shared" si="4"/>
        <v>#REF!</v>
      </c>
    </row>
    <row r="37" spans="1:12" ht="13" hidden="1" x14ac:dyDescent="0.25">
      <c r="C37" s="18" t="e">
        <f>+#REF!</f>
        <v>#REF!</v>
      </c>
      <c r="D37" s="19"/>
      <c r="E37" s="20"/>
      <c r="F37" s="21" t="e">
        <f>+#REF!</f>
        <v>#REF!</v>
      </c>
      <c r="G37" s="61">
        <f t="shared" si="3"/>
        <v>1.5</v>
      </c>
      <c r="H37" s="23">
        <v>0.03</v>
      </c>
      <c r="I37" s="23">
        <v>0.03</v>
      </c>
      <c r="J37" s="58"/>
      <c r="K37" s="58"/>
      <c r="L37" s="60" t="e">
        <f t="shared" si="4"/>
        <v>#REF!</v>
      </c>
    </row>
    <row r="38" spans="1:12" s="2" customFormat="1" ht="13" hidden="1" x14ac:dyDescent="0.25">
      <c r="A38" s="1"/>
      <c r="B38" s="5"/>
      <c r="C38" s="24" t="s">
        <v>0</v>
      </c>
      <c r="D38" s="25"/>
      <c r="E38" s="26"/>
      <c r="F38" s="27" t="e">
        <f>SUBTOTAL(9,F30:F37)</f>
        <v>#REF!</v>
      </c>
      <c r="G38" s="22">
        <f>SUM(G30:G37)</f>
        <v>50</v>
      </c>
      <c r="H38" s="23">
        <f>SUM(H30:H37)</f>
        <v>1</v>
      </c>
      <c r="I38" s="23">
        <f>SUM(I30:I37)</f>
        <v>1</v>
      </c>
      <c r="J38" s="58"/>
      <c r="K38" s="58"/>
      <c r="L38" s="26"/>
    </row>
    <row r="39" spans="1:12" ht="13" x14ac:dyDescent="0.3">
      <c r="D39" s="13"/>
      <c r="E39" s="11"/>
      <c r="J39" s="58"/>
      <c r="K39" s="58"/>
      <c r="L39" s="11"/>
    </row>
  </sheetData>
  <sheetProtection algorithmName="SHA-512" hashValue="FLt6iRnOG1qTsmI3KTnV3y14KKSJ9tjneeDCtzrVF7uTA1fB0iIYGE3TmJa3f2zjH23nM6ml8WJC3jjZpcLe/w==" saltValue="HHMMaEKlTjHmMXsCPdVI9g==" spinCount="100000" sheet="1" objects="1" scenarios="1"/>
  <protectedRanges>
    <protectedRange sqref="L4:L28 E4:E28" name="Rango1"/>
  </protectedRanges>
  <mergeCells count="3">
    <mergeCell ref="E1:F1"/>
    <mergeCell ref="F2:G2"/>
    <mergeCell ref="I2:J2"/>
  </mergeCells>
  <conditionalFormatting sqref="J9:K11 K12:K28">
    <cfRule type="expression" dxfId="137" priority="107" stopIfTrue="1">
      <formula>E9="No"</formula>
    </cfRule>
    <cfRule type="dataBar" priority="108">
      <dataBar>
        <cfvo type="min"/>
        <cfvo type="max"/>
        <color rgb="FFFF0000"/>
      </dataBar>
      <extLst>
        <ext xmlns:x14="http://schemas.microsoft.com/office/spreadsheetml/2009/9/main" uri="{B025F937-C7B1-47D3-B67F-A62EFF666E3E}">
          <x14:id>{EBD048E3-85FC-49F8-AE5A-A30EE5E45F4B}</x14:id>
        </ext>
      </extLst>
    </cfRule>
    <cfRule type="colorScale" priority="109">
      <colorScale>
        <cfvo type="min"/>
        <cfvo type="percentile" val="50"/>
        <cfvo type="max"/>
        <color rgb="FF63BE7B"/>
        <color rgb="FFFFEB84"/>
        <color rgb="FFF8696B"/>
      </colorScale>
    </cfRule>
  </conditionalFormatting>
  <conditionalFormatting sqref="J12:J14">
    <cfRule type="expression" dxfId="136" priority="19" stopIfTrue="1">
      <formula>E12="No"</formula>
    </cfRule>
    <cfRule type="dataBar" priority="20">
      <dataBar>
        <cfvo type="min"/>
        <cfvo type="max"/>
        <color rgb="FFFF0000"/>
      </dataBar>
      <extLst>
        <ext xmlns:x14="http://schemas.microsoft.com/office/spreadsheetml/2009/9/main" uri="{B025F937-C7B1-47D3-B67F-A62EFF666E3E}">
          <x14:id>{FEBA810F-B744-4462-88A9-F11F072905E5}</x14:id>
        </ext>
      </extLst>
    </cfRule>
    <cfRule type="colorScale" priority="21">
      <colorScale>
        <cfvo type="min"/>
        <cfvo type="percentile" val="50"/>
        <cfvo type="max"/>
        <color rgb="FF63BE7B"/>
        <color rgb="FFFFEB84"/>
        <color rgb="FFF8696B"/>
      </colorScale>
    </cfRule>
  </conditionalFormatting>
  <conditionalFormatting sqref="J15:J17">
    <cfRule type="expression" dxfId="135" priority="16" stopIfTrue="1">
      <formula>E15="No"</formula>
    </cfRule>
    <cfRule type="dataBar" priority="17">
      <dataBar>
        <cfvo type="min"/>
        <cfvo type="max"/>
        <color rgb="FFFF0000"/>
      </dataBar>
      <extLst>
        <ext xmlns:x14="http://schemas.microsoft.com/office/spreadsheetml/2009/9/main" uri="{B025F937-C7B1-47D3-B67F-A62EFF666E3E}">
          <x14:id>{EB7F10DC-E2D6-41A1-A2B1-10C4E0599E3B}</x14:id>
        </ext>
      </extLst>
    </cfRule>
    <cfRule type="colorScale" priority="18">
      <colorScale>
        <cfvo type="min"/>
        <cfvo type="percentile" val="50"/>
        <cfvo type="max"/>
        <color rgb="FF63BE7B"/>
        <color rgb="FFFFEB84"/>
        <color rgb="FFF8696B"/>
      </colorScale>
    </cfRule>
  </conditionalFormatting>
  <conditionalFormatting sqref="J18:J20">
    <cfRule type="expression" dxfId="134" priority="13" stopIfTrue="1">
      <formula>E18="No"</formula>
    </cfRule>
    <cfRule type="dataBar" priority="14">
      <dataBar>
        <cfvo type="min"/>
        <cfvo type="max"/>
        <color rgb="FFFF0000"/>
      </dataBar>
      <extLst>
        <ext xmlns:x14="http://schemas.microsoft.com/office/spreadsheetml/2009/9/main" uri="{B025F937-C7B1-47D3-B67F-A62EFF666E3E}">
          <x14:id>{0F9FD3FA-3C51-4452-83AA-29BAE4556130}</x14:id>
        </ext>
      </extLst>
    </cfRule>
    <cfRule type="colorScale" priority="15">
      <colorScale>
        <cfvo type="min"/>
        <cfvo type="percentile" val="50"/>
        <cfvo type="max"/>
        <color rgb="FF63BE7B"/>
        <color rgb="FFFFEB84"/>
        <color rgb="FFF8696B"/>
      </colorScale>
    </cfRule>
  </conditionalFormatting>
  <conditionalFormatting sqref="J21:J23">
    <cfRule type="expression" dxfId="133" priority="10" stopIfTrue="1">
      <formula>E21="No"</formula>
    </cfRule>
    <cfRule type="dataBar" priority="11">
      <dataBar>
        <cfvo type="min"/>
        <cfvo type="max"/>
        <color rgb="FFFF0000"/>
      </dataBar>
      <extLst>
        <ext xmlns:x14="http://schemas.microsoft.com/office/spreadsheetml/2009/9/main" uri="{B025F937-C7B1-47D3-B67F-A62EFF666E3E}">
          <x14:id>{4BC6F89A-183A-40DB-B8AF-8D69C21E3D78}</x14:id>
        </ext>
      </extLst>
    </cfRule>
    <cfRule type="colorScale" priority="12">
      <colorScale>
        <cfvo type="min"/>
        <cfvo type="percentile" val="50"/>
        <cfvo type="max"/>
        <color rgb="FF63BE7B"/>
        <color rgb="FFFFEB84"/>
        <color rgb="FFF8696B"/>
      </colorScale>
    </cfRule>
  </conditionalFormatting>
  <conditionalFormatting sqref="J24:J28">
    <cfRule type="expression" dxfId="132" priority="7" stopIfTrue="1">
      <formula>E24="No"</formula>
    </cfRule>
    <cfRule type="dataBar" priority="8">
      <dataBar>
        <cfvo type="min"/>
        <cfvo type="max"/>
        <color rgb="FFFF0000"/>
      </dataBar>
      <extLst>
        <ext xmlns:x14="http://schemas.microsoft.com/office/spreadsheetml/2009/9/main" uri="{B025F937-C7B1-47D3-B67F-A62EFF666E3E}">
          <x14:id>{6201C282-175C-459F-8ACC-80275319A611}</x14:id>
        </ext>
      </extLst>
    </cfRule>
    <cfRule type="colorScale" priority="9">
      <colorScale>
        <cfvo type="min"/>
        <cfvo type="percentile" val="50"/>
        <cfvo type="max"/>
        <color rgb="FF63BE7B"/>
        <color rgb="FFFFEB84"/>
        <color rgb="FFF8696B"/>
      </colorScale>
    </cfRule>
  </conditionalFormatting>
  <conditionalFormatting sqref="J4:K4 J6:K8 K5">
    <cfRule type="expression" dxfId="131" priority="4" stopIfTrue="1">
      <formula>E4="No"</formula>
    </cfRule>
    <cfRule type="dataBar" priority="5">
      <dataBar>
        <cfvo type="min"/>
        <cfvo type="max"/>
        <color rgb="FFFF0000"/>
      </dataBar>
      <extLst>
        <ext xmlns:x14="http://schemas.microsoft.com/office/spreadsheetml/2009/9/main" uri="{B025F937-C7B1-47D3-B67F-A62EFF666E3E}">
          <x14:id>{73949566-5376-4B77-8A67-7DA726C360BC}</x14:id>
        </ext>
      </extLst>
    </cfRule>
    <cfRule type="colorScale" priority="6">
      <colorScale>
        <cfvo type="min"/>
        <cfvo type="percentile" val="50"/>
        <cfvo type="max"/>
        <color rgb="FF63BE7B"/>
        <color rgb="FFFFEB84"/>
        <color rgb="FFF8696B"/>
      </colorScale>
    </cfRule>
  </conditionalFormatting>
  <conditionalFormatting sqref="J5">
    <cfRule type="expression" dxfId="130" priority="1" stopIfTrue="1">
      <formula>E5="No"</formula>
    </cfRule>
    <cfRule type="dataBar" priority="2">
      <dataBar>
        <cfvo type="min"/>
        <cfvo type="max"/>
        <color rgb="FFFF0000"/>
      </dataBar>
      <extLst>
        <ext xmlns:x14="http://schemas.microsoft.com/office/spreadsheetml/2009/9/main" uri="{B025F937-C7B1-47D3-B67F-A62EFF666E3E}">
          <x14:id>{7E248E67-CE61-48A9-BA1D-FF6A458DC788}</x14:id>
        </ext>
      </extLst>
    </cfRule>
    <cfRule type="colorScale" priority="3">
      <colorScale>
        <cfvo type="min"/>
        <cfvo type="percentile" val="50"/>
        <cfvo type="max"/>
        <color rgb="FF63BE7B"/>
        <color rgb="FFFFEB84"/>
        <color rgb="FFF8696B"/>
      </colorScale>
    </cfRule>
  </conditionalFormatting>
  <dataValidations disablePrompts="1" count="1">
    <dataValidation type="list" allowBlank="1" showInputMessage="1" showErrorMessage="1" sqref="E4:E28" xr:uid="{00000000-0002-0000-0000-000000000000}">
      <formula1>$J$30:$J$31</formula1>
    </dataValidation>
  </dataValidations>
  <pageMargins left="0.27559055118110237" right="0.15748031496062992" top="0.59055118110236227" bottom="0.39370078740157483" header="0.19685039370078741" footer="0.19685039370078741"/>
  <pageSetup scale="68"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EBD048E3-85FC-49F8-AE5A-A30EE5E45F4B}">
            <x14:dataBar minLength="0" maxLength="100" negativeBarColorSameAsPositive="1" axisPosition="none">
              <x14:cfvo type="min"/>
              <x14:cfvo type="max"/>
            </x14:dataBar>
          </x14:cfRule>
          <xm:sqref>J9:K11 K12:K28</xm:sqref>
        </x14:conditionalFormatting>
        <x14:conditionalFormatting xmlns:xm="http://schemas.microsoft.com/office/excel/2006/main">
          <x14:cfRule type="dataBar" id="{FEBA810F-B744-4462-88A9-F11F072905E5}">
            <x14:dataBar minLength="0" maxLength="100" negativeBarColorSameAsPositive="1" axisPosition="none">
              <x14:cfvo type="min"/>
              <x14:cfvo type="max"/>
            </x14:dataBar>
          </x14:cfRule>
          <xm:sqref>J12:J14</xm:sqref>
        </x14:conditionalFormatting>
        <x14:conditionalFormatting xmlns:xm="http://schemas.microsoft.com/office/excel/2006/main">
          <x14:cfRule type="dataBar" id="{EB7F10DC-E2D6-41A1-A2B1-10C4E0599E3B}">
            <x14:dataBar minLength="0" maxLength="100" negativeBarColorSameAsPositive="1" axisPosition="none">
              <x14:cfvo type="min"/>
              <x14:cfvo type="max"/>
            </x14:dataBar>
          </x14:cfRule>
          <xm:sqref>J15:J17</xm:sqref>
        </x14:conditionalFormatting>
        <x14:conditionalFormatting xmlns:xm="http://schemas.microsoft.com/office/excel/2006/main">
          <x14:cfRule type="dataBar" id="{0F9FD3FA-3C51-4452-83AA-29BAE4556130}">
            <x14:dataBar minLength="0" maxLength="100" negativeBarColorSameAsPositive="1" axisPosition="none">
              <x14:cfvo type="min"/>
              <x14:cfvo type="max"/>
            </x14:dataBar>
          </x14:cfRule>
          <xm:sqref>J18:J20</xm:sqref>
        </x14:conditionalFormatting>
        <x14:conditionalFormatting xmlns:xm="http://schemas.microsoft.com/office/excel/2006/main">
          <x14:cfRule type="dataBar" id="{4BC6F89A-183A-40DB-B8AF-8D69C21E3D78}">
            <x14:dataBar minLength="0" maxLength="100" negativeBarColorSameAsPositive="1" axisPosition="none">
              <x14:cfvo type="min"/>
              <x14:cfvo type="max"/>
            </x14:dataBar>
          </x14:cfRule>
          <xm:sqref>J21:J23</xm:sqref>
        </x14:conditionalFormatting>
        <x14:conditionalFormatting xmlns:xm="http://schemas.microsoft.com/office/excel/2006/main">
          <x14:cfRule type="dataBar" id="{6201C282-175C-459F-8ACC-80275319A611}">
            <x14:dataBar minLength="0" maxLength="100" negativeBarColorSameAsPositive="1" axisPosition="none">
              <x14:cfvo type="min"/>
              <x14:cfvo type="max"/>
            </x14:dataBar>
          </x14:cfRule>
          <xm:sqref>J24:J28</xm:sqref>
        </x14:conditionalFormatting>
        <x14:conditionalFormatting xmlns:xm="http://schemas.microsoft.com/office/excel/2006/main">
          <x14:cfRule type="dataBar" id="{73949566-5376-4B77-8A67-7DA726C360BC}">
            <x14:dataBar minLength="0" maxLength="100" negativeBarColorSameAsPositive="1" axisPosition="none">
              <x14:cfvo type="min"/>
              <x14:cfvo type="max"/>
            </x14:dataBar>
          </x14:cfRule>
          <xm:sqref>J4:K4 J6:K8 K5</xm:sqref>
        </x14:conditionalFormatting>
        <x14:conditionalFormatting xmlns:xm="http://schemas.microsoft.com/office/excel/2006/main">
          <x14:cfRule type="dataBar" id="{7E248E67-CE61-48A9-BA1D-FF6A458DC788}">
            <x14:dataBar minLength="0" maxLength="100" negativeBarColorSameAsPositive="1" axisPosition="none">
              <x14:cfvo type="min"/>
              <x14:cfvo type="max"/>
            </x14:dataBar>
          </x14:cfRule>
          <xm:sqref>J5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0"/>
  <sheetViews>
    <sheetView zoomScale="85" zoomScaleNormal="85" workbookViewId="0">
      <pane ySplit="4" topLeftCell="A5" activePane="bottomLeft" state="frozenSplit"/>
      <selection pane="bottomLeft" activeCell="J9" sqref="J9"/>
    </sheetView>
  </sheetViews>
  <sheetFormatPr baseColWidth="10" defaultColWidth="9.1796875" defaultRowHeight="12.5" x14ac:dyDescent="0.25"/>
  <cols>
    <col min="1" max="1" width="4" style="1" customWidth="1"/>
    <col min="2" max="2" width="9" style="5" customWidth="1"/>
    <col min="3" max="3" width="31.7265625" style="7" customWidth="1"/>
    <col min="4" max="4" width="68.81640625" style="12" customWidth="1"/>
    <col min="5" max="5" width="14.453125" style="10" bestFit="1" customWidth="1"/>
    <col min="6" max="6" width="15.453125" style="8" hidden="1" customWidth="1"/>
    <col min="7" max="7" width="15.54296875" style="9" hidden="1" customWidth="1"/>
    <col min="8" max="9" width="15.54296875" style="15" hidden="1" customWidth="1"/>
    <col min="10" max="10" width="18.54296875" style="9" customWidth="1"/>
    <col min="11" max="11" width="6" style="9" customWidth="1"/>
    <col min="12" max="12" width="62.26953125" style="10" customWidth="1"/>
    <col min="13" max="16384" width="9.1796875" style="3"/>
  </cols>
  <sheetData>
    <row r="1" spans="1:12" ht="21" customHeight="1" x14ac:dyDescent="0.25">
      <c r="B1" s="6"/>
      <c r="C1" s="16"/>
      <c r="D1" s="52" t="s">
        <v>221</v>
      </c>
      <c r="E1" s="122"/>
      <c r="F1" s="123"/>
      <c r="H1" s="9"/>
      <c r="I1" s="52" t="s">
        <v>224</v>
      </c>
      <c r="J1" s="116" t="s">
        <v>276</v>
      </c>
      <c r="K1" s="76"/>
      <c r="L1" s="3"/>
    </row>
    <row r="2" spans="1:12" ht="5.25" customHeight="1" x14ac:dyDescent="0.25">
      <c r="B2" s="6"/>
      <c r="C2" s="16"/>
      <c r="D2" s="17"/>
      <c r="E2" s="17"/>
      <c r="G2" s="3"/>
      <c r="H2" s="3"/>
      <c r="I2" s="3"/>
      <c r="J2" s="3"/>
      <c r="K2" s="3"/>
      <c r="L2" s="3"/>
    </row>
    <row r="3" spans="1:12" ht="16.5" customHeight="1" x14ac:dyDescent="0.45">
      <c r="B3" s="6"/>
      <c r="C3" s="16"/>
      <c r="D3" s="17"/>
      <c r="E3" s="17"/>
      <c r="F3" s="124" t="s">
        <v>217</v>
      </c>
      <c r="G3" s="125"/>
      <c r="H3" s="107" t="s">
        <v>270</v>
      </c>
      <c r="I3" s="126" t="s">
        <v>219</v>
      </c>
      <c r="J3" s="127"/>
      <c r="K3" s="77"/>
      <c r="L3" s="3"/>
    </row>
    <row r="4" spans="1:12" ht="74.25" customHeight="1" x14ac:dyDescent="0.25">
      <c r="B4" s="34" t="s">
        <v>2</v>
      </c>
      <c r="C4" s="34" t="s">
        <v>3</v>
      </c>
      <c r="D4" s="35" t="s">
        <v>4</v>
      </c>
      <c r="E4" s="55" t="s">
        <v>235</v>
      </c>
      <c r="F4" s="54" t="s">
        <v>199</v>
      </c>
      <c r="G4" s="54" t="s">
        <v>6</v>
      </c>
      <c r="H4" s="55" t="s">
        <v>247</v>
      </c>
      <c r="I4" s="55" t="s">
        <v>248</v>
      </c>
      <c r="J4" s="56" t="s">
        <v>218</v>
      </c>
      <c r="K4" s="56"/>
      <c r="L4" s="36" t="s">
        <v>5</v>
      </c>
    </row>
    <row r="5" spans="1:12" ht="14" x14ac:dyDescent="0.25">
      <c r="B5" s="94">
        <v>26</v>
      </c>
      <c r="C5" s="95" t="s">
        <v>24</v>
      </c>
      <c r="D5" s="99" t="s">
        <v>25</v>
      </c>
      <c r="E5" s="59" t="s">
        <v>83</v>
      </c>
      <c r="F5" s="102">
        <v>10</v>
      </c>
      <c r="G5" s="100" t="e">
        <f>+F5/#REF!</f>
        <v>#REF!</v>
      </c>
      <c r="H5" s="101">
        <f t="shared" ref="H5:H15" si="0">IF(E5="Yes",F5,0)</f>
        <v>10</v>
      </c>
      <c r="I5" s="97" t="e">
        <f>IF(OR($H$7=0,$H$8=0,$H$9=0,#REF!=0)=FALSE,H5,0)</f>
        <v>#REF!</v>
      </c>
      <c r="J5" s="98" t="str">
        <f t="shared" ref="J5:J15" si="1">IF(E5="Yes","OK"," Pass")</f>
        <v>OK</v>
      </c>
      <c r="K5" s="98" t="str">
        <f>IF(J5="OK","1"," 0")</f>
        <v>1</v>
      </c>
      <c r="L5" s="69"/>
    </row>
    <row r="6" spans="1:12" ht="14" x14ac:dyDescent="0.25">
      <c r="B6" s="94">
        <v>27</v>
      </c>
      <c r="C6" s="95" t="s">
        <v>26</v>
      </c>
      <c r="D6" s="99" t="s">
        <v>314</v>
      </c>
      <c r="E6" s="59" t="s">
        <v>83</v>
      </c>
      <c r="F6" s="102">
        <v>10</v>
      </c>
      <c r="G6" s="100" t="e">
        <f>+F6/#REF!</f>
        <v>#REF!</v>
      </c>
      <c r="H6" s="101">
        <f t="shared" si="0"/>
        <v>10</v>
      </c>
      <c r="I6" s="97" t="e">
        <f>IF(OR($H$7=0,$H$8=0,$H$9=0,#REF!=0)=FALSE,H6,0)</f>
        <v>#REF!</v>
      </c>
      <c r="J6" s="98" t="str">
        <f t="shared" si="1"/>
        <v>OK</v>
      </c>
      <c r="K6" s="98" t="str">
        <f>IF(J6="OK","1"," 0")</f>
        <v>1</v>
      </c>
      <c r="L6" s="69" t="s">
        <v>91</v>
      </c>
    </row>
    <row r="7" spans="1:12" ht="29.25" customHeight="1" x14ac:dyDescent="0.25">
      <c r="B7" s="94">
        <v>28</v>
      </c>
      <c r="C7" s="95" t="s">
        <v>27</v>
      </c>
      <c r="D7" s="99" t="s">
        <v>228</v>
      </c>
      <c r="E7" s="59" t="s">
        <v>272</v>
      </c>
      <c r="F7" s="102">
        <v>10</v>
      </c>
      <c r="G7" s="100" t="e">
        <f>+F7/#REF!</f>
        <v>#REF!</v>
      </c>
      <c r="H7" s="101">
        <f t="shared" si="0"/>
        <v>10</v>
      </c>
      <c r="I7" s="97" t="e">
        <f>IF(OR($H$7=0,$H$8=0,$H$9=0,#REF!=0)=FALSE,H7,0)</f>
        <v>#REF!</v>
      </c>
      <c r="J7" s="98" t="str">
        <f t="shared" si="1"/>
        <v>OK</v>
      </c>
      <c r="K7" s="98" t="str">
        <f t="shared" ref="K7:K15" si="2">IF(J7="OK","1"," 0")</f>
        <v>1</v>
      </c>
      <c r="L7" s="70"/>
    </row>
    <row r="8" spans="1:12" ht="27.75" customHeight="1" x14ac:dyDescent="0.25">
      <c r="B8" s="94">
        <v>29</v>
      </c>
      <c r="C8" s="95" t="s">
        <v>229</v>
      </c>
      <c r="D8" s="99" t="s">
        <v>28</v>
      </c>
      <c r="E8" s="59" t="s">
        <v>83</v>
      </c>
      <c r="F8" s="102">
        <v>10</v>
      </c>
      <c r="G8" s="100" t="e">
        <f>+F8/#REF!</f>
        <v>#REF!</v>
      </c>
      <c r="H8" s="101">
        <f t="shared" si="0"/>
        <v>10</v>
      </c>
      <c r="I8" s="97" t="e">
        <f>IF(OR($H$7=0,$H$8=0,$H$9=0,#REF!=0)=FALSE,H8,0)</f>
        <v>#REF!</v>
      </c>
      <c r="J8" s="98" t="str">
        <f t="shared" si="1"/>
        <v>OK</v>
      </c>
      <c r="K8" s="98" t="str">
        <f t="shared" si="2"/>
        <v>1</v>
      </c>
      <c r="L8" s="69"/>
    </row>
    <row r="9" spans="1:12" ht="14" x14ac:dyDescent="0.25">
      <c r="B9" s="94">
        <v>30</v>
      </c>
      <c r="C9" s="95" t="s">
        <v>29</v>
      </c>
      <c r="D9" s="99" t="s">
        <v>30</v>
      </c>
      <c r="E9" s="59" t="s">
        <v>83</v>
      </c>
      <c r="F9" s="102">
        <v>10</v>
      </c>
      <c r="G9" s="100" t="e">
        <f>+F9/#REF!</f>
        <v>#REF!</v>
      </c>
      <c r="H9" s="101">
        <f t="shared" si="0"/>
        <v>10</v>
      </c>
      <c r="I9" s="97" t="e">
        <f>IF(OR($H$7=0,$H$8=0,$H$9=0,#REF!=0)=FALSE,H9,0)</f>
        <v>#REF!</v>
      </c>
      <c r="J9" s="98" t="str">
        <f t="shared" si="1"/>
        <v>OK</v>
      </c>
      <c r="K9" s="98" t="str">
        <f t="shared" si="2"/>
        <v>1</v>
      </c>
      <c r="L9" s="69"/>
    </row>
    <row r="10" spans="1:12" ht="14" x14ac:dyDescent="0.25">
      <c r="B10" s="94">
        <v>31</v>
      </c>
      <c r="C10" s="95" t="s">
        <v>31</v>
      </c>
      <c r="D10" s="99" t="s">
        <v>230</v>
      </c>
      <c r="E10" s="59" t="s">
        <v>272</v>
      </c>
      <c r="F10" s="102">
        <v>10</v>
      </c>
      <c r="G10" s="100" t="e">
        <f>+F10/#REF!</f>
        <v>#REF!</v>
      </c>
      <c r="H10" s="101">
        <f t="shared" si="0"/>
        <v>10</v>
      </c>
      <c r="I10" s="97" t="e">
        <f>IF(OR($H$7=0,$H$8=0,$H$9=0,#REF!=0)=FALSE,H10,0)</f>
        <v>#REF!</v>
      </c>
      <c r="J10" s="98" t="str">
        <f t="shared" si="1"/>
        <v>OK</v>
      </c>
      <c r="K10" s="98" t="str">
        <f t="shared" si="2"/>
        <v>1</v>
      </c>
      <c r="L10" s="69"/>
    </row>
    <row r="11" spans="1:12" ht="14" x14ac:dyDescent="0.25">
      <c r="B11" s="94">
        <v>32</v>
      </c>
      <c r="C11" s="95" t="s">
        <v>32</v>
      </c>
      <c r="D11" s="99" t="s">
        <v>33</v>
      </c>
      <c r="E11" s="59" t="s">
        <v>272</v>
      </c>
      <c r="F11" s="102">
        <v>10</v>
      </c>
      <c r="G11" s="100" t="e">
        <f>+F11/#REF!</f>
        <v>#REF!</v>
      </c>
      <c r="H11" s="101">
        <f t="shared" si="0"/>
        <v>10</v>
      </c>
      <c r="I11" s="97" t="e">
        <f>IF(OR($H$7=0,$H$8=0,$H$9=0,#REF!=0)=FALSE,H11,0)</f>
        <v>#REF!</v>
      </c>
      <c r="J11" s="98" t="str">
        <f t="shared" si="1"/>
        <v>OK</v>
      </c>
      <c r="K11" s="98" t="str">
        <f t="shared" si="2"/>
        <v>1</v>
      </c>
      <c r="L11" s="69"/>
    </row>
    <row r="12" spans="1:12" ht="14" x14ac:dyDescent="0.25">
      <c r="B12" s="94">
        <v>33</v>
      </c>
      <c r="C12" s="95" t="s">
        <v>34</v>
      </c>
      <c r="D12" s="99" t="s">
        <v>231</v>
      </c>
      <c r="E12" s="59" t="s">
        <v>272</v>
      </c>
      <c r="F12" s="102">
        <v>10</v>
      </c>
      <c r="G12" s="100" t="e">
        <f>+F12/#REF!</f>
        <v>#REF!</v>
      </c>
      <c r="H12" s="101">
        <f t="shared" si="0"/>
        <v>10</v>
      </c>
      <c r="I12" s="97" t="e">
        <f>IF(OR($H$7=0,$H$8=0,$H$9=0,#REF!=0)=FALSE,H12,0)</f>
        <v>#REF!</v>
      </c>
      <c r="J12" s="98" t="str">
        <f t="shared" si="1"/>
        <v>OK</v>
      </c>
      <c r="K12" s="98" t="str">
        <f t="shared" si="2"/>
        <v>1</v>
      </c>
      <c r="L12" s="69"/>
    </row>
    <row r="13" spans="1:12" ht="14" x14ac:dyDescent="0.25">
      <c r="B13" s="94">
        <v>34</v>
      </c>
      <c r="C13" s="95" t="s">
        <v>35</v>
      </c>
      <c r="D13" s="99" t="s">
        <v>36</v>
      </c>
      <c r="E13" s="59" t="s">
        <v>83</v>
      </c>
      <c r="F13" s="102">
        <v>10</v>
      </c>
      <c r="G13" s="100" t="e">
        <f>+F13/#REF!</f>
        <v>#REF!</v>
      </c>
      <c r="H13" s="101">
        <f t="shared" si="0"/>
        <v>10</v>
      </c>
      <c r="I13" s="97" t="e">
        <f>IF(OR($H$7=0,$H$8=0,$H$9=0,#REF!=0)=FALSE,H13,0)</f>
        <v>#REF!</v>
      </c>
      <c r="J13" s="98" t="str">
        <f t="shared" si="1"/>
        <v>OK</v>
      </c>
      <c r="K13" s="98" t="str">
        <f t="shared" si="2"/>
        <v>1</v>
      </c>
      <c r="L13" s="69"/>
    </row>
    <row r="14" spans="1:12" ht="14" x14ac:dyDescent="0.25">
      <c r="B14" s="94">
        <v>35</v>
      </c>
      <c r="C14" s="95" t="s">
        <v>37</v>
      </c>
      <c r="D14" s="99" t="s">
        <v>38</v>
      </c>
      <c r="E14" s="59" t="s">
        <v>272</v>
      </c>
      <c r="F14" s="102">
        <v>10</v>
      </c>
      <c r="G14" s="100" t="e">
        <f>+F14/#REF!</f>
        <v>#REF!</v>
      </c>
      <c r="H14" s="101">
        <f t="shared" si="0"/>
        <v>10</v>
      </c>
      <c r="I14" s="97" t="e">
        <f>IF(OR($H$7=0,$H$8=0,$H$9=0,#REF!=0)=FALSE,H14,0)</f>
        <v>#REF!</v>
      </c>
      <c r="J14" s="98" t="str">
        <f t="shared" si="1"/>
        <v>OK</v>
      </c>
      <c r="K14" s="98" t="str">
        <f t="shared" si="2"/>
        <v>1</v>
      </c>
      <c r="L14" s="69"/>
    </row>
    <row r="15" spans="1:12" ht="67.5" customHeight="1" x14ac:dyDescent="0.25">
      <c r="B15" s="94">
        <v>36</v>
      </c>
      <c r="C15" s="95" t="s">
        <v>39</v>
      </c>
      <c r="D15" s="99" t="s">
        <v>232</v>
      </c>
      <c r="E15" s="59" t="s">
        <v>83</v>
      </c>
      <c r="F15" s="102">
        <v>10</v>
      </c>
      <c r="G15" s="100" t="e">
        <f>+F15/#REF!</f>
        <v>#REF!</v>
      </c>
      <c r="H15" s="101">
        <f t="shared" si="0"/>
        <v>10</v>
      </c>
      <c r="I15" s="97" t="e">
        <f>IF(OR($H$7=0,$H$8=0,$H$9=0,#REF!=0)=FALSE,H15,0)</f>
        <v>#REF!</v>
      </c>
      <c r="J15" s="98" t="str">
        <f t="shared" si="1"/>
        <v>OK</v>
      </c>
      <c r="K15" s="98" t="str">
        <f t="shared" si="2"/>
        <v>1</v>
      </c>
      <c r="L15" s="69"/>
    </row>
    <row r="16" spans="1:12" ht="13" x14ac:dyDescent="0.3">
      <c r="A16" s="3"/>
      <c r="B16" s="106"/>
      <c r="C16" s="3"/>
      <c r="D16" s="114" t="s">
        <v>322</v>
      </c>
      <c r="E16" s="3"/>
      <c r="F16" s="3"/>
      <c r="G16" s="3"/>
      <c r="H16" s="3"/>
      <c r="I16" s="3"/>
      <c r="J16" s="3"/>
      <c r="K16" s="115">
        <f>+K5+K6+K7+K8+K9+K10+K11+K12+K13+K14+K15</f>
        <v>11</v>
      </c>
      <c r="L16" s="3"/>
    </row>
    <row r="17" spans="1:12" ht="27.75" hidden="1" customHeight="1" x14ac:dyDescent="0.25">
      <c r="A17" s="3"/>
      <c r="B17" s="94" t="s">
        <v>265</v>
      </c>
      <c r="C17" s="95" t="s">
        <v>266</v>
      </c>
      <c r="D17" s="3"/>
      <c r="E17" s="3"/>
      <c r="F17" s="3"/>
      <c r="G17" s="3"/>
      <c r="H17" s="3"/>
      <c r="I17" s="3"/>
      <c r="J17" s="3"/>
      <c r="K17" s="98"/>
      <c r="L17" s="3"/>
    </row>
    <row r="18" spans="1:12" ht="28.5" hidden="1" customHeight="1" x14ac:dyDescent="0.25">
      <c r="B18" s="103" t="s">
        <v>265</v>
      </c>
      <c r="C18" s="104" t="s">
        <v>268</v>
      </c>
      <c r="H18" s="10"/>
      <c r="I18" s="10"/>
      <c r="J18" s="10"/>
      <c r="K18" s="98"/>
    </row>
    <row r="19" spans="1:12" ht="14" hidden="1" x14ac:dyDescent="0.25">
      <c r="H19" s="10"/>
      <c r="I19" s="10"/>
      <c r="J19" s="10"/>
      <c r="K19" s="98"/>
    </row>
    <row r="20" spans="1:12" ht="14" hidden="1" x14ac:dyDescent="0.25">
      <c r="B20" s="108"/>
      <c r="K20" s="98"/>
    </row>
    <row r="21" spans="1:12" ht="14" hidden="1" x14ac:dyDescent="0.25">
      <c r="C21" s="29" t="s">
        <v>183</v>
      </c>
      <c r="D21" s="30"/>
      <c r="E21" s="31"/>
      <c r="F21" s="32"/>
      <c r="K21" s="98"/>
      <c r="L21" s="31"/>
    </row>
    <row r="22" spans="1:12" ht="14" hidden="1" x14ac:dyDescent="0.25">
      <c r="C22" s="18" t="s">
        <v>184</v>
      </c>
      <c r="D22" s="19"/>
      <c r="E22" s="20"/>
      <c r="F22" s="21" t="e">
        <f>+#REF!</f>
        <v>#REF!</v>
      </c>
      <c r="G22" s="61">
        <f>I22/2*100</f>
        <v>2.5</v>
      </c>
      <c r="H22" s="23">
        <v>0.1</v>
      </c>
      <c r="I22" s="23">
        <v>0.05</v>
      </c>
      <c r="J22" s="58" t="s">
        <v>83</v>
      </c>
      <c r="K22" s="98"/>
      <c r="L22" s="60" t="e">
        <f>F22/$F$30</f>
        <v>#REF!</v>
      </c>
    </row>
    <row r="23" spans="1:12" ht="14" hidden="1" x14ac:dyDescent="0.25">
      <c r="C23" s="18" t="e">
        <f>+#REF!</f>
        <v>#REF!</v>
      </c>
      <c r="D23" s="19"/>
      <c r="E23" s="20"/>
      <c r="F23" s="21" t="e">
        <f>+#REF!</f>
        <v>#REF!</v>
      </c>
      <c r="G23" s="61">
        <f t="shared" ref="G23:G29" si="3">I23/2*100</f>
        <v>2.5</v>
      </c>
      <c r="H23" s="23">
        <v>0.1</v>
      </c>
      <c r="I23" s="23">
        <v>0.05</v>
      </c>
      <c r="J23" s="58" t="s">
        <v>234</v>
      </c>
      <c r="K23" s="98"/>
      <c r="L23" s="60" t="e">
        <f t="shared" ref="L23:L29" si="4">F23/$F$30</f>
        <v>#REF!</v>
      </c>
    </row>
    <row r="24" spans="1:12" ht="14" hidden="1" x14ac:dyDescent="0.25">
      <c r="C24" s="18" t="e">
        <f>+#REF!</f>
        <v>#REF!</v>
      </c>
      <c r="D24" s="19"/>
      <c r="E24" s="20"/>
      <c r="F24" s="21" t="e">
        <f>+#REF!</f>
        <v>#REF!</v>
      </c>
      <c r="G24" s="61">
        <f t="shared" si="3"/>
        <v>25</v>
      </c>
      <c r="H24" s="23">
        <v>0.2</v>
      </c>
      <c r="I24" s="23">
        <v>0.5</v>
      </c>
      <c r="J24" s="58"/>
      <c r="K24" s="98"/>
      <c r="L24" s="60" t="e">
        <f t="shared" si="4"/>
        <v>#REF!</v>
      </c>
    </row>
    <row r="25" spans="1:12" ht="14" hidden="1" x14ac:dyDescent="0.25">
      <c r="C25" s="18" t="e">
        <f>+#REF!</f>
        <v>#REF!</v>
      </c>
      <c r="D25" s="19"/>
      <c r="E25" s="20"/>
      <c r="F25" s="21" t="e">
        <f>+#REF!</f>
        <v>#REF!</v>
      </c>
      <c r="G25" s="61">
        <f t="shared" si="3"/>
        <v>2.5</v>
      </c>
      <c r="H25" s="23">
        <v>0.1</v>
      </c>
      <c r="I25" s="23">
        <v>0.05</v>
      </c>
      <c r="J25" s="58"/>
      <c r="K25" s="98"/>
      <c r="L25" s="60" t="e">
        <f t="shared" si="4"/>
        <v>#REF!</v>
      </c>
    </row>
    <row r="26" spans="1:12" ht="14" hidden="1" x14ac:dyDescent="0.25">
      <c r="C26" s="18" t="e">
        <f>+#REF!</f>
        <v>#REF!</v>
      </c>
      <c r="D26" s="19"/>
      <c r="E26" s="20"/>
      <c r="F26" s="21" t="e">
        <f>+#REF!</f>
        <v>#REF!</v>
      </c>
      <c r="G26" s="61">
        <f t="shared" si="3"/>
        <v>5</v>
      </c>
      <c r="H26" s="23">
        <v>0.1</v>
      </c>
      <c r="I26" s="23">
        <v>0.1</v>
      </c>
      <c r="J26" s="58"/>
      <c r="K26" s="98"/>
      <c r="L26" s="60" t="e">
        <f t="shared" si="4"/>
        <v>#REF!</v>
      </c>
    </row>
    <row r="27" spans="1:12" ht="14" hidden="1" x14ac:dyDescent="0.25">
      <c r="C27" s="18" t="e">
        <f>+#REF!</f>
        <v>#REF!</v>
      </c>
      <c r="D27" s="19"/>
      <c r="E27" s="20"/>
      <c r="F27" s="21" t="e">
        <f>+#REF!</f>
        <v>#REF!</v>
      </c>
      <c r="G27" s="61">
        <f t="shared" si="3"/>
        <v>10</v>
      </c>
      <c r="H27" s="23">
        <v>0.35</v>
      </c>
      <c r="I27" s="23">
        <v>0.2</v>
      </c>
      <c r="J27" s="58"/>
      <c r="K27" s="98"/>
      <c r="L27" s="60" t="e">
        <f t="shared" si="4"/>
        <v>#REF!</v>
      </c>
    </row>
    <row r="28" spans="1:12" ht="14" hidden="1" x14ac:dyDescent="0.25">
      <c r="C28" s="18" t="e">
        <f>+#REF!</f>
        <v>#REF!</v>
      </c>
      <c r="D28" s="19"/>
      <c r="E28" s="20"/>
      <c r="F28" s="21" t="e">
        <f>+#REF!</f>
        <v>#REF!</v>
      </c>
      <c r="G28" s="61">
        <f t="shared" si="3"/>
        <v>1</v>
      </c>
      <c r="H28" s="23">
        <v>0.02</v>
      </c>
      <c r="I28" s="23">
        <v>0.02</v>
      </c>
      <c r="J28" s="58"/>
      <c r="K28" s="98"/>
      <c r="L28" s="60" t="e">
        <f t="shared" si="4"/>
        <v>#REF!</v>
      </c>
    </row>
    <row r="29" spans="1:12" ht="14" hidden="1" x14ac:dyDescent="0.25">
      <c r="C29" s="18" t="e">
        <f>+#REF!</f>
        <v>#REF!</v>
      </c>
      <c r="D29" s="19"/>
      <c r="E29" s="20"/>
      <c r="F29" s="21" t="e">
        <f>+#REF!</f>
        <v>#REF!</v>
      </c>
      <c r="G29" s="61">
        <f t="shared" si="3"/>
        <v>1.5</v>
      </c>
      <c r="H29" s="23">
        <v>0.03</v>
      </c>
      <c r="I29" s="23">
        <v>0.03</v>
      </c>
      <c r="J29" s="58"/>
      <c r="K29" s="98"/>
      <c r="L29" s="60" t="e">
        <f t="shared" si="4"/>
        <v>#REF!</v>
      </c>
    </row>
    <row r="30" spans="1:12" s="2" customFormat="1" ht="14" hidden="1" x14ac:dyDescent="0.25">
      <c r="A30" s="1"/>
      <c r="B30" s="5"/>
      <c r="C30" s="24" t="s">
        <v>0</v>
      </c>
      <c r="D30" s="25"/>
      <c r="E30" s="26"/>
      <c r="F30" s="27" t="e">
        <f>SUBTOTAL(9,F22:F29)</f>
        <v>#REF!</v>
      </c>
      <c r="G30" s="22">
        <f>SUM(G22:G29)</f>
        <v>50</v>
      </c>
      <c r="H30" s="23">
        <f>SUM(H22:H29)</f>
        <v>1</v>
      </c>
      <c r="I30" s="23">
        <f>SUM(I22:I29)</f>
        <v>1</v>
      </c>
      <c r="J30" s="58"/>
      <c r="K30" s="98"/>
      <c r="L30" s="26"/>
    </row>
  </sheetData>
  <sheetProtection algorithmName="SHA-512" hashValue="XJjIf1ktUnCs5jkB0+cu20i/TUnGGsR8VbpzS8y+a+VrzAyNN2xPNY54tg5fw7rJi/hrwSuc+jTNXJRxDSoysQ==" saltValue="p5U7/bltalKgO8hHo6b9mw==" spinCount="100000" sheet="1" objects="1" scenarios="1"/>
  <protectedRanges>
    <protectedRange sqref="H17:J17 E5:E17 L8:L17" name="Rango1"/>
    <protectedRange sqref="L5:L7" name="Rango1_2"/>
  </protectedRanges>
  <mergeCells count="3">
    <mergeCell ref="E1:F1"/>
    <mergeCell ref="F3:G3"/>
    <mergeCell ref="I3:J3"/>
  </mergeCells>
  <conditionalFormatting sqref="J8">
    <cfRule type="expression" dxfId="129" priority="25" stopIfTrue="1">
      <formula>E8="No"</formula>
    </cfRule>
    <cfRule type="dataBar" priority="26">
      <dataBar>
        <cfvo type="min"/>
        <cfvo type="max"/>
        <color rgb="FFFF0000"/>
      </dataBar>
      <extLst>
        <ext xmlns:x14="http://schemas.microsoft.com/office/spreadsheetml/2009/9/main" uri="{B025F937-C7B1-47D3-B67F-A62EFF666E3E}">
          <x14:id>{C5B5B7C7-98CC-4A76-9A38-B5674092E4B5}</x14:id>
        </ext>
      </extLst>
    </cfRule>
    <cfRule type="colorScale" priority="27">
      <colorScale>
        <cfvo type="min"/>
        <cfvo type="percentile" val="50"/>
        <cfvo type="max"/>
        <color rgb="FF63BE7B"/>
        <color rgb="FFFFEB84"/>
        <color rgb="FFF8696B"/>
      </colorScale>
    </cfRule>
  </conditionalFormatting>
  <conditionalFormatting sqref="J9">
    <cfRule type="expression" dxfId="128" priority="22" stopIfTrue="1">
      <formula>E9="No"</formula>
    </cfRule>
    <cfRule type="dataBar" priority="23">
      <dataBar>
        <cfvo type="min"/>
        <cfvo type="max"/>
        <color rgb="FFFF0000"/>
      </dataBar>
      <extLst>
        <ext xmlns:x14="http://schemas.microsoft.com/office/spreadsheetml/2009/9/main" uri="{B025F937-C7B1-47D3-B67F-A62EFF666E3E}">
          <x14:id>{F2BB1D35-5117-47E6-A6C9-5AAFC25D3138}</x14:id>
        </ext>
      </extLst>
    </cfRule>
    <cfRule type="colorScale" priority="24">
      <colorScale>
        <cfvo type="min"/>
        <cfvo type="percentile" val="50"/>
        <cfvo type="max"/>
        <color rgb="FF63BE7B"/>
        <color rgb="FFFFEB84"/>
        <color rgb="FFF8696B"/>
      </colorScale>
    </cfRule>
  </conditionalFormatting>
  <conditionalFormatting sqref="J10">
    <cfRule type="expression" dxfId="127" priority="19" stopIfTrue="1">
      <formula>E10="No"</formula>
    </cfRule>
    <cfRule type="dataBar" priority="20">
      <dataBar>
        <cfvo type="min"/>
        <cfvo type="max"/>
        <color rgb="FFFF0000"/>
      </dataBar>
      <extLst>
        <ext xmlns:x14="http://schemas.microsoft.com/office/spreadsheetml/2009/9/main" uri="{B025F937-C7B1-47D3-B67F-A62EFF666E3E}">
          <x14:id>{E62F1154-EC41-4605-811C-F7B8ACFD8AAD}</x14:id>
        </ext>
      </extLst>
    </cfRule>
    <cfRule type="colorScale" priority="21">
      <colorScale>
        <cfvo type="min"/>
        <cfvo type="percentile" val="50"/>
        <cfvo type="max"/>
        <color rgb="FF63BE7B"/>
        <color rgb="FFFFEB84"/>
        <color rgb="FFF8696B"/>
      </colorScale>
    </cfRule>
  </conditionalFormatting>
  <conditionalFormatting sqref="J11">
    <cfRule type="expression" dxfId="126" priority="16" stopIfTrue="1">
      <formula>E11="No"</formula>
    </cfRule>
    <cfRule type="dataBar" priority="17">
      <dataBar>
        <cfvo type="min"/>
        <cfvo type="max"/>
        <color rgb="FFFF0000"/>
      </dataBar>
      <extLst>
        <ext xmlns:x14="http://schemas.microsoft.com/office/spreadsheetml/2009/9/main" uri="{B025F937-C7B1-47D3-B67F-A62EFF666E3E}">
          <x14:id>{3932B40F-D089-4D3B-9F38-F2F05D2F118E}</x14:id>
        </ext>
      </extLst>
    </cfRule>
    <cfRule type="colorScale" priority="18">
      <colorScale>
        <cfvo type="min"/>
        <cfvo type="percentile" val="50"/>
        <cfvo type="max"/>
        <color rgb="FF63BE7B"/>
        <color rgb="FFFFEB84"/>
        <color rgb="FFF8696B"/>
      </colorScale>
    </cfRule>
  </conditionalFormatting>
  <conditionalFormatting sqref="J12">
    <cfRule type="expression" dxfId="125" priority="13" stopIfTrue="1">
      <formula>E12="No"</formula>
    </cfRule>
    <cfRule type="dataBar" priority="14">
      <dataBar>
        <cfvo type="min"/>
        <cfvo type="max"/>
        <color rgb="FFFF0000"/>
      </dataBar>
      <extLst>
        <ext xmlns:x14="http://schemas.microsoft.com/office/spreadsheetml/2009/9/main" uri="{B025F937-C7B1-47D3-B67F-A62EFF666E3E}">
          <x14:id>{ED9E7E2E-A264-4D4D-9E4F-806C744E69D7}</x14:id>
        </ext>
      </extLst>
    </cfRule>
    <cfRule type="colorScale" priority="15">
      <colorScale>
        <cfvo type="min"/>
        <cfvo type="percentile" val="50"/>
        <cfvo type="max"/>
        <color rgb="FF63BE7B"/>
        <color rgb="FFFFEB84"/>
        <color rgb="FFF8696B"/>
      </colorScale>
    </cfRule>
  </conditionalFormatting>
  <conditionalFormatting sqref="J13">
    <cfRule type="expression" dxfId="124" priority="10" stopIfTrue="1">
      <formula>E13="No"</formula>
    </cfRule>
    <cfRule type="dataBar" priority="11">
      <dataBar>
        <cfvo type="min"/>
        <cfvo type="max"/>
        <color rgb="FFFF0000"/>
      </dataBar>
      <extLst>
        <ext xmlns:x14="http://schemas.microsoft.com/office/spreadsheetml/2009/9/main" uri="{B025F937-C7B1-47D3-B67F-A62EFF666E3E}">
          <x14:id>{D2E1352C-F6F9-4A74-B695-446921360892}</x14:id>
        </ext>
      </extLst>
    </cfRule>
    <cfRule type="colorScale" priority="12">
      <colorScale>
        <cfvo type="min"/>
        <cfvo type="percentile" val="50"/>
        <cfvo type="max"/>
        <color rgb="FF63BE7B"/>
        <color rgb="FFFFEB84"/>
        <color rgb="FFF8696B"/>
      </colorScale>
    </cfRule>
  </conditionalFormatting>
  <conditionalFormatting sqref="J14">
    <cfRule type="expression" dxfId="123" priority="7" stopIfTrue="1">
      <formula>E14="No"</formula>
    </cfRule>
    <cfRule type="dataBar" priority="8">
      <dataBar>
        <cfvo type="min"/>
        <cfvo type="max"/>
        <color rgb="FFFF0000"/>
      </dataBar>
      <extLst>
        <ext xmlns:x14="http://schemas.microsoft.com/office/spreadsheetml/2009/9/main" uri="{B025F937-C7B1-47D3-B67F-A62EFF666E3E}">
          <x14:id>{F9567C7A-6011-4D3C-AAFE-E5E137AE9FD7}</x14:id>
        </ext>
      </extLst>
    </cfRule>
    <cfRule type="colorScale" priority="9">
      <colorScale>
        <cfvo type="min"/>
        <cfvo type="percentile" val="50"/>
        <cfvo type="max"/>
        <color rgb="FF63BE7B"/>
        <color rgb="FFFFEB84"/>
        <color rgb="FFF8696B"/>
      </colorScale>
    </cfRule>
  </conditionalFormatting>
  <conditionalFormatting sqref="J15">
    <cfRule type="expression" dxfId="122" priority="4" stopIfTrue="1">
      <formula>E15="No"</formula>
    </cfRule>
    <cfRule type="dataBar" priority="5">
      <dataBar>
        <cfvo type="min"/>
        <cfvo type="max"/>
        <color rgb="FFFF0000"/>
      </dataBar>
      <extLst>
        <ext xmlns:x14="http://schemas.microsoft.com/office/spreadsheetml/2009/9/main" uri="{B025F937-C7B1-47D3-B67F-A62EFF666E3E}">
          <x14:id>{4CA22F8B-E9AB-4104-8899-281A3AB7A2BB}</x14:id>
        </ext>
      </extLst>
    </cfRule>
    <cfRule type="colorScale" priority="6">
      <colorScale>
        <cfvo type="min"/>
        <cfvo type="percentile" val="50"/>
        <cfvo type="max"/>
        <color rgb="FF63BE7B"/>
        <color rgb="FFFFEB84"/>
        <color rgb="FFF8696B"/>
      </colorScale>
    </cfRule>
  </conditionalFormatting>
  <conditionalFormatting sqref="K17:K30 J5:K6 J7">
    <cfRule type="expression" dxfId="121" priority="147" stopIfTrue="1">
      <formula>E5="No"</formula>
    </cfRule>
    <cfRule type="dataBar" priority="148">
      <dataBar>
        <cfvo type="min"/>
        <cfvo type="max"/>
        <color rgb="FFFF0000"/>
      </dataBar>
      <extLst>
        <ext xmlns:x14="http://schemas.microsoft.com/office/spreadsheetml/2009/9/main" uri="{B025F937-C7B1-47D3-B67F-A62EFF666E3E}">
          <x14:id>{803DFD44-A973-4838-9503-D6BD042A8E24}</x14:id>
        </ext>
      </extLst>
    </cfRule>
    <cfRule type="colorScale" priority="149">
      <colorScale>
        <cfvo type="min"/>
        <cfvo type="percentile" val="50"/>
        <cfvo type="max"/>
        <color rgb="FF63BE7B"/>
        <color rgb="FFFFEB84"/>
        <color rgb="FFF8696B"/>
      </colorScale>
    </cfRule>
  </conditionalFormatting>
  <conditionalFormatting sqref="K7:K15">
    <cfRule type="expression" dxfId="120" priority="1" stopIfTrue="1">
      <formula>F7="No"</formula>
    </cfRule>
    <cfRule type="dataBar" priority="2">
      <dataBar>
        <cfvo type="min"/>
        <cfvo type="max"/>
        <color rgb="FFFF0000"/>
      </dataBar>
      <extLst>
        <ext xmlns:x14="http://schemas.microsoft.com/office/spreadsheetml/2009/9/main" uri="{B025F937-C7B1-47D3-B67F-A62EFF666E3E}">
          <x14:id>{54FD2E27-DA7A-4C85-8B5A-F9E792B17228}</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5:E15" xr:uid="{00000000-0002-0000-0100-000000000000}">
      <formula1>$J$22:$J$23</formula1>
    </dataValidation>
  </dataValidations>
  <pageMargins left="0.27559055118110237" right="0.15748031496062992" top="0.59055118110236227" bottom="0.39370078740157483" header="0.19685039370078741" footer="0.19685039370078741"/>
  <pageSetup scale="68"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C5B5B7C7-98CC-4A76-9A38-B5674092E4B5}">
            <x14:dataBar minLength="0" maxLength="100" negativeBarColorSameAsPositive="1" axisPosition="none">
              <x14:cfvo type="min"/>
              <x14:cfvo type="max"/>
            </x14:dataBar>
          </x14:cfRule>
          <xm:sqref>J8</xm:sqref>
        </x14:conditionalFormatting>
        <x14:conditionalFormatting xmlns:xm="http://schemas.microsoft.com/office/excel/2006/main">
          <x14:cfRule type="dataBar" id="{F2BB1D35-5117-47E6-A6C9-5AAFC25D3138}">
            <x14:dataBar minLength="0" maxLength="100" negativeBarColorSameAsPositive="1" axisPosition="none">
              <x14:cfvo type="min"/>
              <x14:cfvo type="max"/>
            </x14:dataBar>
          </x14:cfRule>
          <xm:sqref>J9</xm:sqref>
        </x14:conditionalFormatting>
        <x14:conditionalFormatting xmlns:xm="http://schemas.microsoft.com/office/excel/2006/main">
          <x14:cfRule type="dataBar" id="{E62F1154-EC41-4605-811C-F7B8ACFD8AAD}">
            <x14:dataBar minLength="0" maxLength="100" negativeBarColorSameAsPositive="1" axisPosition="none">
              <x14:cfvo type="min"/>
              <x14:cfvo type="max"/>
            </x14:dataBar>
          </x14:cfRule>
          <xm:sqref>J10</xm:sqref>
        </x14:conditionalFormatting>
        <x14:conditionalFormatting xmlns:xm="http://schemas.microsoft.com/office/excel/2006/main">
          <x14:cfRule type="dataBar" id="{3932B40F-D089-4D3B-9F38-F2F05D2F118E}">
            <x14:dataBar minLength="0" maxLength="100" negativeBarColorSameAsPositive="1" axisPosition="none">
              <x14:cfvo type="min"/>
              <x14:cfvo type="max"/>
            </x14:dataBar>
          </x14:cfRule>
          <xm:sqref>J11</xm:sqref>
        </x14:conditionalFormatting>
        <x14:conditionalFormatting xmlns:xm="http://schemas.microsoft.com/office/excel/2006/main">
          <x14:cfRule type="dataBar" id="{ED9E7E2E-A264-4D4D-9E4F-806C744E69D7}">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D2E1352C-F6F9-4A74-B695-446921360892}">
            <x14:dataBar minLength="0" maxLength="100" negativeBarColorSameAsPositive="1" axisPosition="none">
              <x14:cfvo type="min"/>
              <x14:cfvo type="max"/>
            </x14:dataBar>
          </x14:cfRule>
          <xm:sqref>J13</xm:sqref>
        </x14:conditionalFormatting>
        <x14:conditionalFormatting xmlns:xm="http://schemas.microsoft.com/office/excel/2006/main">
          <x14:cfRule type="dataBar" id="{F9567C7A-6011-4D3C-AAFE-E5E137AE9FD7}">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4CA22F8B-E9AB-4104-8899-281A3AB7A2BB}">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803DFD44-A973-4838-9503-D6BD042A8E24}">
            <x14:dataBar minLength="0" maxLength="100" negativeBarColorSameAsPositive="1" axisPosition="none">
              <x14:cfvo type="min"/>
              <x14:cfvo type="max"/>
            </x14:dataBar>
          </x14:cfRule>
          <xm:sqref>K17:K30 J5:K6 J7</xm:sqref>
        </x14:conditionalFormatting>
        <x14:conditionalFormatting xmlns:xm="http://schemas.microsoft.com/office/excel/2006/main">
          <x14:cfRule type="dataBar" id="{54FD2E27-DA7A-4C85-8B5A-F9E792B17228}">
            <x14:dataBar minLength="0" maxLength="100" negativeBarColorSameAsPositive="1" axisPosition="none">
              <x14:cfvo type="min"/>
              <x14:cfvo type="max"/>
            </x14:dataBar>
          </x14:cfRule>
          <xm:sqref>K7:K15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9"/>
  <sheetViews>
    <sheetView zoomScale="85" zoomScaleNormal="85" workbookViewId="0">
      <pane ySplit="6" topLeftCell="A7" activePane="bottomLeft" state="frozenSplit"/>
      <selection pane="bottomLeft" activeCell="D24" sqref="D24"/>
    </sheetView>
  </sheetViews>
  <sheetFormatPr baseColWidth="10" defaultColWidth="9.1796875" defaultRowHeight="12.5" x14ac:dyDescent="0.25"/>
  <cols>
    <col min="1" max="1" width="4" style="1" customWidth="1"/>
    <col min="2" max="2" width="9" style="5" customWidth="1"/>
    <col min="3" max="3" width="31.7265625" style="7" customWidth="1"/>
    <col min="4" max="4" width="68.81640625" style="12" customWidth="1"/>
    <col min="5" max="5" width="17" style="10" customWidth="1"/>
    <col min="6" max="6" width="15.453125" style="8" hidden="1" customWidth="1"/>
    <col min="7" max="7" width="15.54296875" style="9" hidden="1" customWidth="1"/>
    <col min="8" max="9" width="15.54296875" style="15" hidden="1" customWidth="1"/>
    <col min="10" max="10" width="18.54296875" style="9" customWidth="1"/>
    <col min="11" max="11" width="3.7265625" style="9" customWidth="1"/>
    <col min="12" max="12" width="62.26953125" style="10" customWidth="1"/>
    <col min="13" max="16384" width="9.1796875" style="3"/>
  </cols>
  <sheetData>
    <row r="1" spans="2:12" ht="23.25" customHeight="1" x14ac:dyDescent="0.25">
      <c r="B1" s="131" t="s">
        <v>1</v>
      </c>
      <c r="C1" s="131"/>
    </row>
    <row r="2" spans="2:12" ht="21" customHeight="1" x14ac:dyDescent="0.25">
      <c r="B2" s="6"/>
      <c r="C2" s="16"/>
      <c r="D2" s="52" t="s">
        <v>221</v>
      </c>
      <c r="E2" s="122"/>
      <c r="F2" s="123"/>
      <c r="H2" s="9"/>
      <c r="I2" s="52" t="s">
        <v>224</v>
      </c>
      <c r="J2" s="116" t="s">
        <v>276</v>
      </c>
      <c r="K2" s="76"/>
      <c r="L2" s="3"/>
    </row>
    <row r="3" spans="2:12" ht="96" hidden="1" customHeight="1" x14ac:dyDescent="0.25">
      <c r="B3" s="6"/>
      <c r="C3" s="132" t="s">
        <v>220</v>
      </c>
      <c r="D3" s="132"/>
      <c r="E3" s="132"/>
      <c r="F3" s="132"/>
      <c r="G3" s="132"/>
      <c r="H3" s="132"/>
      <c r="I3" s="132"/>
      <c r="J3" s="132"/>
      <c r="K3" s="66"/>
      <c r="L3" s="3"/>
    </row>
    <row r="4" spans="2:12" ht="5.25" customHeight="1" x14ac:dyDescent="0.25">
      <c r="B4" s="6"/>
      <c r="C4" s="16"/>
      <c r="D4" s="17"/>
      <c r="E4" s="17"/>
      <c r="G4" s="3"/>
      <c r="H4" s="3"/>
      <c r="I4" s="3"/>
      <c r="J4" s="3"/>
      <c r="K4" s="3"/>
      <c r="L4" s="3"/>
    </row>
    <row r="5" spans="2:12" ht="16.5" customHeight="1" x14ac:dyDescent="0.45">
      <c r="B5" s="6"/>
      <c r="C5" s="16"/>
      <c r="D5" s="17"/>
      <c r="E5" s="17"/>
      <c r="F5" s="124" t="s">
        <v>217</v>
      </c>
      <c r="G5" s="125"/>
      <c r="H5" s="107" t="s">
        <v>270</v>
      </c>
      <c r="I5" s="126" t="s">
        <v>219</v>
      </c>
      <c r="J5" s="127"/>
      <c r="K5" s="77"/>
      <c r="L5" s="3"/>
    </row>
    <row r="6" spans="2:12" ht="74.25" customHeight="1" x14ac:dyDescent="0.25">
      <c r="B6" s="34" t="s">
        <v>2</v>
      </c>
      <c r="C6" s="34" t="s">
        <v>3</v>
      </c>
      <c r="D6" s="35" t="s">
        <v>4</v>
      </c>
      <c r="E6" s="55" t="s">
        <v>235</v>
      </c>
      <c r="F6" s="54" t="s">
        <v>199</v>
      </c>
      <c r="G6" s="54" t="s">
        <v>6</v>
      </c>
      <c r="H6" s="55" t="s">
        <v>247</v>
      </c>
      <c r="I6" s="55" t="s">
        <v>248</v>
      </c>
      <c r="J6" s="56" t="s">
        <v>218</v>
      </c>
      <c r="K6" s="56"/>
      <c r="L6" s="36" t="s">
        <v>5</v>
      </c>
    </row>
    <row r="7" spans="2:12" ht="60.75" customHeight="1" x14ac:dyDescent="0.25">
      <c r="B7" s="94">
        <v>37</v>
      </c>
      <c r="C7" s="95" t="s">
        <v>40</v>
      </c>
      <c r="D7" s="96" t="s">
        <v>293</v>
      </c>
      <c r="E7" s="59" t="s">
        <v>83</v>
      </c>
      <c r="F7" s="102">
        <v>10</v>
      </c>
      <c r="G7" s="100" t="e">
        <f>+F7/#REF!</f>
        <v>#REF!</v>
      </c>
      <c r="H7" s="101">
        <f t="shared" ref="H7:H21" si="0">IF(E7="Yes",F7,0)</f>
        <v>10</v>
      </c>
      <c r="I7" s="97" t="e">
        <f>IF(OR($H$7=0,$H$8=0,$H$10=0,#REF!=0)=FALSE,H7,0)</f>
        <v>#REF!</v>
      </c>
      <c r="J7" s="98" t="str">
        <f>IF(E7="Yes","OK","Did not pass")</f>
        <v>OK</v>
      </c>
      <c r="K7" s="98"/>
      <c r="L7" s="69"/>
    </row>
    <row r="8" spans="2:12" ht="37.5" x14ac:dyDescent="0.25">
      <c r="B8" s="94">
        <v>38</v>
      </c>
      <c r="C8" s="95" t="s">
        <v>41</v>
      </c>
      <c r="D8" s="99" t="s">
        <v>317</v>
      </c>
      <c r="E8" s="59" t="s">
        <v>83</v>
      </c>
      <c r="F8" s="102">
        <v>10</v>
      </c>
      <c r="G8" s="100" t="e">
        <f>+F8/#REF!</f>
        <v>#REF!</v>
      </c>
      <c r="H8" s="101">
        <f t="shared" si="0"/>
        <v>10</v>
      </c>
      <c r="I8" s="97" t="e">
        <f>IF(OR($H$7=0,$H$8=0,$H$10=0,#REF!=0)=FALSE,H8,0)</f>
        <v>#REF!</v>
      </c>
      <c r="J8" s="98" t="str">
        <f>IF(E8="Yes","OK"," Pass")</f>
        <v>OK</v>
      </c>
      <c r="K8" s="98" t="str">
        <f>IF(J8="OK","1"," 0")</f>
        <v>1</v>
      </c>
      <c r="L8" s="69" t="s">
        <v>91</v>
      </c>
    </row>
    <row r="9" spans="2:12" ht="14" x14ac:dyDescent="0.25">
      <c r="B9" s="94">
        <v>39</v>
      </c>
      <c r="C9" s="117" t="s">
        <v>315</v>
      </c>
      <c r="D9" s="96" t="s">
        <v>316</v>
      </c>
      <c r="E9" s="59" t="s">
        <v>272</v>
      </c>
      <c r="F9" s="102">
        <v>10</v>
      </c>
      <c r="G9" s="100" t="e">
        <f>+F9/#REF!</f>
        <v>#REF!</v>
      </c>
      <c r="H9" s="101">
        <f>IF(E9="Yes",F9,0)</f>
        <v>10</v>
      </c>
      <c r="I9" s="97" t="e">
        <f>IF(OR($H$7=0,$H$8=0,$H$10=0,#REF!=0)=FALSE,H9,0)</f>
        <v>#REF!</v>
      </c>
      <c r="J9" s="98" t="str">
        <f>IF(E9="Yes","OK","Did not pass")</f>
        <v>OK</v>
      </c>
      <c r="K9" s="98"/>
      <c r="L9" s="69" t="s">
        <v>91</v>
      </c>
    </row>
    <row r="10" spans="2:12" ht="24" customHeight="1" x14ac:dyDescent="0.25">
      <c r="B10" s="94">
        <v>40</v>
      </c>
      <c r="C10" s="128" t="s">
        <v>227</v>
      </c>
      <c r="D10" s="96" t="s">
        <v>237</v>
      </c>
      <c r="E10" s="59" t="s">
        <v>83</v>
      </c>
      <c r="F10" s="102">
        <v>10</v>
      </c>
      <c r="G10" s="100" t="e">
        <f>+F10/#REF!</f>
        <v>#REF!</v>
      </c>
      <c r="H10" s="101">
        <f t="shared" si="0"/>
        <v>10</v>
      </c>
      <c r="I10" s="97" t="e">
        <f>IF(OR($H$7=0,$H$8=0,$H$10=0,#REF!=0)=FALSE,H10,0)</f>
        <v>#REF!</v>
      </c>
      <c r="J10" s="98" t="str">
        <f>IF(E10="Yes","OK","Did not pass")</f>
        <v>OK</v>
      </c>
      <c r="K10" s="98"/>
      <c r="L10" s="69"/>
    </row>
    <row r="11" spans="2:12" ht="14" x14ac:dyDescent="0.25">
      <c r="B11" s="94">
        <v>41</v>
      </c>
      <c r="C11" s="129"/>
      <c r="D11" s="96" t="s">
        <v>42</v>
      </c>
      <c r="E11" s="59" t="s">
        <v>272</v>
      </c>
      <c r="F11" s="102">
        <v>10</v>
      </c>
      <c r="G11" s="100" t="e">
        <f>+F11/#REF!</f>
        <v>#REF!</v>
      </c>
      <c r="H11" s="101">
        <f t="shared" si="0"/>
        <v>10</v>
      </c>
      <c r="I11" s="97" t="e">
        <f>IF(OR($H$7=0,$H$8=0,$H$10=0,#REF!=0)=FALSE,H11,0)</f>
        <v>#REF!</v>
      </c>
      <c r="J11" s="98" t="str">
        <f>IF(E11="Yes","OK","Did not pass")</f>
        <v>OK</v>
      </c>
      <c r="K11" s="98"/>
      <c r="L11" s="69"/>
    </row>
    <row r="12" spans="2:12" ht="14" x14ac:dyDescent="0.25">
      <c r="B12" s="94">
        <v>42</v>
      </c>
      <c r="C12" s="129"/>
      <c r="D12" s="96" t="s">
        <v>236</v>
      </c>
      <c r="E12" s="59" t="s">
        <v>272</v>
      </c>
      <c r="F12" s="102">
        <v>10</v>
      </c>
      <c r="G12" s="100" t="e">
        <f>+F12/#REF!</f>
        <v>#REF!</v>
      </c>
      <c r="H12" s="101">
        <f t="shared" si="0"/>
        <v>10</v>
      </c>
      <c r="I12" s="97" t="e">
        <f>IF(OR($H$7=0,$H$8=0,$H$10=0,#REF!=0)=FALSE,H12,0)</f>
        <v>#REF!</v>
      </c>
      <c r="J12" s="98" t="str">
        <f>IF(E12="Yes","OK","Did not pass")</f>
        <v>OK</v>
      </c>
      <c r="K12" s="98"/>
      <c r="L12" s="69"/>
    </row>
    <row r="13" spans="2:12" ht="14" x14ac:dyDescent="0.25">
      <c r="B13" s="94">
        <v>43</v>
      </c>
      <c r="C13" s="129"/>
      <c r="D13" s="96" t="s">
        <v>238</v>
      </c>
      <c r="E13" s="59" t="s">
        <v>83</v>
      </c>
      <c r="F13" s="102">
        <v>10</v>
      </c>
      <c r="G13" s="100" t="e">
        <f>+F13/#REF!</f>
        <v>#REF!</v>
      </c>
      <c r="H13" s="101">
        <f t="shared" si="0"/>
        <v>10</v>
      </c>
      <c r="I13" s="97" t="e">
        <f>IF(OR($H$7=0,$H$8=0,$H$10=0,#REF!=0)=FALSE,H13,0)</f>
        <v>#REF!</v>
      </c>
      <c r="J13" s="98" t="str">
        <f>IF(E13="Yes","OK","Did not pass")</f>
        <v>OK</v>
      </c>
      <c r="K13" s="98"/>
      <c r="L13" s="69"/>
    </row>
    <row r="14" spans="2:12" ht="14" x14ac:dyDescent="0.25">
      <c r="B14" s="94">
        <v>44</v>
      </c>
      <c r="C14" s="129"/>
      <c r="D14" s="96" t="s">
        <v>43</v>
      </c>
      <c r="E14" s="59" t="s">
        <v>83</v>
      </c>
      <c r="F14" s="102">
        <v>10</v>
      </c>
      <c r="G14" s="100" t="e">
        <f>+F14/#REF!</f>
        <v>#REF!</v>
      </c>
      <c r="H14" s="101">
        <f t="shared" si="0"/>
        <v>10</v>
      </c>
      <c r="I14" s="97" t="e">
        <f>IF(OR($H$7=0,$H$8=0,$H$10=0,#REF!=0)=FALSE,H14,0)</f>
        <v>#REF!</v>
      </c>
      <c r="J14" s="98" t="str">
        <f t="shared" ref="J14:J25" si="1">IF(E14="Yes","OK"," Pass")</f>
        <v>OK</v>
      </c>
      <c r="K14" s="98" t="str">
        <f t="shared" ref="K14:K25" si="2">IF(J14="OK","1"," 0")</f>
        <v>1</v>
      </c>
      <c r="L14" s="69"/>
    </row>
    <row r="15" spans="2:12" ht="14" x14ac:dyDescent="0.25">
      <c r="B15" s="94">
        <v>45</v>
      </c>
      <c r="C15" s="129"/>
      <c r="D15" s="96" t="s">
        <v>44</v>
      </c>
      <c r="E15" s="59" t="s">
        <v>83</v>
      </c>
      <c r="F15" s="102">
        <v>10</v>
      </c>
      <c r="G15" s="100" t="e">
        <f>+F15/#REF!</f>
        <v>#REF!</v>
      </c>
      <c r="H15" s="101">
        <f t="shared" si="0"/>
        <v>10</v>
      </c>
      <c r="I15" s="97" t="e">
        <f>IF(OR($H$7=0,$H$8=0,$H$10=0,#REF!=0)=FALSE,H15,0)</f>
        <v>#REF!</v>
      </c>
      <c r="J15" s="98" t="str">
        <f t="shared" si="1"/>
        <v>OK</v>
      </c>
      <c r="K15" s="98" t="str">
        <f t="shared" si="2"/>
        <v>1</v>
      </c>
      <c r="L15" s="69"/>
    </row>
    <row r="16" spans="2:12" ht="14" x14ac:dyDescent="0.25">
      <c r="B16" s="94">
        <v>46</v>
      </c>
      <c r="C16" s="129"/>
      <c r="D16" s="96" t="s">
        <v>45</v>
      </c>
      <c r="E16" s="59" t="s">
        <v>272</v>
      </c>
      <c r="F16" s="102">
        <v>10</v>
      </c>
      <c r="G16" s="100" t="e">
        <f>+F16/#REF!</f>
        <v>#REF!</v>
      </c>
      <c r="H16" s="101">
        <f t="shared" si="0"/>
        <v>10</v>
      </c>
      <c r="I16" s="97" t="e">
        <f>IF(OR($H$7=0,$H$8=0,$H$10=0,#REF!=0)=FALSE,H16,0)</f>
        <v>#REF!</v>
      </c>
      <c r="J16" s="98" t="str">
        <f t="shared" si="1"/>
        <v>OK</v>
      </c>
      <c r="K16" s="98" t="str">
        <f t="shared" si="2"/>
        <v>1</v>
      </c>
      <c r="L16" s="69"/>
    </row>
    <row r="17" spans="1:12" ht="14" x14ac:dyDescent="0.25">
      <c r="B17" s="94">
        <v>47</v>
      </c>
      <c r="C17" s="129"/>
      <c r="D17" s="96" t="s">
        <v>46</v>
      </c>
      <c r="E17" s="59" t="s">
        <v>83</v>
      </c>
      <c r="F17" s="102">
        <v>10</v>
      </c>
      <c r="G17" s="100" t="e">
        <f>+F17/#REF!</f>
        <v>#REF!</v>
      </c>
      <c r="H17" s="101">
        <f t="shared" si="0"/>
        <v>10</v>
      </c>
      <c r="I17" s="97" t="e">
        <f>IF(OR($H$7=0,$H$8=0,$H$10=0,#REF!=0)=FALSE,H17,0)</f>
        <v>#REF!</v>
      </c>
      <c r="J17" s="98" t="str">
        <f t="shared" si="1"/>
        <v>OK</v>
      </c>
      <c r="K17" s="98" t="str">
        <f t="shared" si="2"/>
        <v>1</v>
      </c>
      <c r="L17" s="69"/>
    </row>
    <row r="18" spans="1:12" ht="14" x14ac:dyDescent="0.25">
      <c r="B18" s="94">
        <v>48</v>
      </c>
      <c r="C18" s="129"/>
      <c r="D18" s="96" t="s">
        <v>47</v>
      </c>
      <c r="E18" s="59" t="s">
        <v>272</v>
      </c>
      <c r="F18" s="102">
        <v>10</v>
      </c>
      <c r="G18" s="100" t="e">
        <f>+F18/#REF!</f>
        <v>#REF!</v>
      </c>
      <c r="H18" s="101">
        <f t="shared" si="0"/>
        <v>10</v>
      </c>
      <c r="I18" s="97" t="e">
        <f>IF(OR($H$7=0,$H$8=0,$H$10=0,#REF!=0)=FALSE,H18,0)</f>
        <v>#REF!</v>
      </c>
      <c r="J18" s="98" t="str">
        <f t="shared" si="1"/>
        <v>OK</v>
      </c>
      <c r="K18" s="98" t="str">
        <f t="shared" si="2"/>
        <v>1</v>
      </c>
      <c r="L18" s="69"/>
    </row>
    <row r="19" spans="1:12" ht="14" x14ac:dyDescent="0.25">
      <c r="B19" s="94">
        <v>49</v>
      </c>
      <c r="C19" s="129"/>
      <c r="D19" s="96" t="s">
        <v>48</v>
      </c>
      <c r="E19" s="59" t="s">
        <v>272</v>
      </c>
      <c r="F19" s="102">
        <v>10</v>
      </c>
      <c r="G19" s="100" t="e">
        <f>+F19/#REF!</f>
        <v>#REF!</v>
      </c>
      <c r="H19" s="101">
        <f t="shared" si="0"/>
        <v>10</v>
      </c>
      <c r="I19" s="97" t="e">
        <f>IF(OR($H$7=0,$H$8=0,$H$10=0,#REF!=0)=FALSE,H19,0)</f>
        <v>#REF!</v>
      </c>
      <c r="J19" s="98" t="str">
        <f t="shared" si="1"/>
        <v>OK</v>
      </c>
      <c r="K19" s="98" t="str">
        <f t="shared" si="2"/>
        <v>1</v>
      </c>
      <c r="L19" s="69"/>
    </row>
    <row r="20" spans="1:12" ht="14" x14ac:dyDescent="0.25">
      <c r="B20" s="94">
        <v>50</v>
      </c>
      <c r="C20" s="130"/>
      <c r="D20" s="96" t="s">
        <v>49</v>
      </c>
      <c r="E20" s="59" t="s">
        <v>272</v>
      </c>
      <c r="F20" s="102">
        <v>10</v>
      </c>
      <c r="G20" s="100" t="e">
        <f>+F20/#REF!</f>
        <v>#REF!</v>
      </c>
      <c r="H20" s="101">
        <f t="shared" si="0"/>
        <v>10</v>
      </c>
      <c r="I20" s="97" t="e">
        <f>IF(OR($H$7=0,$H$8=0,$H$10=0,#REF!=0)=FALSE,H20,0)</f>
        <v>#REF!</v>
      </c>
      <c r="J20" s="98" t="str">
        <f t="shared" si="1"/>
        <v>OK</v>
      </c>
      <c r="K20" s="98" t="str">
        <f t="shared" si="2"/>
        <v>1</v>
      </c>
      <c r="L20" s="69" t="s">
        <v>91</v>
      </c>
    </row>
    <row r="21" spans="1:12" ht="14" x14ac:dyDescent="0.25">
      <c r="B21" s="94">
        <v>51</v>
      </c>
      <c r="C21" s="95" t="s">
        <v>50</v>
      </c>
      <c r="D21" s="96" t="s">
        <v>294</v>
      </c>
      <c r="E21" s="59" t="s">
        <v>272</v>
      </c>
      <c r="F21" s="102">
        <v>10</v>
      </c>
      <c r="G21" s="100" t="e">
        <f>+F21/#REF!</f>
        <v>#REF!</v>
      </c>
      <c r="H21" s="101">
        <f t="shared" si="0"/>
        <v>10</v>
      </c>
      <c r="I21" s="97" t="e">
        <f>IF(OR($H$7=0,$H$8=0,$H$10=0,#REF!=0)=FALSE,H21,0)</f>
        <v>#REF!</v>
      </c>
      <c r="J21" s="98" t="str">
        <f t="shared" si="1"/>
        <v>OK</v>
      </c>
      <c r="K21" s="98" t="str">
        <f t="shared" si="2"/>
        <v>1</v>
      </c>
      <c r="L21" s="69"/>
    </row>
    <row r="22" spans="1:12" ht="14" x14ac:dyDescent="0.25">
      <c r="B22" s="94">
        <v>52</v>
      </c>
      <c r="C22" s="95" t="s">
        <v>50</v>
      </c>
      <c r="D22" s="96" t="s">
        <v>295</v>
      </c>
      <c r="E22" s="59" t="s">
        <v>272</v>
      </c>
      <c r="F22" s="102">
        <v>10</v>
      </c>
      <c r="G22" s="100" t="e">
        <f>+F22/#REF!</f>
        <v>#REF!</v>
      </c>
      <c r="H22" s="101">
        <f t="shared" ref="H22:H28" si="3">IF(E22="Yes",F22,0)</f>
        <v>10</v>
      </c>
      <c r="I22" s="97" t="e">
        <f>IF(OR($H$7=0,$H$8=0,$H$10=0,#REF!=0)=FALSE,H22,0)</f>
        <v>#REF!</v>
      </c>
      <c r="J22" s="98" t="str">
        <f t="shared" si="1"/>
        <v>OK</v>
      </c>
      <c r="K22" s="98" t="str">
        <f t="shared" si="2"/>
        <v>1</v>
      </c>
      <c r="L22" s="69"/>
    </row>
    <row r="23" spans="1:12" ht="14" x14ac:dyDescent="0.25">
      <c r="B23" s="94">
        <v>53</v>
      </c>
      <c r="C23" s="95" t="s">
        <v>50</v>
      </c>
      <c r="D23" s="99" t="s">
        <v>318</v>
      </c>
      <c r="E23" s="59" t="s">
        <v>83</v>
      </c>
      <c r="F23" s="102">
        <v>10</v>
      </c>
      <c r="G23" s="100" t="e">
        <f>+F23/#REF!</f>
        <v>#REF!</v>
      </c>
      <c r="H23" s="101">
        <f t="shared" si="3"/>
        <v>10</v>
      </c>
      <c r="I23" s="97" t="e">
        <f>IF(OR($H$7=0,$H$8=0,$H$10=0,#REF!=0)=FALSE,H23,0)</f>
        <v>#REF!</v>
      </c>
      <c r="J23" s="98" t="str">
        <f t="shared" si="1"/>
        <v>OK</v>
      </c>
      <c r="K23" s="98" t="str">
        <f t="shared" si="2"/>
        <v>1</v>
      </c>
      <c r="L23" s="69"/>
    </row>
    <row r="24" spans="1:12" ht="14" x14ac:dyDescent="0.25">
      <c r="B24" s="94">
        <v>54</v>
      </c>
      <c r="C24" s="95" t="s">
        <v>50</v>
      </c>
      <c r="D24" s="99" t="s">
        <v>319</v>
      </c>
      <c r="E24" s="59" t="s">
        <v>272</v>
      </c>
      <c r="F24" s="102">
        <v>10</v>
      </c>
      <c r="G24" s="100" t="e">
        <f>+F24/#REF!</f>
        <v>#REF!</v>
      </c>
      <c r="H24" s="101">
        <f t="shared" si="3"/>
        <v>10</v>
      </c>
      <c r="I24" s="97" t="e">
        <f>IF(OR($H$7=0,$H$8=0,$H$10=0,#REF!=0)=FALSE,H24,0)</f>
        <v>#REF!</v>
      </c>
      <c r="J24" s="98" t="str">
        <f t="shared" si="1"/>
        <v>OK</v>
      </c>
      <c r="K24" s="98" t="str">
        <f t="shared" si="2"/>
        <v>1</v>
      </c>
      <c r="L24" s="69"/>
    </row>
    <row r="25" spans="1:12" ht="14" x14ac:dyDescent="0.25">
      <c r="B25" s="94">
        <v>55</v>
      </c>
      <c r="C25" s="95" t="s">
        <v>50</v>
      </c>
      <c r="D25" s="99" t="s">
        <v>320</v>
      </c>
      <c r="E25" s="59" t="s">
        <v>272</v>
      </c>
      <c r="F25" s="102">
        <v>10</v>
      </c>
      <c r="G25" s="100" t="e">
        <f>+F25/#REF!</f>
        <v>#REF!</v>
      </c>
      <c r="H25" s="101">
        <f t="shared" si="3"/>
        <v>10</v>
      </c>
      <c r="I25" s="97" t="e">
        <f>IF(OR($H$7=0,$H$8=0,$H$10=0,#REF!=0)=FALSE,H25,0)</f>
        <v>#REF!</v>
      </c>
      <c r="J25" s="98" t="str">
        <f t="shared" si="1"/>
        <v>OK</v>
      </c>
      <c r="K25" s="98" t="str">
        <f t="shared" si="2"/>
        <v>1</v>
      </c>
      <c r="L25" s="69"/>
    </row>
    <row r="26" spans="1:12" ht="14" x14ac:dyDescent="0.25">
      <c r="B26" s="94">
        <v>56</v>
      </c>
      <c r="C26" s="95" t="s">
        <v>309</v>
      </c>
      <c r="D26" s="99" t="s">
        <v>310</v>
      </c>
      <c r="E26" s="59" t="s">
        <v>272</v>
      </c>
      <c r="F26" s="102">
        <v>10</v>
      </c>
      <c r="G26" s="100" t="e">
        <f>+F26/#REF!</f>
        <v>#REF!</v>
      </c>
      <c r="H26" s="101">
        <f t="shared" si="3"/>
        <v>10</v>
      </c>
      <c r="I26" s="97" t="e">
        <f>IF(OR($H$7=0,$H$8=0,$H$10=0,#REF!=0)=FALSE,H26,0)</f>
        <v>#REF!</v>
      </c>
      <c r="J26" s="98" t="str">
        <f t="shared" ref="J26:J28" si="4">IF(E26="Yes","OK","Did not pass")</f>
        <v>OK</v>
      </c>
      <c r="K26" s="98"/>
      <c r="L26" s="69"/>
    </row>
    <row r="27" spans="1:12" ht="14" x14ac:dyDescent="0.25">
      <c r="B27" s="94">
        <v>57</v>
      </c>
      <c r="C27" s="95" t="s">
        <v>311</v>
      </c>
      <c r="D27" s="99" t="s">
        <v>321</v>
      </c>
      <c r="E27" s="59" t="s">
        <v>272</v>
      </c>
      <c r="F27" s="102">
        <v>10</v>
      </c>
      <c r="G27" s="100" t="e">
        <f>+F27/#REF!</f>
        <v>#REF!</v>
      </c>
      <c r="H27" s="101">
        <f t="shared" si="3"/>
        <v>10</v>
      </c>
      <c r="I27" s="97" t="e">
        <f>IF(OR($H$7=0,$H$8=0,$H$10=0,#REF!=0)=FALSE,H27,0)</f>
        <v>#REF!</v>
      </c>
      <c r="J27" s="98" t="str">
        <f t="shared" si="4"/>
        <v>OK</v>
      </c>
      <c r="K27" s="98"/>
      <c r="L27" s="70"/>
    </row>
    <row r="28" spans="1:12" ht="14" x14ac:dyDescent="0.25">
      <c r="B28" s="94">
        <v>58</v>
      </c>
      <c r="C28" s="95" t="s">
        <v>312</v>
      </c>
      <c r="D28" s="99" t="s">
        <v>313</v>
      </c>
      <c r="E28" s="59" t="s">
        <v>83</v>
      </c>
      <c r="F28" s="102">
        <v>10</v>
      </c>
      <c r="G28" s="100" t="e">
        <f>+F28/#REF!</f>
        <v>#REF!</v>
      </c>
      <c r="H28" s="101">
        <f t="shared" si="3"/>
        <v>10</v>
      </c>
      <c r="I28" s="97" t="e">
        <f>IF(OR($H$7=0,$H$8=0,$H$10=0,#REF!=0)=FALSE,H28,0)</f>
        <v>#REF!</v>
      </c>
      <c r="J28" s="98" t="str">
        <f t="shared" si="4"/>
        <v>OK</v>
      </c>
      <c r="K28" s="98"/>
      <c r="L28" s="70"/>
    </row>
    <row r="29" spans="1:12" s="4" customFormat="1" ht="14" x14ac:dyDescent="0.25">
      <c r="A29" s="1"/>
      <c r="B29" s="94">
        <v>59</v>
      </c>
      <c r="C29" s="95" t="s">
        <v>51</v>
      </c>
      <c r="D29" s="96" t="s">
        <v>52</v>
      </c>
      <c r="E29" s="59" t="s">
        <v>83</v>
      </c>
      <c r="F29" s="102">
        <v>10</v>
      </c>
      <c r="G29" s="100" t="e">
        <f>+F29/#REF!</f>
        <v>#REF!</v>
      </c>
      <c r="H29" s="101">
        <f t="shared" ref="H29:H41" si="5">IF(E29="Yes",F29,0)</f>
        <v>10</v>
      </c>
      <c r="I29" s="97" t="e">
        <f>IF(OR($H$7=0,$H$8=0,$H$10=0,#REF!=0)=FALSE,H29,0)</f>
        <v>#REF!</v>
      </c>
      <c r="J29" s="98" t="str">
        <f t="shared" ref="J29:J40" si="6">IF(E29="Yes","OK","Did not pass")</f>
        <v>OK</v>
      </c>
      <c r="K29" s="98"/>
      <c r="L29" s="69"/>
    </row>
    <row r="30" spans="1:12" s="4" customFormat="1" ht="14" x14ac:dyDescent="0.25">
      <c r="A30" s="1"/>
      <c r="B30" s="94">
        <v>60</v>
      </c>
      <c r="C30" s="95" t="s">
        <v>190</v>
      </c>
      <c r="D30" s="96" t="s">
        <v>191</v>
      </c>
      <c r="E30" s="59" t="s">
        <v>83</v>
      </c>
      <c r="F30" s="102">
        <v>10</v>
      </c>
      <c r="G30" s="100" t="e">
        <f>+F30/#REF!</f>
        <v>#REF!</v>
      </c>
      <c r="H30" s="101">
        <f t="shared" si="5"/>
        <v>10</v>
      </c>
      <c r="I30" s="97" t="e">
        <f>IF(OR($H$7=0,$H$8=0,$H$10=0,#REF!=0)=FALSE,H30,0)</f>
        <v>#REF!</v>
      </c>
      <c r="J30" s="98" t="str">
        <f t="shared" si="6"/>
        <v>OK</v>
      </c>
      <c r="K30" s="98"/>
      <c r="L30" s="69"/>
    </row>
    <row r="31" spans="1:12" ht="26" x14ac:dyDescent="0.25">
      <c r="B31" s="94">
        <v>61</v>
      </c>
      <c r="C31" s="95" t="s">
        <v>53</v>
      </c>
      <c r="D31" s="96" t="s">
        <v>298</v>
      </c>
      <c r="E31" s="59" t="s">
        <v>83</v>
      </c>
      <c r="F31" s="102">
        <v>10</v>
      </c>
      <c r="G31" s="100" t="e">
        <f>+F31/#REF!</f>
        <v>#REF!</v>
      </c>
      <c r="H31" s="101">
        <f t="shared" si="5"/>
        <v>10</v>
      </c>
      <c r="I31" s="97" t="e">
        <f>IF(OR($H$7=0,$H$8=0,$H$10=0,#REF!=0)=FALSE,H31,0)</f>
        <v>#REF!</v>
      </c>
      <c r="J31" s="98" t="str">
        <f>IF(E31="Yes","OK"," Pass")</f>
        <v>OK</v>
      </c>
      <c r="K31" s="98" t="str">
        <f>IF(J31="OK","1"," 0")</f>
        <v>1</v>
      </c>
      <c r="L31" s="69"/>
    </row>
    <row r="32" spans="1:12" ht="33.75" customHeight="1" x14ac:dyDescent="0.25">
      <c r="B32" s="94">
        <v>62</v>
      </c>
      <c r="C32" s="95" t="s">
        <v>54</v>
      </c>
      <c r="D32" s="99" t="s">
        <v>189</v>
      </c>
      <c r="E32" s="59" t="s">
        <v>83</v>
      </c>
      <c r="F32" s="102">
        <v>10</v>
      </c>
      <c r="G32" s="100" t="e">
        <f>+F32/#REF!</f>
        <v>#REF!</v>
      </c>
      <c r="H32" s="101">
        <f t="shared" si="5"/>
        <v>10</v>
      </c>
      <c r="I32" s="97" t="e">
        <f>IF(OR($H$7=0,$H$8=0,$H$10=0,#REF!=0)=FALSE,H32,0)</f>
        <v>#REF!</v>
      </c>
      <c r="J32" s="98" t="str">
        <f>IF(E32="Yes","OK"," Pass")</f>
        <v>OK</v>
      </c>
      <c r="K32" s="98" t="str">
        <f>IF(J32="OK","1"," 0")</f>
        <v>1</v>
      </c>
      <c r="L32" s="69"/>
    </row>
    <row r="33" spans="1:12" ht="14" x14ac:dyDescent="0.25">
      <c r="B33" s="94">
        <v>63</v>
      </c>
      <c r="C33" s="95" t="s">
        <v>55</v>
      </c>
      <c r="D33" s="96" t="s">
        <v>273</v>
      </c>
      <c r="E33" s="59" t="s">
        <v>83</v>
      </c>
      <c r="F33" s="102">
        <v>10</v>
      </c>
      <c r="G33" s="100" t="e">
        <f>+F33/#REF!</f>
        <v>#REF!</v>
      </c>
      <c r="H33" s="101">
        <f t="shared" si="5"/>
        <v>10</v>
      </c>
      <c r="I33" s="97" t="e">
        <f>IF(OR($H$7=0,$H$8=0,$H$10=0,#REF!=0)=FALSE,H33,0)</f>
        <v>#REF!</v>
      </c>
      <c r="J33" s="98" t="str">
        <f t="shared" si="6"/>
        <v>OK</v>
      </c>
      <c r="K33" s="98"/>
      <c r="L33" s="69"/>
    </row>
    <row r="34" spans="1:12" ht="48.75" customHeight="1" x14ac:dyDescent="0.25">
      <c r="B34" s="94">
        <v>64</v>
      </c>
      <c r="C34" s="95" t="s">
        <v>56</v>
      </c>
      <c r="D34" s="96" t="s">
        <v>188</v>
      </c>
      <c r="E34" s="59" t="s">
        <v>272</v>
      </c>
      <c r="F34" s="102">
        <v>10</v>
      </c>
      <c r="G34" s="100" t="e">
        <f>+F34/#REF!</f>
        <v>#REF!</v>
      </c>
      <c r="H34" s="101">
        <f t="shared" si="5"/>
        <v>10</v>
      </c>
      <c r="I34" s="97" t="e">
        <f>IF(OR($H$7=0,$H$8=0,$H$10=0,#REF!=0)=FALSE,H34,0)</f>
        <v>#REF!</v>
      </c>
      <c r="J34" s="98" t="str">
        <f t="shared" si="6"/>
        <v>OK</v>
      </c>
      <c r="K34" s="98"/>
      <c r="L34" s="69"/>
    </row>
    <row r="35" spans="1:12" ht="14" x14ac:dyDescent="0.25">
      <c r="B35" s="94">
        <v>65</v>
      </c>
      <c r="C35" s="95" t="s">
        <v>57</v>
      </c>
      <c r="D35" s="96" t="s">
        <v>58</v>
      </c>
      <c r="E35" s="59" t="s">
        <v>272</v>
      </c>
      <c r="F35" s="102">
        <v>10</v>
      </c>
      <c r="G35" s="100" t="e">
        <f>+F35/#REF!</f>
        <v>#REF!</v>
      </c>
      <c r="H35" s="101">
        <f t="shared" si="5"/>
        <v>10</v>
      </c>
      <c r="I35" s="97" t="e">
        <f>IF(OR($H$7=0,$H$8=0,$H$10=0,#REF!=0)=FALSE,H35,0)</f>
        <v>#REF!</v>
      </c>
      <c r="J35" s="98" t="str">
        <f t="shared" si="6"/>
        <v>OK</v>
      </c>
      <c r="K35" s="98"/>
      <c r="L35" s="69"/>
    </row>
    <row r="36" spans="1:12" ht="26" x14ac:dyDescent="0.25">
      <c r="B36" s="94">
        <v>66</v>
      </c>
      <c r="C36" s="95" t="s">
        <v>59</v>
      </c>
      <c r="D36" s="96" t="s">
        <v>60</v>
      </c>
      <c r="E36" s="59" t="s">
        <v>83</v>
      </c>
      <c r="F36" s="102">
        <v>10</v>
      </c>
      <c r="G36" s="100" t="e">
        <f>+F36/#REF!</f>
        <v>#REF!</v>
      </c>
      <c r="H36" s="101">
        <f t="shared" si="5"/>
        <v>10</v>
      </c>
      <c r="I36" s="97" t="e">
        <f>IF(OR($H$7=0,$H$8=0,$H$10=0,#REF!=0)=FALSE,H36,0)</f>
        <v>#REF!</v>
      </c>
      <c r="J36" s="98" t="str">
        <f>IF(E36="Yes","OK"," Pass")</f>
        <v>OK</v>
      </c>
      <c r="K36" s="98" t="str">
        <f>IF(J36="OK","1"," 0")</f>
        <v>1</v>
      </c>
      <c r="L36" s="69"/>
    </row>
    <row r="37" spans="1:12" ht="62.5" x14ac:dyDescent="0.25">
      <c r="B37" s="94">
        <v>67</v>
      </c>
      <c r="C37" s="95" t="s">
        <v>61</v>
      </c>
      <c r="D37" s="96" t="s">
        <v>242</v>
      </c>
      <c r="E37" s="59" t="s">
        <v>83</v>
      </c>
      <c r="F37" s="102">
        <v>10</v>
      </c>
      <c r="G37" s="100" t="e">
        <f>+F37/#REF!</f>
        <v>#REF!</v>
      </c>
      <c r="H37" s="101">
        <f t="shared" si="5"/>
        <v>10</v>
      </c>
      <c r="I37" s="97" t="e">
        <f>IF(OR($H$7=0,$H$8=0,$H$10=0,#REF!=0)=FALSE,H37,0)</f>
        <v>#REF!</v>
      </c>
      <c r="J37" s="98" t="str">
        <f>IF(E37="Yes","OK"," Pass")</f>
        <v>OK</v>
      </c>
      <c r="K37" s="98" t="str">
        <f>IF(J37="OK","1"," 0")</f>
        <v>1</v>
      </c>
      <c r="L37" s="69"/>
    </row>
    <row r="38" spans="1:12" ht="37.5" customHeight="1" x14ac:dyDescent="0.25">
      <c r="B38" s="94">
        <v>68</v>
      </c>
      <c r="C38" s="95" t="s">
        <v>62</v>
      </c>
      <c r="D38" s="96" t="s">
        <v>63</v>
      </c>
      <c r="E38" s="59" t="s">
        <v>272</v>
      </c>
      <c r="F38" s="102">
        <v>10</v>
      </c>
      <c r="G38" s="100" t="e">
        <f>+F38/#REF!</f>
        <v>#REF!</v>
      </c>
      <c r="H38" s="101">
        <f t="shared" si="5"/>
        <v>10</v>
      </c>
      <c r="I38" s="97" t="e">
        <f>IF(OR($H$7=0,$H$8=0,$H$10=0,#REF!=0)=FALSE,H38,0)</f>
        <v>#REF!</v>
      </c>
      <c r="J38" s="98" t="str">
        <f t="shared" si="6"/>
        <v>OK</v>
      </c>
      <c r="K38" s="98"/>
      <c r="L38" s="69"/>
    </row>
    <row r="39" spans="1:12" ht="32.25" customHeight="1" x14ac:dyDescent="0.25">
      <c r="B39" s="94">
        <v>69</v>
      </c>
      <c r="C39" s="95" t="s">
        <v>64</v>
      </c>
      <c r="D39" s="96" t="s">
        <v>65</v>
      </c>
      <c r="E39" s="59" t="s">
        <v>272</v>
      </c>
      <c r="F39" s="102">
        <v>10</v>
      </c>
      <c r="G39" s="100" t="e">
        <f>+F39/#REF!</f>
        <v>#REF!</v>
      </c>
      <c r="H39" s="101">
        <f t="shared" si="5"/>
        <v>10</v>
      </c>
      <c r="I39" s="97" t="e">
        <f>IF(OR($H$7=0,$H$8=0,$H$10=0,#REF!=0)=FALSE,H39,0)</f>
        <v>#REF!</v>
      </c>
      <c r="J39" s="98" t="str">
        <f>IF(E39="Yes","OK"," Pass")</f>
        <v>OK</v>
      </c>
      <c r="K39" s="98" t="str">
        <f>IF(J39="OK","1"," 0")</f>
        <v>1</v>
      </c>
      <c r="L39" s="69"/>
    </row>
    <row r="40" spans="1:12" ht="39.75" customHeight="1" x14ac:dyDescent="0.25">
      <c r="B40" s="94">
        <v>70</v>
      </c>
      <c r="C40" s="95" t="s">
        <v>66</v>
      </c>
      <c r="D40" s="96" t="s">
        <v>187</v>
      </c>
      <c r="E40" s="59" t="s">
        <v>83</v>
      </c>
      <c r="F40" s="102">
        <v>10</v>
      </c>
      <c r="G40" s="100" t="e">
        <f>+F40/#REF!</f>
        <v>#REF!</v>
      </c>
      <c r="H40" s="101">
        <f t="shared" si="5"/>
        <v>10</v>
      </c>
      <c r="I40" s="97" t="e">
        <f>IF(OR($H$7=0,$H$8=0,$H$10=0,#REF!=0)=FALSE,H40,0)</f>
        <v>#REF!</v>
      </c>
      <c r="J40" s="98" t="str">
        <f t="shared" si="6"/>
        <v>OK</v>
      </c>
      <c r="K40" s="98"/>
      <c r="L40" s="69"/>
    </row>
    <row r="41" spans="1:12" ht="45.75" customHeight="1" x14ac:dyDescent="0.25">
      <c r="B41" s="94">
        <v>71</v>
      </c>
      <c r="C41" s="95" t="s">
        <v>67</v>
      </c>
      <c r="D41" s="96" t="s">
        <v>68</v>
      </c>
      <c r="E41" s="59" t="s">
        <v>83</v>
      </c>
      <c r="F41" s="102">
        <v>10</v>
      </c>
      <c r="G41" s="100" t="e">
        <f>+F41/#REF!</f>
        <v>#REF!</v>
      </c>
      <c r="H41" s="101">
        <f t="shared" si="5"/>
        <v>10</v>
      </c>
      <c r="I41" s="97" t="e">
        <f>IF(OR($H$7=0,$H$8=0,$H$10=0,#REF!=0)=FALSE,H41,0)</f>
        <v>#REF!</v>
      </c>
      <c r="J41" s="98" t="str">
        <f>IF(E41="Yes","OK"," Pass")</f>
        <v>OK</v>
      </c>
      <c r="K41" s="98" t="str">
        <f>IF(J41="OK","1"," 0")</f>
        <v>1</v>
      </c>
      <c r="L41" s="69"/>
    </row>
    <row r="42" spans="1:12" ht="13" x14ac:dyDescent="0.3">
      <c r="A42" s="3"/>
      <c r="B42" s="106"/>
      <c r="C42" s="3"/>
      <c r="D42" s="114" t="s">
        <v>322</v>
      </c>
      <c r="E42" s="3"/>
      <c r="F42" s="3"/>
      <c r="G42" s="3"/>
      <c r="H42" s="3"/>
      <c r="I42" s="3"/>
      <c r="J42" s="3"/>
      <c r="K42" s="115">
        <f>+K41+K39+K37+K36+K32+K31+K25+K24+K23+K22+K21+K20+K19+K18+K17+K16+K15+K14+K8</f>
        <v>19</v>
      </c>
      <c r="L42" s="3"/>
    </row>
    <row r="43" spans="1:12" ht="27.75" hidden="1" customHeight="1" x14ac:dyDescent="0.25">
      <c r="A43" s="3"/>
      <c r="B43" s="94" t="s">
        <v>265</v>
      </c>
      <c r="C43" s="95" t="s">
        <v>266</v>
      </c>
      <c r="D43" s="3"/>
      <c r="E43" s="3"/>
      <c r="F43" s="3"/>
      <c r="G43" s="3"/>
      <c r="H43" s="3"/>
      <c r="I43" s="53" t="s">
        <v>251</v>
      </c>
      <c r="J43" s="78" t="str">
        <f>IF(K42&gt;0,"FAILED","Accepted")</f>
        <v>FAILED</v>
      </c>
      <c r="K43" s="3"/>
      <c r="L43" s="3"/>
    </row>
    <row r="44" spans="1:12" ht="28.5" hidden="1" customHeight="1" x14ac:dyDescent="0.25">
      <c r="B44" s="103" t="s">
        <v>265</v>
      </c>
      <c r="C44" s="104" t="s">
        <v>268</v>
      </c>
      <c r="H44" s="33" t="s">
        <v>223</v>
      </c>
      <c r="I44" s="53" t="s">
        <v>223</v>
      </c>
      <c r="J44" s="28">
        <f>IF(J43="FAILED",0,SUM(J7:J41))</f>
        <v>0</v>
      </c>
      <c r="K44" s="3"/>
    </row>
    <row r="45" spans="1:12" hidden="1" x14ac:dyDescent="0.25"/>
    <row r="46" spans="1:12" hidden="1" x14ac:dyDescent="0.25">
      <c r="B46" s="108"/>
    </row>
    <row r="47" spans="1:12" hidden="1" x14ac:dyDescent="0.25">
      <c r="C47" s="29" t="s">
        <v>183</v>
      </c>
      <c r="D47" s="30"/>
      <c r="E47" s="31"/>
      <c r="F47" s="32"/>
      <c r="L47" s="31"/>
    </row>
    <row r="48" spans="1:12" ht="13" hidden="1" x14ac:dyDescent="0.25">
      <c r="C48" s="18" t="s">
        <v>184</v>
      </c>
      <c r="D48" s="19"/>
      <c r="E48" s="20"/>
      <c r="F48" s="21" t="e">
        <f>+#REF!</f>
        <v>#REF!</v>
      </c>
      <c r="G48" s="61">
        <f>I48/2*100</f>
        <v>2.5</v>
      </c>
      <c r="H48" s="23">
        <v>0.1</v>
      </c>
      <c r="I48" s="23">
        <v>0.05</v>
      </c>
      <c r="J48" s="58" t="s">
        <v>83</v>
      </c>
      <c r="K48" s="58"/>
      <c r="L48" s="60" t="e">
        <f>F48/$F$56</f>
        <v>#REF!</v>
      </c>
    </row>
    <row r="49" spans="1:12" ht="13" hidden="1" x14ac:dyDescent="0.25">
      <c r="C49" s="18" t="e">
        <f>+#REF!</f>
        <v>#REF!</v>
      </c>
      <c r="D49" s="19"/>
      <c r="E49" s="20"/>
      <c r="F49" s="21" t="e">
        <f>+#REF!</f>
        <v>#REF!</v>
      </c>
      <c r="G49" s="61">
        <f t="shared" ref="G49:G55" si="7">I49/2*100</f>
        <v>2.5</v>
      </c>
      <c r="H49" s="23">
        <v>0.1</v>
      </c>
      <c r="I49" s="23">
        <v>0.05</v>
      </c>
      <c r="J49" s="58" t="s">
        <v>234</v>
      </c>
      <c r="K49" s="58"/>
      <c r="L49" s="60" t="e">
        <f t="shared" ref="L49:L55" si="8">F49/$F$56</f>
        <v>#REF!</v>
      </c>
    </row>
    <row r="50" spans="1:12" ht="13" hidden="1" x14ac:dyDescent="0.25">
      <c r="C50" s="18" t="e">
        <f>+#REF!</f>
        <v>#REF!</v>
      </c>
      <c r="D50" s="19"/>
      <c r="E50" s="20"/>
      <c r="F50" s="21" t="e">
        <f>+#REF!</f>
        <v>#REF!</v>
      </c>
      <c r="G50" s="61">
        <f t="shared" si="7"/>
        <v>25</v>
      </c>
      <c r="H50" s="23">
        <v>0.2</v>
      </c>
      <c r="I50" s="23">
        <v>0.5</v>
      </c>
      <c r="J50" s="58"/>
      <c r="K50" s="58"/>
      <c r="L50" s="60" t="e">
        <f t="shared" si="8"/>
        <v>#REF!</v>
      </c>
    </row>
    <row r="51" spans="1:12" ht="13" hidden="1" x14ac:dyDescent="0.25">
      <c r="C51" s="18" t="e">
        <f>+#REF!</f>
        <v>#REF!</v>
      </c>
      <c r="D51" s="19"/>
      <c r="E51" s="20"/>
      <c r="F51" s="21" t="e">
        <f>+#REF!</f>
        <v>#REF!</v>
      </c>
      <c r="G51" s="61">
        <f t="shared" si="7"/>
        <v>2.5</v>
      </c>
      <c r="H51" s="23">
        <v>0.1</v>
      </c>
      <c r="I51" s="23">
        <v>0.05</v>
      </c>
      <c r="J51" s="58"/>
      <c r="K51" s="58"/>
      <c r="L51" s="60" t="e">
        <f t="shared" si="8"/>
        <v>#REF!</v>
      </c>
    </row>
    <row r="52" spans="1:12" ht="13" hidden="1" x14ac:dyDescent="0.25">
      <c r="C52" s="18" t="e">
        <f>+#REF!</f>
        <v>#REF!</v>
      </c>
      <c r="D52" s="19"/>
      <c r="E52" s="20"/>
      <c r="F52" s="21" t="e">
        <f>+#REF!</f>
        <v>#REF!</v>
      </c>
      <c r="G52" s="61">
        <f t="shared" si="7"/>
        <v>5</v>
      </c>
      <c r="H52" s="23">
        <v>0.1</v>
      </c>
      <c r="I52" s="23">
        <v>0.1</v>
      </c>
      <c r="J52" s="58"/>
      <c r="K52" s="58"/>
      <c r="L52" s="60" t="e">
        <f t="shared" si="8"/>
        <v>#REF!</v>
      </c>
    </row>
    <row r="53" spans="1:12" ht="13" hidden="1" x14ac:dyDescent="0.25">
      <c r="C53" s="18" t="e">
        <f>+#REF!</f>
        <v>#REF!</v>
      </c>
      <c r="D53" s="19"/>
      <c r="E53" s="20"/>
      <c r="F53" s="21" t="e">
        <f>+#REF!</f>
        <v>#REF!</v>
      </c>
      <c r="G53" s="61">
        <f t="shared" si="7"/>
        <v>10</v>
      </c>
      <c r="H53" s="23">
        <v>0.35</v>
      </c>
      <c r="I53" s="23">
        <v>0.2</v>
      </c>
      <c r="J53" s="58"/>
      <c r="K53" s="58"/>
      <c r="L53" s="60" t="e">
        <f t="shared" si="8"/>
        <v>#REF!</v>
      </c>
    </row>
    <row r="54" spans="1:12" ht="13" hidden="1" x14ac:dyDescent="0.25">
      <c r="C54" s="18" t="e">
        <f>+#REF!</f>
        <v>#REF!</v>
      </c>
      <c r="D54" s="19"/>
      <c r="E54" s="20"/>
      <c r="F54" s="21" t="e">
        <f>+#REF!</f>
        <v>#REF!</v>
      </c>
      <c r="G54" s="61">
        <f t="shared" si="7"/>
        <v>1</v>
      </c>
      <c r="H54" s="23">
        <v>0.02</v>
      </c>
      <c r="I54" s="23">
        <v>0.02</v>
      </c>
      <c r="J54" s="58"/>
      <c r="K54" s="58"/>
      <c r="L54" s="60" t="e">
        <f t="shared" si="8"/>
        <v>#REF!</v>
      </c>
    </row>
    <row r="55" spans="1:12" ht="13" hidden="1" x14ac:dyDescent="0.25">
      <c r="C55" s="18" t="e">
        <f>+#REF!</f>
        <v>#REF!</v>
      </c>
      <c r="D55" s="19"/>
      <c r="E55" s="20"/>
      <c r="F55" s="21" t="e">
        <f>+#REF!</f>
        <v>#REF!</v>
      </c>
      <c r="G55" s="61">
        <f t="shared" si="7"/>
        <v>1.5</v>
      </c>
      <c r="H55" s="23">
        <v>0.03</v>
      </c>
      <c r="I55" s="23">
        <v>0.03</v>
      </c>
      <c r="J55" s="58"/>
      <c r="K55" s="58"/>
      <c r="L55" s="60" t="e">
        <f t="shared" si="8"/>
        <v>#REF!</v>
      </c>
    </row>
    <row r="56" spans="1:12" s="2" customFormat="1" ht="13" hidden="1" x14ac:dyDescent="0.25">
      <c r="A56" s="1"/>
      <c r="B56" s="5"/>
      <c r="C56" s="24" t="s">
        <v>0</v>
      </c>
      <c r="D56" s="25"/>
      <c r="E56" s="26"/>
      <c r="F56" s="27" t="e">
        <f>SUBTOTAL(9,F48:F55)</f>
        <v>#REF!</v>
      </c>
      <c r="G56" s="22">
        <f>SUM(G48:G55)</f>
        <v>50</v>
      </c>
      <c r="H56" s="23">
        <f>SUM(H48:H55)</f>
        <v>1</v>
      </c>
      <c r="I56" s="23">
        <f>SUM(I48:I55)</f>
        <v>1</v>
      </c>
      <c r="J56" s="58"/>
      <c r="K56" s="58"/>
      <c r="L56" s="26"/>
    </row>
    <row r="57" spans="1:12" ht="13" hidden="1" x14ac:dyDescent="0.3">
      <c r="D57" s="13"/>
      <c r="E57" s="11"/>
      <c r="J57" s="58"/>
      <c r="K57" s="58"/>
      <c r="L57" s="11"/>
    </row>
    <row r="58" spans="1:12" hidden="1" x14ac:dyDescent="0.25"/>
    <row r="59" spans="1:12" hidden="1" x14ac:dyDescent="0.25"/>
  </sheetData>
  <sheetProtection algorithmName="SHA-512" hashValue="2VEEnNJKLIsOwTuARBaCRB93cp3CjBvZtFVTvKXfif7c+FcozLHJgy6jHYK4iPHA+YfSk5YEintz37qr01duWA==" saltValue="bZW4LaK+ZI49To2Q1pnJbg==" spinCount="100000" sheet="1" scenarios="1"/>
  <protectedRanges>
    <protectedRange sqref="L42:L43 E7:E43" name="Rango1"/>
    <protectedRange sqref="L11:L18" name="Rango1_3"/>
    <protectedRange sqref="L7:L10" name="Rango1_2_1"/>
    <protectedRange sqref="L29:L41" name="Rango1_4"/>
    <protectedRange sqref="L19:L28" name="Rango1_2_2"/>
  </protectedRanges>
  <mergeCells count="6">
    <mergeCell ref="C10:C20"/>
    <mergeCell ref="B1:C1"/>
    <mergeCell ref="E2:F2"/>
    <mergeCell ref="C3:J3"/>
    <mergeCell ref="F5:G5"/>
    <mergeCell ref="I5:J5"/>
  </mergeCells>
  <conditionalFormatting sqref="J44">
    <cfRule type="containsText" dxfId="119" priority="223" stopIfTrue="1" operator="containsText" text="No">
      <formula>NOT(ISERROR(SEARCH("No",J44)))</formula>
    </cfRule>
  </conditionalFormatting>
  <conditionalFormatting sqref="J44">
    <cfRule type="colorScale" priority="222">
      <colorScale>
        <cfvo type="num" val="0"/>
        <cfvo type="percentile" val="50"/>
        <cfvo type="num" val="#REF!"/>
        <color rgb="FFFF0000"/>
        <color rgb="FFFFFF00"/>
        <color rgb="FF006600"/>
      </colorScale>
    </cfRule>
  </conditionalFormatting>
  <conditionalFormatting sqref="J44">
    <cfRule type="colorScale" priority="221">
      <colorScale>
        <cfvo type="num" val="0"/>
        <cfvo type="formula" val="#REF!/2"/>
        <cfvo type="num" val="#REF!"/>
        <color rgb="FFFF0000"/>
        <color rgb="FFFFFF00"/>
        <color rgb="FF006600"/>
      </colorScale>
    </cfRule>
  </conditionalFormatting>
  <conditionalFormatting sqref="J43">
    <cfRule type="expression" dxfId="118" priority="211" stopIfTrue="1">
      <formula>$K$42=0</formula>
    </cfRule>
    <cfRule type="expression" dxfId="117" priority="212" stopIfTrue="1">
      <formula>$K$42&gt;0</formula>
    </cfRule>
    <cfRule type="dataBar" priority="213">
      <dataBar>
        <cfvo type="min"/>
        <cfvo type="max"/>
        <color rgb="FFFF0000"/>
      </dataBar>
      <extLst>
        <ext xmlns:x14="http://schemas.microsoft.com/office/spreadsheetml/2009/9/main" uri="{B025F937-C7B1-47D3-B67F-A62EFF666E3E}">
          <x14:id>{2B12F3C8-C09C-4B0F-B548-13F0F14724B5}</x14:id>
        </ext>
      </extLst>
    </cfRule>
    <cfRule type="colorScale" priority="214">
      <colorScale>
        <cfvo type="min"/>
        <cfvo type="percentile" val="50"/>
        <cfvo type="max"/>
        <color rgb="FF63BE7B"/>
        <color rgb="FFFFEB84"/>
        <color rgb="FFF8696B"/>
      </colorScale>
    </cfRule>
  </conditionalFormatting>
  <conditionalFormatting sqref="J7:K7 J10:K10 K11:K13">
    <cfRule type="expression" dxfId="116" priority="201" stopIfTrue="1">
      <formula>E7="No"</formula>
    </cfRule>
    <cfRule type="dataBar" priority="202">
      <dataBar>
        <cfvo type="min"/>
        <cfvo type="max"/>
        <color rgb="FFFF0000"/>
      </dataBar>
      <extLst>
        <ext xmlns:x14="http://schemas.microsoft.com/office/spreadsheetml/2009/9/main" uri="{B025F937-C7B1-47D3-B67F-A62EFF666E3E}">
          <x14:id>{E80ECE3E-2F4B-4652-A159-CB83FF8778A5}</x14:id>
        </ext>
      </extLst>
    </cfRule>
    <cfRule type="colorScale" priority="203">
      <colorScale>
        <cfvo type="min"/>
        <cfvo type="percentile" val="50"/>
        <cfvo type="max"/>
        <color rgb="FF63BE7B"/>
        <color rgb="FFFFEB84"/>
        <color rgb="FFF8696B"/>
      </colorScale>
    </cfRule>
  </conditionalFormatting>
  <conditionalFormatting sqref="J11:J13">
    <cfRule type="expression" dxfId="115" priority="198" stopIfTrue="1">
      <formula>E11="No"</formula>
    </cfRule>
    <cfRule type="dataBar" priority="199">
      <dataBar>
        <cfvo type="min"/>
        <cfvo type="max"/>
        <color rgb="FFFF0000"/>
      </dataBar>
      <extLst>
        <ext xmlns:x14="http://schemas.microsoft.com/office/spreadsheetml/2009/9/main" uri="{B025F937-C7B1-47D3-B67F-A62EFF666E3E}">
          <x14:id>{9381A65A-9C3D-4EAA-80AC-9B1732DE55E3}</x14:id>
        </ext>
      </extLst>
    </cfRule>
    <cfRule type="colorScale" priority="200">
      <colorScale>
        <cfvo type="min"/>
        <cfvo type="percentile" val="50"/>
        <cfvo type="max"/>
        <color rgb="FF63BE7B"/>
        <color rgb="FFFFEB84"/>
        <color rgb="FFF8696B"/>
      </colorScale>
    </cfRule>
  </conditionalFormatting>
  <conditionalFormatting sqref="J30">
    <cfRule type="expression" dxfId="114" priority="185" stopIfTrue="1">
      <formula>E30="No"</formula>
    </cfRule>
    <cfRule type="dataBar" priority="186">
      <dataBar>
        <cfvo type="min"/>
        <cfvo type="max"/>
        <color rgb="FFFF0000"/>
      </dataBar>
      <extLst>
        <ext xmlns:x14="http://schemas.microsoft.com/office/spreadsheetml/2009/9/main" uri="{B025F937-C7B1-47D3-B67F-A62EFF666E3E}">
          <x14:id>{2BA4F315-203A-49E4-8CEE-2B5EE14BBD82}</x14:id>
        </ext>
      </extLst>
    </cfRule>
    <cfRule type="colorScale" priority="187">
      <colorScale>
        <cfvo type="min"/>
        <cfvo type="percentile" val="50"/>
        <cfvo type="max"/>
        <color rgb="FF63BE7B"/>
        <color rgb="FFFFEB84"/>
        <color rgb="FFF8696B"/>
      </colorScale>
    </cfRule>
  </conditionalFormatting>
  <conditionalFormatting sqref="J33:J34">
    <cfRule type="expression" dxfId="113" priority="182" stopIfTrue="1">
      <formula>E33="No"</formula>
    </cfRule>
    <cfRule type="dataBar" priority="183">
      <dataBar>
        <cfvo type="min"/>
        <cfvo type="max"/>
        <color rgb="FFFF0000"/>
      </dataBar>
      <extLst>
        <ext xmlns:x14="http://schemas.microsoft.com/office/spreadsheetml/2009/9/main" uri="{B025F937-C7B1-47D3-B67F-A62EFF666E3E}">
          <x14:id>{2775BB3C-9C78-4326-9CF9-862EF2DD353A}</x14:id>
        </ext>
      </extLst>
    </cfRule>
    <cfRule type="colorScale" priority="184">
      <colorScale>
        <cfvo type="min"/>
        <cfvo type="percentile" val="50"/>
        <cfvo type="max"/>
        <color rgb="FF63BE7B"/>
        <color rgb="FFFFEB84"/>
        <color rgb="FFF8696B"/>
      </colorScale>
    </cfRule>
  </conditionalFormatting>
  <conditionalFormatting sqref="J35">
    <cfRule type="expression" dxfId="112" priority="192" stopIfTrue="1">
      <formula>E35="No"</formula>
    </cfRule>
    <cfRule type="dataBar" priority="193">
      <dataBar>
        <cfvo type="min"/>
        <cfvo type="max"/>
        <color rgb="FFFF0000"/>
      </dataBar>
      <extLst>
        <ext xmlns:x14="http://schemas.microsoft.com/office/spreadsheetml/2009/9/main" uri="{B025F937-C7B1-47D3-B67F-A62EFF666E3E}">
          <x14:id>{C95F1F1C-1D9B-4EEC-9A02-626D5A7E3F51}</x14:id>
        </ext>
      </extLst>
    </cfRule>
    <cfRule type="colorScale" priority="194">
      <colorScale>
        <cfvo type="min"/>
        <cfvo type="percentile" val="50"/>
        <cfvo type="max"/>
        <color rgb="FF63BE7B"/>
        <color rgb="FFFFEB84"/>
        <color rgb="FFF8696B"/>
      </colorScale>
    </cfRule>
  </conditionalFormatting>
  <conditionalFormatting sqref="J40 J38">
    <cfRule type="expression" dxfId="111" priority="172" stopIfTrue="1">
      <formula>E38="No"</formula>
    </cfRule>
    <cfRule type="dataBar" priority="173">
      <dataBar>
        <cfvo type="min"/>
        <cfvo type="max"/>
        <color rgb="FFFF0000"/>
      </dataBar>
      <extLst>
        <ext xmlns:x14="http://schemas.microsoft.com/office/spreadsheetml/2009/9/main" uri="{B025F937-C7B1-47D3-B67F-A62EFF666E3E}">
          <x14:id>{3B776D41-C30F-40A9-8013-959754ED8275}</x14:id>
        </ext>
      </extLst>
    </cfRule>
    <cfRule type="colorScale" priority="174">
      <colorScale>
        <cfvo type="min"/>
        <cfvo type="percentile" val="50"/>
        <cfvo type="max"/>
        <color rgb="FF63BE7B"/>
        <color rgb="FFFFEB84"/>
        <color rgb="FFF8696B"/>
      </colorScale>
    </cfRule>
  </conditionalFormatting>
  <conditionalFormatting sqref="J29">
    <cfRule type="expression" dxfId="110" priority="163" stopIfTrue="1">
      <formula>E29="No"</formula>
    </cfRule>
    <cfRule type="dataBar" priority="164">
      <dataBar>
        <cfvo type="min"/>
        <cfvo type="max"/>
        <color rgb="FFFF0000"/>
      </dataBar>
      <extLst>
        <ext xmlns:x14="http://schemas.microsoft.com/office/spreadsheetml/2009/9/main" uri="{B025F937-C7B1-47D3-B67F-A62EFF666E3E}">
          <x14:id>{C4F2F7B0-D95D-4FDF-9591-D883E397962B}</x14:id>
        </ext>
      </extLst>
    </cfRule>
    <cfRule type="colorScale" priority="165">
      <colorScale>
        <cfvo type="min"/>
        <cfvo type="percentile" val="50"/>
        <cfvo type="max"/>
        <color rgb="FF63BE7B"/>
        <color rgb="FFFFEB84"/>
        <color rgb="FFF8696B"/>
      </colorScale>
    </cfRule>
  </conditionalFormatting>
  <conditionalFormatting sqref="K26">
    <cfRule type="expression" dxfId="109" priority="160" stopIfTrue="1">
      <formula>F26="No"</formula>
    </cfRule>
    <cfRule type="dataBar" priority="161">
      <dataBar>
        <cfvo type="min"/>
        <cfvo type="max"/>
        <color rgb="FFFF0000"/>
      </dataBar>
      <extLst>
        <ext xmlns:x14="http://schemas.microsoft.com/office/spreadsheetml/2009/9/main" uri="{B025F937-C7B1-47D3-B67F-A62EFF666E3E}">
          <x14:id>{5C55B016-57AA-4B10-989C-A0CC873E51E4}</x14:id>
        </ext>
      </extLst>
    </cfRule>
    <cfRule type="colorScale" priority="162">
      <colorScale>
        <cfvo type="min"/>
        <cfvo type="percentile" val="50"/>
        <cfvo type="max"/>
        <color rgb="FF63BE7B"/>
        <color rgb="FFFFEB84"/>
        <color rgb="FFF8696B"/>
      </colorScale>
    </cfRule>
  </conditionalFormatting>
  <conditionalFormatting sqref="J26">
    <cfRule type="expression" dxfId="108" priority="157" stopIfTrue="1">
      <formula>E26="No"</formula>
    </cfRule>
    <cfRule type="dataBar" priority="158">
      <dataBar>
        <cfvo type="min"/>
        <cfvo type="max"/>
        <color rgb="FFFF0000"/>
      </dataBar>
      <extLst>
        <ext xmlns:x14="http://schemas.microsoft.com/office/spreadsheetml/2009/9/main" uri="{B025F937-C7B1-47D3-B67F-A62EFF666E3E}">
          <x14:id>{D099B7BB-D346-46DF-B12F-93E8C917B127}</x14:id>
        </ext>
      </extLst>
    </cfRule>
    <cfRule type="colorScale" priority="159">
      <colorScale>
        <cfvo type="min"/>
        <cfvo type="percentile" val="50"/>
        <cfvo type="max"/>
        <color rgb="FF63BE7B"/>
        <color rgb="FFFFEB84"/>
        <color rgb="FFF8696B"/>
      </colorScale>
    </cfRule>
  </conditionalFormatting>
  <conditionalFormatting sqref="K27">
    <cfRule type="expression" dxfId="107" priority="154" stopIfTrue="1">
      <formula>F27="No"</formula>
    </cfRule>
    <cfRule type="dataBar" priority="155">
      <dataBar>
        <cfvo type="min"/>
        <cfvo type="max"/>
        <color rgb="FFFF0000"/>
      </dataBar>
      <extLst>
        <ext xmlns:x14="http://schemas.microsoft.com/office/spreadsheetml/2009/9/main" uri="{B025F937-C7B1-47D3-B67F-A62EFF666E3E}">
          <x14:id>{CE1DA2B4-EBC7-4FF2-9EEA-958935DA0223}</x14:id>
        </ext>
      </extLst>
    </cfRule>
    <cfRule type="colorScale" priority="156">
      <colorScale>
        <cfvo type="min"/>
        <cfvo type="percentile" val="50"/>
        <cfvo type="max"/>
        <color rgb="FF63BE7B"/>
        <color rgb="FFFFEB84"/>
        <color rgb="FFF8696B"/>
      </colorScale>
    </cfRule>
  </conditionalFormatting>
  <conditionalFormatting sqref="J27">
    <cfRule type="expression" dxfId="106" priority="151" stopIfTrue="1">
      <formula>E27="No"</formula>
    </cfRule>
    <cfRule type="dataBar" priority="152">
      <dataBar>
        <cfvo type="min"/>
        <cfvo type="max"/>
        <color rgb="FFFF0000"/>
      </dataBar>
      <extLst>
        <ext xmlns:x14="http://schemas.microsoft.com/office/spreadsheetml/2009/9/main" uri="{B025F937-C7B1-47D3-B67F-A62EFF666E3E}">
          <x14:id>{CAB59977-07F1-4AB1-ABCE-89B4B1930F00}</x14:id>
        </ext>
      </extLst>
    </cfRule>
    <cfRule type="colorScale" priority="153">
      <colorScale>
        <cfvo type="min"/>
        <cfvo type="percentile" val="50"/>
        <cfvo type="max"/>
        <color rgb="FF63BE7B"/>
        <color rgb="FFFFEB84"/>
        <color rgb="FFF8696B"/>
      </colorScale>
    </cfRule>
  </conditionalFormatting>
  <conditionalFormatting sqref="K28:K30 K33:K35 K38 K40">
    <cfRule type="expression" dxfId="105" priority="148" stopIfTrue="1">
      <formula>F28="No"</formula>
    </cfRule>
    <cfRule type="dataBar" priority="149">
      <dataBar>
        <cfvo type="min"/>
        <cfvo type="max"/>
        <color rgb="FFFF0000"/>
      </dataBar>
      <extLst>
        <ext xmlns:x14="http://schemas.microsoft.com/office/spreadsheetml/2009/9/main" uri="{B025F937-C7B1-47D3-B67F-A62EFF666E3E}">
          <x14:id>{75531497-1DE7-4D5C-8604-FA91DAC9FB3F}</x14:id>
        </ext>
      </extLst>
    </cfRule>
    <cfRule type="colorScale" priority="150">
      <colorScale>
        <cfvo type="min"/>
        <cfvo type="percentile" val="50"/>
        <cfvo type="max"/>
        <color rgb="FF63BE7B"/>
        <color rgb="FFFFEB84"/>
        <color rgb="FFF8696B"/>
      </colorScale>
    </cfRule>
  </conditionalFormatting>
  <conditionalFormatting sqref="J28">
    <cfRule type="expression" dxfId="104" priority="145" stopIfTrue="1">
      <formula>E28="No"</formula>
    </cfRule>
    <cfRule type="dataBar" priority="146">
      <dataBar>
        <cfvo type="min"/>
        <cfvo type="max"/>
        <color rgb="FFFF0000"/>
      </dataBar>
      <extLst>
        <ext xmlns:x14="http://schemas.microsoft.com/office/spreadsheetml/2009/9/main" uri="{B025F937-C7B1-47D3-B67F-A62EFF666E3E}">
          <x14:id>{E6944374-D78E-463E-9D7D-81D341B007A7}</x14:id>
        </ext>
      </extLst>
    </cfRule>
    <cfRule type="colorScale" priority="147">
      <colorScale>
        <cfvo type="min"/>
        <cfvo type="percentile" val="50"/>
        <cfvo type="max"/>
        <color rgb="FF63BE7B"/>
        <color rgb="FFFFEB84"/>
        <color rgb="FFF8696B"/>
      </colorScale>
    </cfRule>
  </conditionalFormatting>
  <conditionalFormatting sqref="J9:K9">
    <cfRule type="expression" dxfId="103" priority="142" stopIfTrue="1">
      <formula>E9="No"</formula>
    </cfRule>
    <cfRule type="dataBar" priority="143">
      <dataBar>
        <cfvo type="min"/>
        <cfvo type="max"/>
        <color rgb="FFFF0000"/>
      </dataBar>
      <extLst>
        <ext xmlns:x14="http://schemas.microsoft.com/office/spreadsheetml/2009/9/main" uri="{B025F937-C7B1-47D3-B67F-A62EFF666E3E}">
          <x14:id>{87CF98C1-998E-4022-8B61-4098C08C4BB6}</x14:id>
        </ext>
      </extLst>
    </cfRule>
    <cfRule type="colorScale" priority="144">
      <colorScale>
        <cfvo type="min"/>
        <cfvo type="percentile" val="50"/>
        <cfvo type="max"/>
        <color rgb="FF63BE7B"/>
        <color rgb="FFFFEB84"/>
        <color rgb="FFF8696B"/>
      </colorScale>
    </cfRule>
  </conditionalFormatting>
  <conditionalFormatting sqref="K20">
    <cfRule type="expression" dxfId="102" priority="58" stopIfTrue="1">
      <formula>F20="No"</formula>
    </cfRule>
    <cfRule type="dataBar" priority="59">
      <dataBar>
        <cfvo type="min"/>
        <cfvo type="max"/>
        <color rgb="FFFF0000"/>
      </dataBar>
      <extLst>
        <ext xmlns:x14="http://schemas.microsoft.com/office/spreadsheetml/2009/9/main" uri="{B025F937-C7B1-47D3-B67F-A62EFF666E3E}">
          <x14:id>{F82D65CC-D0AA-416D-B87C-C0F270D87643}</x14:id>
        </ext>
      </extLst>
    </cfRule>
    <cfRule type="colorScale" priority="60">
      <colorScale>
        <cfvo type="min"/>
        <cfvo type="percentile" val="50"/>
        <cfvo type="max"/>
        <color rgb="FF63BE7B"/>
        <color rgb="FFFFEB84"/>
        <color rgb="FFF8696B"/>
      </colorScale>
    </cfRule>
  </conditionalFormatting>
  <conditionalFormatting sqref="J8">
    <cfRule type="expression" dxfId="101" priority="82" stopIfTrue="1">
      <formula>E8="No"</formula>
    </cfRule>
    <cfRule type="dataBar" priority="83">
      <dataBar>
        <cfvo type="min"/>
        <cfvo type="max"/>
        <color rgb="FFFF0000"/>
      </dataBar>
      <extLst>
        <ext xmlns:x14="http://schemas.microsoft.com/office/spreadsheetml/2009/9/main" uri="{B025F937-C7B1-47D3-B67F-A62EFF666E3E}">
          <x14:id>{4FF69A01-78E0-46E6-A425-A6FC973FF341}</x14:id>
        </ext>
      </extLst>
    </cfRule>
    <cfRule type="colorScale" priority="84">
      <colorScale>
        <cfvo type="min"/>
        <cfvo type="percentile" val="50"/>
        <cfvo type="max"/>
        <color rgb="FF63BE7B"/>
        <color rgb="FFFFEB84"/>
        <color rgb="FFF8696B"/>
      </colorScale>
    </cfRule>
  </conditionalFormatting>
  <conditionalFormatting sqref="K8">
    <cfRule type="expression" dxfId="100" priority="79" stopIfTrue="1">
      <formula>F8="No"</formula>
    </cfRule>
    <cfRule type="dataBar" priority="80">
      <dataBar>
        <cfvo type="min"/>
        <cfvo type="max"/>
        <color rgb="FFFF0000"/>
      </dataBar>
      <extLst>
        <ext xmlns:x14="http://schemas.microsoft.com/office/spreadsheetml/2009/9/main" uri="{B025F937-C7B1-47D3-B67F-A62EFF666E3E}">
          <x14:id>{F14D347E-CA5D-447B-A789-3CB5EA0D882D}</x14:id>
        </ext>
      </extLst>
    </cfRule>
    <cfRule type="colorScale" priority="81">
      <colorScale>
        <cfvo type="min"/>
        <cfvo type="percentile" val="50"/>
        <cfvo type="max"/>
        <color rgb="FF63BE7B"/>
        <color rgb="FFFFEB84"/>
        <color rgb="FFF8696B"/>
      </colorScale>
    </cfRule>
  </conditionalFormatting>
  <conditionalFormatting sqref="K14">
    <cfRule type="expression" dxfId="99" priority="76" stopIfTrue="1">
      <formula>F14="No"</formula>
    </cfRule>
    <cfRule type="dataBar" priority="77">
      <dataBar>
        <cfvo type="min"/>
        <cfvo type="max"/>
        <color rgb="FFFF0000"/>
      </dataBar>
      <extLst>
        <ext xmlns:x14="http://schemas.microsoft.com/office/spreadsheetml/2009/9/main" uri="{B025F937-C7B1-47D3-B67F-A62EFF666E3E}">
          <x14:id>{4BF70A73-A026-412D-8C7E-F1B7F7DFCE85}</x14:id>
        </ext>
      </extLst>
    </cfRule>
    <cfRule type="colorScale" priority="78">
      <colorScale>
        <cfvo type="min"/>
        <cfvo type="percentile" val="50"/>
        <cfvo type="max"/>
        <color rgb="FF63BE7B"/>
        <color rgb="FFFFEB84"/>
        <color rgb="FFF8696B"/>
      </colorScale>
    </cfRule>
  </conditionalFormatting>
  <conditionalFormatting sqref="K15">
    <cfRule type="expression" dxfId="98" priority="73" stopIfTrue="1">
      <formula>F15="No"</formula>
    </cfRule>
    <cfRule type="dataBar" priority="74">
      <dataBar>
        <cfvo type="min"/>
        <cfvo type="max"/>
        <color rgb="FFFF0000"/>
      </dataBar>
      <extLst>
        <ext xmlns:x14="http://schemas.microsoft.com/office/spreadsheetml/2009/9/main" uri="{B025F937-C7B1-47D3-B67F-A62EFF666E3E}">
          <x14:id>{EED4E7B7-2FE0-4069-BE88-B0BD188FEA7A}</x14:id>
        </ext>
      </extLst>
    </cfRule>
    <cfRule type="colorScale" priority="75">
      <colorScale>
        <cfvo type="min"/>
        <cfvo type="percentile" val="50"/>
        <cfvo type="max"/>
        <color rgb="FF63BE7B"/>
        <color rgb="FFFFEB84"/>
        <color rgb="FFF8696B"/>
      </colorScale>
    </cfRule>
  </conditionalFormatting>
  <conditionalFormatting sqref="K16">
    <cfRule type="expression" dxfId="97" priority="70" stopIfTrue="1">
      <formula>F16="No"</formula>
    </cfRule>
    <cfRule type="dataBar" priority="71">
      <dataBar>
        <cfvo type="min"/>
        <cfvo type="max"/>
        <color rgb="FFFF0000"/>
      </dataBar>
      <extLst>
        <ext xmlns:x14="http://schemas.microsoft.com/office/spreadsheetml/2009/9/main" uri="{B025F937-C7B1-47D3-B67F-A62EFF666E3E}">
          <x14:id>{D3E2C20E-FCD2-42F6-B257-8803498BADE3}</x14:id>
        </ext>
      </extLst>
    </cfRule>
    <cfRule type="colorScale" priority="72">
      <colorScale>
        <cfvo type="min"/>
        <cfvo type="percentile" val="50"/>
        <cfvo type="max"/>
        <color rgb="FF63BE7B"/>
        <color rgb="FFFFEB84"/>
        <color rgb="FFF8696B"/>
      </colorScale>
    </cfRule>
  </conditionalFormatting>
  <conditionalFormatting sqref="K17">
    <cfRule type="expression" dxfId="96" priority="67" stopIfTrue="1">
      <formula>F17="No"</formula>
    </cfRule>
    <cfRule type="dataBar" priority="68">
      <dataBar>
        <cfvo type="min"/>
        <cfvo type="max"/>
        <color rgb="FFFF0000"/>
      </dataBar>
      <extLst>
        <ext xmlns:x14="http://schemas.microsoft.com/office/spreadsheetml/2009/9/main" uri="{B025F937-C7B1-47D3-B67F-A62EFF666E3E}">
          <x14:id>{5727166D-DA96-40F3-B46B-942489126E65}</x14:id>
        </ext>
      </extLst>
    </cfRule>
    <cfRule type="colorScale" priority="69">
      <colorScale>
        <cfvo type="min"/>
        <cfvo type="percentile" val="50"/>
        <cfvo type="max"/>
        <color rgb="FF63BE7B"/>
        <color rgb="FFFFEB84"/>
        <color rgb="FFF8696B"/>
      </colorScale>
    </cfRule>
  </conditionalFormatting>
  <conditionalFormatting sqref="K18">
    <cfRule type="expression" dxfId="95" priority="64" stopIfTrue="1">
      <formula>F18="No"</formula>
    </cfRule>
    <cfRule type="dataBar" priority="65">
      <dataBar>
        <cfvo type="min"/>
        <cfvo type="max"/>
        <color rgb="FFFF0000"/>
      </dataBar>
      <extLst>
        <ext xmlns:x14="http://schemas.microsoft.com/office/spreadsheetml/2009/9/main" uri="{B025F937-C7B1-47D3-B67F-A62EFF666E3E}">
          <x14:id>{6B034717-4368-48CA-8507-7EB0D618D970}</x14:id>
        </ext>
      </extLst>
    </cfRule>
    <cfRule type="colorScale" priority="66">
      <colorScale>
        <cfvo type="min"/>
        <cfvo type="percentile" val="50"/>
        <cfvo type="max"/>
        <color rgb="FF63BE7B"/>
        <color rgb="FFFFEB84"/>
        <color rgb="FFF8696B"/>
      </colorScale>
    </cfRule>
  </conditionalFormatting>
  <conditionalFormatting sqref="K19">
    <cfRule type="expression" dxfId="94" priority="61" stopIfTrue="1">
      <formula>F19="No"</formula>
    </cfRule>
    <cfRule type="dataBar" priority="62">
      <dataBar>
        <cfvo type="min"/>
        <cfvo type="max"/>
        <color rgb="FFFF0000"/>
      </dataBar>
      <extLst>
        <ext xmlns:x14="http://schemas.microsoft.com/office/spreadsheetml/2009/9/main" uri="{B025F937-C7B1-47D3-B67F-A62EFF666E3E}">
          <x14:id>{6DCEF012-CDBA-4166-B73F-B1661BB51C5E}</x14:id>
        </ext>
      </extLst>
    </cfRule>
    <cfRule type="colorScale" priority="63">
      <colorScale>
        <cfvo type="min"/>
        <cfvo type="percentile" val="50"/>
        <cfvo type="max"/>
        <color rgb="FF63BE7B"/>
        <color rgb="FFFFEB84"/>
        <color rgb="FFF8696B"/>
      </colorScale>
    </cfRule>
  </conditionalFormatting>
  <conditionalFormatting sqref="K21">
    <cfRule type="expression" dxfId="93" priority="55" stopIfTrue="1">
      <formula>F21="No"</formula>
    </cfRule>
    <cfRule type="dataBar" priority="56">
      <dataBar>
        <cfvo type="min"/>
        <cfvo type="max"/>
        <color rgb="FFFF0000"/>
      </dataBar>
      <extLst>
        <ext xmlns:x14="http://schemas.microsoft.com/office/spreadsheetml/2009/9/main" uri="{B025F937-C7B1-47D3-B67F-A62EFF666E3E}">
          <x14:id>{93308CE0-DBA5-4832-914D-9B1A9945B93B}</x14:id>
        </ext>
      </extLst>
    </cfRule>
    <cfRule type="colorScale" priority="57">
      <colorScale>
        <cfvo type="min"/>
        <cfvo type="percentile" val="50"/>
        <cfvo type="max"/>
        <color rgb="FF63BE7B"/>
        <color rgb="FFFFEB84"/>
        <color rgb="FFF8696B"/>
      </colorScale>
    </cfRule>
  </conditionalFormatting>
  <conditionalFormatting sqref="K22">
    <cfRule type="expression" dxfId="92" priority="52" stopIfTrue="1">
      <formula>F22="No"</formula>
    </cfRule>
    <cfRule type="dataBar" priority="53">
      <dataBar>
        <cfvo type="min"/>
        <cfvo type="max"/>
        <color rgb="FFFF0000"/>
      </dataBar>
      <extLst>
        <ext xmlns:x14="http://schemas.microsoft.com/office/spreadsheetml/2009/9/main" uri="{B025F937-C7B1-47D3-B67F-A62EFF666E3E}">
          <x14:id>{97EB3FC4-4880-43F2-BD2B-BA148377DCAD}</x14:id>
        </ext>
      </extLst>
    </cfRule>
    <cfRule type="colorScale" priority="54">
      <colorScale>
        <cfvo type="min"/>
        <cfvo type="percentile" val="50"/>
        <cfvo type="max"/>
        <color rgb="FF63BE7B"/>
        <color rgb="FFFFEB84"/>
        <color rgb="FFF8696B"/>
      </colorScale>
    </cfRule>
  </conditionalFormatting>
  <conditionalFormatting sqref="K23">
    <cfRule type="expression" dxfId="91" priority="49" stopIfTrue="1">
      <formula>F23="No"</formula>
    </cfRule>
    <cfRule type="dataBar" priority="50">
      <dataBar>
        <cfvo type="min"/>
        <cfvo type="max"/>
        <color rgb="FFFF0000"/>
      </dataBar>
      <extLst>
        <ext xmlns:x14="http://schemas.microsoft.com/office/spreadsheetml/2009/9/main" uri="{B025F937-C7B1-47D3-B67F-A62EFF666E3E}">
          <x14:id>{45409144-39E7-43A6-8730-EA4841826637}</x14:id>
        </ext>
      </extLst>
    </cfRule>
    <cfRule type="colorScale" priority="51">
      <colorScale>
        <cfvo type="min"/>
        <cfvo type="percentile" val="50"/>
        <cfvo type="max"/>
        <color rgb="FF63BE7B"/>
        <color rgb="FFFFEB84"/>
        <color rgb="FFF8696B"/>
      </colorScale>
    </cfRule>
  </conditionalFormatting>
  <conditionalFormatting sqref="K24">
    <cfRule type="expression" dxfId="90" priority="46" stopIfTrue="1">
      <formula>F24="No"</formula>
    </cfRule>
    <cfRule type="dataBar" priority="47">
      <dataBar>
        <cfvo type="min"/>
        <cfvo type="max"/>
        <color rgb="FFFF0000"/>
      </dataBar>
      <extLst>
        <ext xmlns:x14="http://schemas.microsoft.com/office/spreadsheetml/2009/9/main" uri="{B025F937-C7B1-47D3-B67F-A62EFF666E3E}">
          <x14:id>{D13C6868-5A7D-4604-AAB0-DB73BDB1DA5F}</x14:id>
        </ext>
      </extLst>
    </cfRule>
    <cfRule type="colorScale" priority="48">
      <colorScale>
        <cfvo type="min"/>
        <cfvo type="percentile" val="50"/>
        <cfvo type="max"/>
        <color rgb="FF63BE7B"/>
        <color rgb="FFFFEB84"/>
        <color rgb="FFF8696B"/>
      </colorScale>
    </cfRule>
  </conditionalFormatting>
  <conditionalFormatting sqref="K25">
    <cfRule type="expression" dxfId="89" priority="43" stopIfTrue="1">
      <formula>F25="No"</formula>
    </cfRule>
    <cfRule type="dataBar" priority="44">
      <dataBar>
        <cfvo type="min"/>
        <cfvo type="max"/>
        <color rgb="FFFF0000"/>
      </dataBar>
      <extLst>
        <ext xmlns:x14="http://schemas.microsoft.com/office/spreadsheetml/2009/9/main" uri="{B025F937-C7B1-47D3-B67F-A62EFF666E3E}">
          <x14:id>{1AE7533B-92CD-43E7-A3C5-D7A1781BA162}</x14:id>
        </ext>
      </extLst>
    </cfRule>
    <cfRule type="colorScale" priority="45">
      <colorScale>
        <cfvo type="min"/>
        <cfvo type="percentile" val="50"/>
        <cfvo type="max"/>
        <color rgb="FF63BE7B"/>
        <color rgb="FFFFEB84"/>
        <color rgb="FFF8696B"/>
      </colorScale>
    </cfRule>
  </conditionalFormatting>
  <conditionalFormatting sqref="K31">
    <cfRule type="expression" dxfId="88" priority="40" stopIfTrue="1">
      <formula>F31="No"</formula>
    </cfRule>
    <cfRule type="dataBar" priority="41">
      <dataBar>
        <cfvo type="min"/>
        <cfvo type="max"/>
        <color rgb="FFFF0000"/>
      </dataBar>
      <extLst>
        <ext xmlns:x14="http://schemas.microsoft.com/office/spreadsheetml/2009/9/main" uri="{B025F937-C7B1-47D3-B67F-A62EFF666E3E}">
          <x14:id>{67CE88B5-431A-4519-8A0D-05338DCDDEE3}</x14:id>
        </ext>
      </extLst>
    </cfRule>
    <cfRule type="colorScale" priority="42">
      <colorScale>
        <cfvo type="min"/>
        <cfvo type="percentile" val="50"/>
        <cfvo type="max"/>
        <color rgb="FF63BE7B"/>
        <color rgb="FFFFEB84"/>
        <color rgb="FFF8696B"/>
      </colorScale>
    </cfRule>
  </conditionalFormatting>
  <conditionalFormatting sqref="K32">
    <cfRule type="expression" dxfId="87" priority="37" stopIfTrue="1">
      <formula>F32="No"</formula>
    </cfRule>
    <cfRule type="dataBar" priority="38">
      <dataBar>
        <cfvo type="min"/>
        <cfvo type="max"/>
        <color rgb="FFFF0000"/>
      </dataBar>
      <extLst>
        <ext xmlns:x14="http://schemas.microsoft.com/office/spreadsheetml/2009/9/main" uri="{B025F937-C7B1-47D3-B67F-A62EFF666E3E}">
          <x14:id>{BD6CA785-BB5C-4FE4-8190-BB24A566133B}</x14:id>
        </ext>
      </extLst>
    </cfRule>
    <cfRule type="colorScale" priority="39">
      <colorScale>
        <cfvo type="min"/>
        <cfvo type="percentile" val="50"/>
        <cfvo type="max"/>
        <color rgb="FF63BE7B"/>
        <color rgb="FFFFEB84"/>
        <color rgb="FFF8696B"/>
      </colorScale>
    </cfRule>
  </conditionalFormatting>
  <conditionalFormatting sqref="K36">
    <cfRule type="expression" dxfId="86" priority="34" stopIfTrue="1">
      <formula>F36="No"</formula>
    </cfRule>
    <cfRule type="dataBar" priority="35">
      <dataBar>
        <cfvo type="min"/>
        <cfvo type="max"/>
        <color rgb="FFFF0000"/>
      </dataBar>
      <extLst>
        <ext xmlns:x14="http://schemas.microsoft.com/office/spreadsheetml/2009/9/main" uri="{B025F937-C7B1-47D3-B67F-A62EFF666E3E}">
          <x14:id>{30AB4778-5E43-4B72-A687-52FCEBD46A4A}</x14:id>
        </ext>
      </extLst>
    </cfRule>
    <cfRule type="colorScale" priority="36">
      <colorScale>
        <cfvo type="min"/>
        <cfvo type="percentile" val="50"/>
        <cfvo type="max"/>
        <color rgb="FF63BE7B"/>
        <color rgb="FFFFEB84"/>
        <color rgb="FFF8696B"/>
      </colorScale>
    </cfRule>
  </conditionalFormatting>
  <conditionalFormatting sqref="K37">
    <cfRule type="expression" dxfId="85" priority="31" stopIfTrue="1">
      <formula>F37="No"</formula>
    </cfRule>
    <cfRule type="dataBar" priority="32">
      <dataBar>
        <cfvo type="min"/>
        <cfvo type="max"/>
        <color rgb="FFFF0000"/>
      </dataBar>
      <extLst>
        <ext xmlns:x14="http://schemas.microsoft.com/office/spreadsheetml/2009/9/main" uri="{B025F937-C7B1-47D3-B67F-A62EFF666E3E}">
          <x14:id>{07DD7882-9D4E-4B59-88AB-98933C1B14AC}</x14:id>
        </ext>
      </extLst>
    </cfRule>
    <cfRule type="colorScale" priority="33">
      <colorScale>
        <cfvo type="min"/>
        <cfvo type="percentile" val="50"/>
        <cfvo type="max"/>
        <color rgb="FF63BE7B"/>
        <color rgb="FFFFEB84"/>
        <color rgb="FFF8696B"/>
      </colorScale>
    </cfRule>
  </conditionalFormatting>
  <conditionalFormatting sqref="K39">
    <cfRule type="expression" dxfId="84" priority="28" stopIfTrue="1">
      <formula>F39="No"</formula>
    </cfRule>
    <cfRule type="dataBar" priority="29">
      <dataBar>
        <cfvo type="min"/>
        <cfvo type="max"/>
        <color rgb="FFFF0000"/>
      </dataBar>
      <extLst>
        <ext xmlns:x14="http://schemas.microsoft.com/office/spreadsheetml/2009/9/main" uri="{B025F937-C7B1-47D3-B67F-A62EFF666E3E}">
          <x14:id>{46F328B0-2199-4D92-88B0-43C08B720305}</x14:id>
        </ext>
      </extLst>
    </cfRule>
    <cfRule type="colorScale" priority="30">
      <colorScale>
        <cfvo type="min"/>
        <cfvo type="percentile" val="50"/>
        <cfvo type="max"/>
        <color rgb="FF63BE7B"/>
        <color rgb="FFFFEB84"/>
        <color rgb="FFF8696B"/>
      </colorScale>
    </cfRule>
  </conditionalFormatting>
  <conditionalFormatting sqref="K41">
    <cfRule type="expression" dxfId="83" priority="25" stopIfTrue="1">
      <formula>F41="No"</formula>
    </cfRule>
    <cfRule type="dataBar" priority="26">
      <dataBar>
        <cfvo type="min"/>
        <cfvo type="max"/>
        <color rgb="FFFF0000"/>
      </dataBar>
      <extLst>
        <ext xmlns:x14="http://schemas.microsoft.com/office/spreadsheetml/2009/9/main" uri="{B025F937-C7B1-47D3-B67F-A62EFF666E3E}">
          <x14:id>{75EECC7B-9211-4546-B63F-FA49AB7DE0A7}</x14:id>
        </ext>
      </extLst>
    </cfRule>
    <cfRule type="colorScale" priority="27">
      <colorScale>
        <cfvo type="min"/>
        <cfvo type="percentile" val="50"/>
        <cfvo type="max"/>
        <color rgb="FF63BE7B"/>
        <color rgb="FFFFEB84"/>
        <color rgb="FFF8696B"/>
      </colorScale>
    </cfRule>
  </conditionalFormatting>
  <conditionalFormatting sqref="J14">
    <cfRule type="expression" dxfId="82" priority="22" stopIfTrue="1">
      <formula>E14="No"</formula>
    </cfRule>
    <cfRule type="dataBar" priority="23">
      <dataBar>
        <cfvo type="min"/>
        <cfvo type="max"/>
        <color rgb="FFFF0000"/>
      </dataBar>
      <extLst>
        <ext xmlns:x14="http://schemas.microsoft.com/office/spreadsheetml/2009/9/main" uri="{B025F937-C7B1-47D3-B67F-A62EFF666E3E}">
          <x14:id>{8221FD8D-D3B2-4076-91AB-436757123696}</x14:id>
        </ext>
      </extLst>
    </cfRule>
    <cfRule type="colorScale" priority="24">
      <colorScale>
        <cfvo type="min"/>
        <cfvo type="percentile" val="50"/>
        <cfvo type="max"/>
        <color rgb="FF63BE7B"/>
        <color rgb="FFFFEB84"/>
        <color rgb="FFF8696B"/>
      </colorScale>
    </cfRule>
  </conditionalFormatting>
  <conditionalFormatting sqref="J15:J25">
    <cfRule type="expression" dxfId="81" priority="19" stopIfTrue="1">
      <formula>E15="No"</formula>
    </cfRule>
    <cfRule type="dataBar" priority="20">
      <dataBar>
        <cfvo type="min"/>
        <cfvo type="max"/>
        <color rgb="FFFF0000"/>
      </dataBar>
      <extLst>
        <ext xmlns:x14="http://schemas.microsoft.com/office/spreadsheetml/2009/9/main" uri="{B025F937-C7B1-47D3-B67F-A62EFF666E3E}">
          <x14:id>{A572B5D4-F542-403C-BAF9-D4369A4B081E}</x14:id>
        </ext>
      </extLst>
    </cfRule>
    <cfRule type="colorScale" priority="21">
      <colorScale>
        <cfvo type="min"/>
        <cfvo type="percentile" val="50"/>
        <cfvo type="max"/>
        <color rgb="FF63BE7B"/>
        <color rgb="FFFFEB84"/>
        <color rgb="FFF8696B"/>
      </colorScale>
    </cfRule>
  </conditionalFormatting>
  <conditionalFormatting sqref="J31">
    <cfRule type="expression" dxfId="80" priority="16" stopIfTrue="1">
      <formula>E31="No"</formula>
    </cfRule>
    <cfRule type="dataBar" priority="17">
      <dataBar>
        <cfvo type="min"/>
        <cfvo type="max"/>
        <color rgb="FFFF0000"/>
      </dataBar>
      <extLst>
        <ext xmlns:x14="http://schemas.microsoft.com/office/spreadsheetml/2009/9/main" uri="{B025F937-C7B1-47D3-B67F-A62EFF666E3E}">
          <x14:id>{A7633A4A-AE03-4044-9CDC-69BD32F1F92F}</x14:id>
        </ext>
      </extLst>
    </cfRule>
    <cfRule type="colorScale" priority="18">
      <colorScale>
        <cfvo type="min"/>
        <cfvo type="percentile" val="50"/>
        <cfvo type="max"/>
        <color rgb="FF63BE7B"/>
        <color rgb="FFFFEB84"/>
        <color rgb="FFF8696B"/>
      </colorScale>
    </cfRule>
  </conditionalFormatting>
  <conditionalFormatting sqref="J32">
    <cfRule type="expression" dxfId="79" priority="13" stopIfTrue="1">
      <formula>E32="No"</formula>
    </cfRule>
    <cfRule type="dataBar" priority="14">
      <dataBar>
        <cfvo type="min"/>
        <cfvo type="max"/>
        <color rgb="FFFF0000"/>
      </dataBar>
      <extLst>
        <ext xmlns:x14="http://schemas.microsoft.com/office/spreadsheetml/2009/9/main" uri="{B025F937-C7B1-47D3-B67F-A62EFF666E3E}">
          <x14:id>{13C3810F-C205-4A71-9E82-D5527FB0EED3}</x14:id>
        </ext>
      </extLst>
    </cfRule>
    <cfRule type="colorScale" priority="15">
      <colorScale>
        <cfvo type="min"/>
        <cfvo type="percentile" val="50"/>
        <cfvo type="max"/>
        <color rgb="FF63BE7B"/>
        <color rgb="FFFFEB84"/>
        <color rgb="FFF8696B"/>
      </colorScale>
    </cfRule>
  </conditionalFormatting>
  <conditionalFormatting sqref="J36">
    <cfRule type="expression" dxfId="78" priority="10" stopIfTrue="1">
      <formula>E36="No"</formula>
    </cfRule>
    <cfRule type="dataBar" priority="11">
      <dataBar>
        <cfvo type="min"/>
        <cfvo type="max"/>
        <color rgb="FFFF0000"/>
      </dataBar>
      <extLst>
        <ext xmlns:x14="http://schemas.microsoft.com/office/spreadsheetml/2009/9/main" uri="{B025F937-C7B1-47D3-B67F-A62EFF666E3E}">
          <x14:id>{0652C3C3-6FEF-44CD-86AB-96BDAB6827C9}</x14:id>
        </ext>
      </extLst>
    </cfRule>
    <cfRule type="colorScale" priority="12">
      <colorScale>
        <cfvo type="min"/>
        <cfvo type="percentile" val="50"/>
        <cfvo type="max"/>
        <color rgb="FF63BE7B"/>
        <color rgb="FFFFEB84"/>
        <color rgb="FFF8696B"/>
      </colorScale>
    </cfRule>
  </conditionalFormatting>
  <conditionalFormatting sqref="J37">
    <cfRule type="expression" dxfId="77" priority="7" stopIfTrue="1">
      <formula>E37="No"</formula>
    </cfRule>
    <cfRule type="dataBar" priority="8">
      <dataBar>
        <cfvo type="min"/>
        <cfvo type="max"/>
        <color rgb="FFFF0000"/>
      </dataBar>
      <extLst>
        <ext xmlns:x14="http://schemas.microsoft.com/office/spreadsheetml/2009/9/main" uri="{B025F937-C7B1-47D3-B67F-A62EFF666E3E}">
          <x14:id>{1FB28201-4477-4454-94B8-521B802ECD81}</x14:id>
        </ext>
      </extLst>
    </cfRule>
    <cfRule type="colorScale" priority="9">
      <colorScale>
        <cfvo type="min"/>
        <cfvo type="percentile" val="50"/>
        <cfvo type="max"/>
        <color rgb="FF63BE7B"/>
        <color rgb="FFFFEB84"/>
        <color rgb="FFF8696B"/>
      </colorScale>
    </cfRule>
  </conditionalFormatting>
  <conditionalFormatting sqref="J39">
    <cfRule type="expression" dxfId="76" priority="4" stopIfTrue="1">
      <formula>E39="No"</formula>
    </cfRule>
    <cfRule type="dataBar" priority="5">
      <dataBar>
        <cfvo type="min"/>
        <cfvo type="max"/>
        <color rgb="FFFF0000"/>
      </dataBar>
      <extLst>
        <ext xmlns:x14="http://schemas.microsoft.com/office/spreadsheetml/2009/9/main" uri="{B025F937-C7B1-47D3-B67F-A62EFF666E3E}">
          <x14:id>{1F1D6188-2D33-4013-887A-B0CDFB03C51E}</x14:id>
        </ext>
      </extLst>
    </cfRule>
    <cfRule type="colorScale" priority="6">
      <colorScale>
        <cfvo type="min"/>
        <cfvo type="percentile" val="50"/>
        <cfvo type="max"/>
        <color rgb="FF63BE7B"/>
        <color rgb="FFFFEB84"/>
        <color rgb="FFF8696B"/>
      </colorScale>
    </cfRule>
  </conditionalFormatting>
  <conditionalFormatting sqref="J41">
    <cfRule type="expression" dxfId="75" priority="1" stopIfTrue="1">
      <formula>E41="No"</formula>
    </cfRule>
    <cfRule type="dataBar" priority="2">
      <dataBar>
        <cfvo type="min"/>
        <cfvo type="max"/>
        <color rgb="FFFF0000"/>
      </dataBar>
      <extLst>
        <ext xmlns:x14="http://schemas.microsoft.com/office/spreadsheetml/2009/9/main" uri="{B025F937-C7B1-47D3-B67F-A62EFF666E3E}">
          <x14:id>{533223B5-D89B-4D28-A17E-75DA2F3756CC}</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7:E41" xr:uid="{00000000-0002-0000-0200-000000000000}">
      <formula1>$J$48:$J$49</formula1>
    </dataValidation>
  </dataValidations>
  <pageMargins left="0.27559055118110237" right="0.15748031496062992" top="0.59055118110236227" bottom="0.39370078740157483" header="0.19685039370078741" footer="0.19685039370078741"/>
  <pageSetup scale="68"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2B12F3C8-C09C-4B0F-B548-13F0F14724B5}">
            <x14:dataBar minLength="0" maxLength="100" negativeBarColorSameAsPositive="1" axisPosition="none">
              <x14:cfvo type="min"/>
              <x14:cfvo type="max"/>
            </x14:dataBar>
          </x14:cfRule>
          <xm:sqref>J43</xm:sqref>
        </x14:conditionalFormatting>
        <x14:conditionalFormatting xmlns:xm="http://schemas.microsoft.com/office/excel/2006/main">
          <x14:cfRule type="dataBar" id="{E80ECE3E-2F4B-4652-A159-CB83FF8778A5}">
            <x14:dataBar minLength="0" maxLength="100" negativeBarColorSameAsPositive="1" axisPosition="none">
              <x14:cfvo type="min"/>
              <x14:cfvo type="max"/>
            </x14:dataBar>
          </x14:cfRule>
          <xm:sqref>J7:K7 J10:K10 K11:K13</xm:sqref>
        </x14:conditionalFormatting>
        <x14:conditionalFormatting xmlns:xm="http://schemas.microsoft.com/office/excel/2006/main">
          <x14:cfRule type="dataBar" id="{9381A65A-9C3D-4EAA-80AC-9B1732DE55E3}">
            <x14:dataBar minLength="0" maxLength="100" negativeBarColorSameAsPositive="1" axisPosition="none">
              <x14:cfvo type="min"/>
              <x14:cfvo type="max"/>
            </x14:dataBar>
          </x14:cfRule>
          <xm:sqref>J11:J13</xm:sqref>
        </x14:conditionalFormatting>
        <x14:conditionalFormatting xmlns:xm="http://schemas.microsoft.com/office/excel/2006/main">
          <x14:cfRule type="dataBar" id="{2BA4F315-203A-49E4-8CEE-2B5EE14BBD82}">
            <x14:dataBar minLength="0" maxLength="100" negativeBarColorSameAsPositive="1" axisPosition="none">
              <x14:cfvo type="min"/>
              <x14:cfvo type="max"/>
            </x14:dataBar>
          </x14:cfRule>
          <xm:sqref>J30</xm:sqref>
        </x14:conditionalFormatting>
        <x14:conditionalFormatting xmlns:xm="http://schemas.microsoft.com/office/excel/2006/main">
          <x14:cfRule type="dataBar" id="{2775BB3C-9C78-4326-9CF9-862EF2DD353A}">
            <x14:dataBar minLength="0" maxLength="100" negativeBarColorSameAsPositive="1" axisPosition="none">
              <x14:cfvo type="min"/>
              <x14:cfvo type="max"/>
            </x14:dataBar>
          </x14:cfRule>
          <xm:sqref>J33:J34</xm:sqref>
        </x14:conditionalFormatting>
        <x14:conditionalFormatting xmlns:xm="http://schemas.microsoft.com/office/excel/2006/main">
          <x14:cfRule type="dataBar" id="{C95F1F1C-1D9B-4EEC-9A02-626D5A7E3F51}">
            <x14:dataBar minLength="0" maxLength="100" negativeBarColorSameAsPositive="1" axisPosition="none">
              <x14:cfvo type="min"/>
              <x14:cfvo type="max"/>
            </x14:dataBar>
          </x14:cfRule>
          <xm:sqref>J35</xm:sqref>
        </x14:conditionalFormatting>
        <x14:conditionalFormatting xmlns:xm="http://schemas.microsoft.com/office/excel/2006/main">
          <x14:cfRule type="dataBar" id="{3B776D41-C30F-40A9-8013-959754ED8275}">
            <x14:dataBar minLength="0" maxLength="100" negativeBarColorSameAsPositive="1" axisPosition="none">
              <x14:cfvo type="min"/>
              <x14:cfvo type="max"/>
            </x14:dataBar>
          </x14:cfRule>
          <xm:sqref>J40 J38</xm:sqref>
        </x14:conditionalFormatting>
        <x14:conditionalFormatting xmlns:xm="http://schemas.microsoft.com/office/excel/2006/main">
          <x14:cfRule type="dataBar" id="{C4F2F7B0-D95D-4FDF-9591-D883E397962B}">
            <x14:dataBar minLength="0" maxLength="100" negativeBarColorSameAsPositive="1" axisPosition="none">
              <x14:cfvo type="min"/>
              <x14:cfvo type="max"/>
            </x14:dataBar>
          </x14:cfRule>
          <xm:sqref>J29</xm:sqref>
        </x14:conditionalFormatting>
        <x14:conditionalFormatting xmlns:xm="http://schemas.microsoft.com/office/excel/2006/main">
          <x14:cfRule type="dataBar" id="{5C55B016-57AA-4B10-989C-A0CC873E51E4}">
            <x14:dataBar minLength="0" maxLength="100" negativeBarColorSameAsPositive="1" axisPosition="none">
              <x14:cfvo type="min"/>
              <x14:cfvo type="max"/>
            </x14:dataBar>
          </x14:cfRule>
          <xm:sqref>K26</xm:sqref>
        </x14:conditionalFormatting>
        <x14:conditionalFormatting xmlns:xm="http://schemas.microsoft.com/office/excel/2006/main">
          <x14:cfRule type="dataBar" id="{D099B7BB-D346-46DF-B12F-93E8C917B127}">
            <x14:dataBar minLength="0" maxLength="100" negativeBarColorSameAsPositive="1" axisPosition="none">
              <x14:cfvo type="min"/>
              <x14:cfvo type="max"/>
            </x14:dataBar>
          </x14:cfRule>
          <xm:sqref>J26</xm:sqref>
        </x14:conditionalFormatting>
        <x14:conditionalFormatting xmlns:xm="http://schemas.microsoft.com/office/excel/2006/main">
          <x14:cfRule type="dataBar" id="{CE1DA2B4-EBC7-4FF2-9EEA-958935DA0223}">
            <x14:dataBar minLength="0" maxLength="100" negativeBarColorSameAsPositive="1" axisPosition="none">
              <x14:cfvo type="min"/>
              <x14:cfvo type="max"/>
            </x14:dataBar>
          </x14:cfRule>
          <xm:sqref>K27</xm:sqref>
        </x14:conditionalFormatting>
        <x14:conditionalFormatting xmlns:xm="http://schemas.microsoft.com/office/excel/2006/main">
          <x14:cfRule type="dataBar" id="{CAB59977-07F1-4AB1-ABCE-89B4B1930F00}">
            <x14:dataBar minLength="0" maxLength="100" negativeBarColorSameAsPositive="1" axisPosition="none">
              <x14:cfvo type="min"/>
              <x14:cfvo type="max"/>
            </x14:dataBar>
          </x14:cfRule>
          <xm:sqref>J27</xm:sqref>
        </x14:conditionalFormatting>
        <x14:conditionalFormatting xmlns:xm="http://schemas.microsoft.com/office/excel/2006/main">
          <x14:cfRule type="dataBar" id="{75531497-1DE7-4D5C-8604-FA91DAC9FB3F}">
            <x14:dataBar minLength="0" maxLength="100" negativeBarColorSameAsPositive="1" axisPosition="none">
              <x14:cfvo type="min"/>
              <x14:cfvo type="max"/>
            </x14:dataBar>
          </x14:cfRule>
          <xm:sqref>K28:K30 K33:K35 K38 K40</xm:sqref>
        </x14:conditionalFormatting>
        <x14:conditionalFormatting xmlns:xm="http://schemas.microsoft.com/office/excel/2006/main">
          <x14:cfRule type="dataBar" id="{E6944374-D78E-463E-9D7D-81D341B007A7}">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87CF98C1-998E-4022-8B61-4098C08C4BB6}">
            <x14:dataBar minLength="0" maxLength="100" negativeBarColorSameAsPositive="1" axisPosition="none">
              <x14:cfvo type="min"/>
              <x14:cfvo type="max"/>
            </x14:dataBar>
          </x14:cfRule>
          <xm:sqref>J9:K9</xm:sqref>
        </x14:conditionalFormatting>
        <x14:conditionalFormatting xmlns:xm="http://schemas.microsoft.com/office/excel/2006/main">
          <x14:cfRule type="dataBar" id="{F82D65CC-D0AA-416D-B87C-C0F270D87643}">
            <x14:dataBar minLength="0" maxLength="100" negativeBarColorSameAsPositive="1" axisPosition="none">
              <x14:cfvo type="min"/>
              <x14:cfvo type="max"/>
            </x14:dataBar>
          </x14:cfRule>
          <xm:sqref>K20</xm:sqref>
        </x14:conditionalFormatting>
        <x14:conditionalFormatting xmlns:xm="http://schemas.microsoft.com/office/excel/2006/main">
          <x14:cfRule type="dataBar" id="{4FF69A01-78E0-46E6-A425-A6FC973FF341}">
            <x14:dataBar minLength="0" maxLength="100" negativeBarColorSameAsPositive="1" axisPosition="none">
              <x14:cfvo type="min"/>
              <x14:cfvo type="max"/>
            </x14:dataBar>
          </x14:cfRule>
          <xm:sqref>J8</xm:sqref>
        </x14:conditionalFormatting>
        <x14:conditionalFormatting xmlns:xm="http://schemas.microsoft.com/office/excel/2006/main">
          <x14:cfRule type="dataBar" id="{F14D347E-CA5D-447B-A789-3CB5EA0D882D}">
            <x14:dataBar minLength="0" maxLength="100" negativeBarColorSameAsPositive="1" axisPosition="none">
              <x14:cfvo type="min"/>
              <x14:cfvo type="max"/>
            </x14:dataBar>
          </x14:cfRule>
          <xm:sqref>K8</xm:sqref>
        </x14:conditionalFormatting>
        <x14:conditionalFormatting xmlns:xm="http://schemas.microsoft.com/office/excel/2006/main">
          <x14:cfRule type="dataBar" id="{4BF70A73-A026-412D-8C7E-F1B7F7DFCE85}">
            <x14:dataBar minLength="0" maxLength="100" negativeBarColorSameAsPositive="1" axisPosition="none">
              <x14:cfvo type="min"/>
              <x14:cfvo type="max"/>
            </x14:dataBar>
          </x14:cfRule>
          <xm:sqref>K14</xm:sqref>
        </x14:conditionalFormatting>
        <x14:conditionalFormatting xmlns:xm="http://schemas.microsoft.com/office/excel/2006/main">
          <x14:cfRule type="dataBar" id="{EED4E7B7-2FE0-4069-BE88-B0BD188FEA7A}">
            <x14:dataBar minLength="0" maxLength="100" negativeBarColorSameAsPositive="1" axisPosition="none">
              <x14:cfvo type="min"/>
              <x14:cfvo type="max"/>
            </x14:dataBar>
          </x14:cfRule>
          <xm:sqref>K15</xm:sqref>
        </x14:conditionalFormatting>
        <x14:conditionalFormatting xmlns:xm="http://schemas.microsoft.com/office/excel/2006/main">
          <x14:cfRule type="dataBar" id="{D3E2C20E-FCD2-42F6-B257-8803498BADE3}">
            <x14:dataBar minLength="0" maxLength="100" negativeBarColorSameAsPositive="1" axisPosition="none">
              <x14:cfvo type="min"/>
              <x14:cfvo type="max"/>
            </x14:dataBar>
          </x14:cfRule>
          <xm:sqref>K16</xm:sqref>
        </x14:conditionalFormatting>
        <x14:conditionalFormatting xmlns:xm="http://schemas.microsoft.com/office/excel/2006/main">
          <x14:cfRule type="dataBar" id="{5727166D-DA96-40F3-B46B-942489126E65}">
            <x14:dataBar minLength="0" maxLength="100" negativeBarColorSameAsPositive="1" axisPosition="none">
              <x14:cfvo type="min"/>
              <x14:cfvo type="max"/>
            </x14:dataBar>
          </x14:cfRule>
          <xm:sqref>K17</xm:sqref>
        </x14:conditionalFormatting>
        <x14:conditionalFormatting xmlns:xm="http://schemas.microsoft.com/office/excel/2006/main">
          <x14:cfRule type="dataBar" id="{6B034717-4368-48CA-8507-7EB0D618D970}">
            <x14:dataBar minLength="0" maxLength="100" negativeBarColorSameAsPositive="1" axisPosition="none">
              <x14:cfvo type="min"/>
              <x14:cfvo type="max"/>
            </x14:dataBar>
          </x14:cfRule>
          <xm:sqref>K18</xm:sqref>
        </x14:conditionalFormatting>
        <x14:conditionalFormatting xmlns:xm="http://schemas.microsoft.com/office/excel/2006/main">
          <x14:cfRule type="dataBar" id="{6DCEF012-CDBA-4166-B73F-B1661BB51C5E}">
            <x14:dataBar minLength="0" maxLength="100" negativeBarColorSameAsPositive="1" axisPosition="none">
              <x14:cfvo type="min"/>
              <x14:cfvo type="max"/>
            </x14:dataBar>
          </x14:cfRule>
          <xm:sqref>K19</xm:sqref>
        </x14:conditionalFormatting>
        <x14:conditionalFormatting xmlns:xm="http://schemas.microsoft.com/office/excel/2006/main">
          <x14:cfRule type="dataBar" id="{93308CE0-DBA5-4832-914D-9B1A9945B93B}">
            <x14:dataBar minLength="0" maxLength="100" negativeBarColorSameAsPositive="1" axisPosition="none">
              <x14:cfvo type="min"/>
              <x14:cfvo type="max"/>
            </x14:dataBar>
          </x14:cfRule>
          <xm:sqref>K21</xm:sqref>
        </x14:conditionalFormatting>
        <x14:conditionalFormatting xmlns:xm="http://schemas.microsoft.com/office/excel/2006/main">
          <x14:cfRule type="dataBar" id="{97EB3FC4-4880-43F2-BD2B-BA148377DCAD}">
            <x14:dataBar minLength="0" maxLength="100" negativeBarColorSameAsPositive="1" axisPosition="none">
              <x14:cfvo type="min"/>
              <x14:cfvo type="max"/>
            </x14:dataBar>
          </x14:cfRule>
          <xm:sqref>K22</xm:sqref>
        </x14:conditionalFormatting>
        <x14:conditionalFormatting xmlns:xm="http://schemas.microsoft.com/office/excel/2006/main">
          <x14:cfRule type="dataBar" id="{45409144-39E7-43A6-8730-EA4841826637}">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D13C6868-5A7D-4604-AAB0-DB73BDB1DA5F}">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1AE7533B-92CD-43E7-A3C5-D7A1781BA162}">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67CE88B5-431A-4519-8A0D-05338DCDDEE3}">
            <x14:dataBar minLength="0" maxLength="100" negativeBarColorSameAsPositive="1" axisPosition="none">
              <x14:cfvo type="min"/>
              <x14:cfvo type="max"/>
            </x14:dataBar>
          </x14:cfRule>
          <xm:sqref>K31</xm:sqref>
        </x14:conditionalFormatting>
        <x14:conditionalFormatting xmlns:xm="http://schemas.microsoft.com/office/excel/2006/main">
          <x14:cfRule type="dataBar" id="{BD6CA785-BB5C-4FE4-8190-BB24A566133B}">
            <x14:dataBar minLength="0" maxLength="100" negativeBarColorSameAsPositive="1" axisPosition="none">
              <x14:cfvo type="min"/>
              <x14:cfvo type="max"/>
            </x14:dataBar>
          </x14:cfRule>
          <xm:sqref>K32</xm:sqref>
        </x14:conditionalFormatting>
        <x14:conditionalFormatting xmlns:xm="http://schemas.microsoft.com/office/excel/2006/main">
          <x14:cfRule type="dataBar" id="{30AB4778-5E43-4B72-A687-52FCEBD46A4A}">
            <x14:dataBar minLength="0" maxLength="100" negativeBarColorSameAsPositive="1" axisPosition="none">
              <x14:cfvo type="min"/>
              <x14:cfvo type="max"/>
            </x14:dataBar>
          </x14:cfRule>
          <xm:sqref>K36</xm:sqref>
        </x14:conditionalFormatting>
        <x14:conditionalFormatting xmlns:xm="http://schemas.microsoft.com/office/excel/2006/main">
          <x14:cfRule type="dataBar" id="{07DD7882-9D4E-4B59-88AB-98933C1B14AC}">
            <x14:dataBar minLength="0" maxLength="100" negativeBarColorSameAsPositive="1" axisPosition="none">
              <x14:cfvo type="min"/>
              <x14:cfvo type="max"/>
            </x14:dataBar>
          </x14:cfRule>
          <xm:sqref>K37</xm:sqref>
        </x14:conditionalFormatting>
        <x14:conditionalFormatting xmlns:xm="http://schemas.microsoft.com/office/excel/2006/main">
          <x14:cfRule type="dataBar" id="{46F328B0-2199-4D92-88B0-43C08B720305}">
            <x14:dataBar minLength="0" maxLength="100" negativeBarColorSameAsPositive="1" axisPosition="none">
              <x14:cfvo type="min"/>
              <x14:cfvo type="max"/>
            </x14:dataBar>
          </x14:cfRule>
          <xm:sqref>K39</xm:sqref>
        </x14:conditionalFormatting>
        <x14:conditionalFormatting xmlns:xm="http://schemas.microsoft.com/office/excel/2006/main">
          <x14:cfRule type="dataBar" id="{75EECC7B-9211-4546-B63F-FA49AB7DE0A7}">
            <x14:dataBar minLength="0" maxLength="100" negativeBarColorSameAsPositive="1" axisPosition="none">
              <x14:cfvo type="min"/>
              <x14:cfvo type="max"/>
            </x14:dataBar>
          </x14:cfRule>
          <xm:sqref>K41</xm:sqref>
        </x14:conditionalFormatting>
        <x14:conditionalFormatting xmlns:xm="http://schemas.microsoft.com/office/excel/2006/main">
          <x14:cfRule type="dataBar" id="{8221FD8D-D3B2-4076-91AB-436757123696}">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A572B5D4-F542-403C-BAF9-D4369A4B081E}">
            <x14:dataBar minLength="0" maxLength="100" negativeBarColorSameAsPositive="1" axisPosition="none">
              <x14:cfvo type="min"/>
              <x14:cfvo type="max"/>
            </x14:dataBar>
          </x14:cfRule>
          <xm:sqref>J15:J25</xm:sqref>
        </x14:conditionalFormatting>
        <x14:conditionalFormatting xmlns:xm="http://schemas.microsoft.com/office/excel/2006/main">
          <x14:cfRule type="dataBar" id="{A7633A4A-AE03-4044-9CDC-69BD32F1F92F}">
            <x14:dataBar minLength="0" maxLength="100" negativeBarColorSameAsPositive="1" axisPosition="none">
              <x14:cfvo type="min"/>
              <x14:cfvo type="max"/>
            </x14:dataBar>
          </x14:cfRule>
          <xm:sqref>J31</xm:sqref>
        </x14:conditionalFormatting>
        <x14:conditionalFormatting xmlns:xm="http://schemas.microsoft.com/office/excel/2006/main">
          <x14:cfRule type="dataBar" id="{13C3810F-C205-4A71-9E82-D5527FB0EED3}">
            <x14:dataBar minLength="0" maxLength="100" negativeBarColorSameAsPositive="1" axisPosition="none">
              <x14:cfvo type="min"/>
              <x14:cfvo type="max"/>
            </x14:dataBar>
          </x14:cfRule>
          <xm:sqref>J32</xm:sqref>
        </x14:conditionalFormatting>
        <x14:conditionalFormatting xmlns:xm="http://schemas.microsoft.com/office/excel/2006/main">
          <x14:cfRule type="dataBar" id="{0652C3C3-6FEF-44CD-86AB-96BDAB6827C9}">
            <x14:dataBar minLength="0" maxLength="100" negativeBarColorSameAsPositive="1" axisPosition="none">
              <x14:cfvo type="min"/>
              <x14:cfvo type="max"/>
            </x14:dataBar>
          </x14:cfRule>
          <xm:sqref>J36</xm:sqref>
        </x14:conditionalFormatting>
        <x14:conditionalFormatting xmlns:xm="http://schemas.microsoft.com/office/excel/2006/main">
          <x14:cfRule type="dataBar" id="{1FB28201-4477-4454-94B8-521B802ECD81}">
            <x14:dataBar minLength="0" maxLength="100" negativeBarColorSameAsPositive="1" axisPosition="none">
              <x14:cfvo type="min"/>
              <x14:cfvo type="max"/>
            </x14:dataBar>
          </x14:cfRule>
          <xm:sqref>J37</xm:sqref>
        </x14:conditionalFormatting>
        <x14:conditionalFormatting xmlns:xm="http://schemas.microsoft.com/office/excel/2006/main">
          <x14:cfRule type="dataBar" id="{1F1D6188-2D33-4013-887A-B0CDFB03C51E}">
            <x14:dataBar minLength="0" maxLength="100" negativeBarColorSameAsPositive="1" axisPosition="none">
              <x14:cfvo type="min"/>
              <x14:cfvo type="max"/>
            </x14:dataBar>
          </x14:cfRule>
          <xm:sqref>J39</xm:sqref>
        </x14:conditionalFormatting>
        <x14:conditionalFormatting xmlns:xm="http://schemas.microsoft.com/office/excel/2006/main">
          <x14:cfRule type="dataBar" id="{533223B5-D89B-4D28-A17E-75DA2F3756CC}">
            <x14:dataBar minLength="0" maxLength="100" negativeBarColorSameAsPositive="1" axisPosition="none">
              <x14:cfvo type="min"/>
              <x14:cfvo type="max"/>
            </x14:dataBar>
          </x14:cfRule>
          <xm:sqref>J41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3"/>
  <sheetViews>
    <sheetView zoomScale="85" zoomScaleNormal="85" workbookViewId="0">
      <pane ySplit="6" topLeftCell="A7" activePane="bottomLeft" state="frozenSplit"/>
      <selection pane="bottomLeft" activeCell="D7" sqref="D7"/>
    </sheetView>
  </sheetViews>
  <sheetFormatPr baseColWidth="10" defaultColWidth="9.1796875" defaultRowHeight="12.5" x14ac:dyDescent="0.25"/>
  <cols>
    <col min="1" max="1" width="4" style="1" customWidth="1"/>
    <col min="2" max="2" width="9" style="5" customWidth="1"/>
    <col min="3" max="3" width="31.7265625" style="7" customWidth="1"/>
    <col min="4" max="4" width="68.81640625" style="12" customWidth="1"/>
    <col min="5" max="5" width="17" style="10" customWidth="1"/>
    <col min="6" max="6" width="15.453125" style="8" hidden="1" customWidth="1"/>
    <col min="7" max="7" width="15.54296875" style="9" hidden="1" customWidth="1"/>
    <col min="8" max="9" width="15.54296875" style="15" hidden="1" customWidth="1"/>
    <col min="10" max="10" width="18.54296875" style="9" customWidth="1"/>
    <col min="11" max="11" width="5" style="9" customWidth="1"/>
    <col min="12" max="12" width="62.26953125" style="10" customWidth="1"/>
    <col min="13" max="16384" width="9.1796875" style="3"/>
  </cols>
  <sheetData>
    <row r="1" spans="2:12" ht="23.25" customHeight="1" x14ac:dyDescent="0.25">
      <c r="B1" s="131" t="s">
        <v>1</v>
      </c>
      <c r="C1" s="131"/>
    </row>
    <row r="2" spans="2:12" ht="21" customHeight="1" x14ac:dyDescent="0.25">
      <c r="B2" s="6"/>
      <c r="C2" s="16"/>
      <c r="D2" s="52" t="s">
        <v>221</v>
      </c>
      <c r="E2" s="122"/>
      <c r="F2" s="123"/>
      <c r="H2" s="9"/>
      <c r="I2" s="52" t="s">
        <v>224</v>
      </c>
      <c r="J2" s="116" t="s">
        <v>276</v>
      </c>
      <c r="K2" s="76"/>
      <c r="L2" s="3"/>
    </row>
    <row r="3" spans="2:12" ht="96" hidden="1" customHeight="1" x14ac:dyDescent="0.25">
      <c r="B3" s="6"/>
      <c r="C3" s="132" t="s">
        <v>220</v>
      </c>
      <c r="D3" s="132"/>
      <c r="E3" s="132"/>
      <c r="F3" s="132"/>
      <c r="G3" s="132"/>
      <c r="H3" s="132"/>
      <c r="I3" s="132"/>
      <c r="J3" s="132"/>
      <c r="K3" s="66"/>
      <c r="L3" s="3"/>
    </row>
    <row r="4" spans="2:12" ht="5.25" customHeight="1" x14ac:dyDescent="0.25">
      <c r="B4" s="6"/>
      <c r="C4" s="16"/>
      <c r="D4" s="17"/>
      <c r="E4" s="17"/>
      <c r="G4" s="3"/>
      <c r="H4" s="3"/>
      <c r="I4" s="3"/>
      <c r="J4" s="3"/>
      <c r="K4" s="3"/>
      <c r="L4" s="3"/>
    </row>
    <row r="5" spans="2:12" ht="16.5" customHeight="1" x14ac:dyDescent="0.45">
      <c r="B5" s="6"/>
      <c r="C5" s="16"/>
      <c r="D5" s="17"/>
      <c r="E5" s="17"/>
      <c r="F5" s="124" t="s">
        <v>217</v>
      </c>
      <c r="G5" s="125"/>
      <c r="H5" s="107" t="s">
        <v>270</v>
      </c>
      <c r="I5" s="126" t="s">
        <v>219</v>
      </c>
      <c r="J5" s="127"/>
      <c r="K5" s="77"/>
      <c r="L5" s="3"/>
    </row>
    <row r="6" spans="2:12" ht="74.25" customHeight="1" x14ac:dyDescent="0.25">
      <c r="B6" s="34" t="s">
        <v>2</v>
      </c>
      <c r="C6" s="34" t="s">
        <v>3</v>
      </c>
      <c r="D6" s="35" t="s">
        <v>4</v>
      </c>
      <c r="E6" s="55" t="s">
        <v>235</v>
      </c>
      <c r="F6" s="54" t="s">
        <v>199</v>
      </c>
      <c r="G6" s="54" t="s">
        <v>6</v>
      </c>
      <c r="H6" s="55" t="s">
        <v>247</v>
      </c>
      <c r="I6" s="55" t="s">
        <v>248</v>
      </c>
      <c r="J6" s="56" t="s">
        <v>218</v>
      </c>
      <c r="K6" s="56"/>
      <c r="L6" s="36" t="s">
        <v>5</v>
      </c>
    </row>
    <row r="7" spans="2:12" ht="14" x14ac:dyDescent="0.25">
      <c r="B7" s="94">
        <v>72</v>
      </c>
      <c r="C7" s="95" t="s">
        <v>70</v>
      </c>
      <c r="D7" s="96" t="s">
        <v>70</v>
      </c>
      <c r="E7" s="59" t="s">
        <v>83</v>
      </c>
      <c r="F7" s="102">
        <v>10</v>
      </c>
      <c r="G7" s="100" t="e">
        <f>+F7/#REF!</f>
        <v>#REF!</v>
      </c>
      <c r="H7" s="101">
        <f t="shared" ref="H7:H20" si="0">IF(E7="Yes",F7,0)</f>
        <v>10</v>
      </c>
      <c r="I7" s="97" t="e">
        <f>IF(OR($H$7=0,$H$8=0,$H$9=0,#REF!=0)=FALSE,H7,0)</f>
        <v>#REF!</v>
      </c>
      <c r="J7" s="98" t="str">
        <f>IF(E7="Yes","OK"," Pass")</f>
        <v>OK</v>
      </c>
      <c r="K7" s="98" t="str">
        <f>IF(J7="OK","1"," 0")</f>
        <v>1</v>
      </c>
      <c r="L7" s="69"/>
    </row>
    <row r="8" spans="2:12" ht="14" x14ac:dyDescent="0.25">
      <c r="B8" s="94">
        <v>73</v>
      </c>
      <c r="C8" s="95" t="s">
        <v>71</v>
      </c>
      <c r="D8" s="96" t="s">
        <v>72</v>
      </c>
      <c r="E8" s="59" t="s">
        <v>272</v>
      </c>
      <c r="F8" s="102">
        <v>10</v>
      </c>
      <c r="G8" s="100" t="e">
        <f>+F8/#REF!</f>
        <v>#REF!</v>
      </c>
      <c r="H8" s="101">
        <f t="shared" si="0"/>
        <v>10</v>
      </c>
      <c r="I8" s="97" t="e">
        <f>IF(OR($H$7=0,$H$8=0,$H$9=0,#REF!=0)=FALSE,H8,0)</f>
        <v>#REF!</v>
      </c>
      <c r="J8" s="98" t="str">
        <f t="shared" ref="J8:J21" si="1">IF(E8="Yes","OK"," Pass")</f>
        <v>OK</v>
      </c>
      <c r="K8" s="98" t="str">
        <f>IF(J8="OK","1"," 0")</f>
        <v>1</v>
      </c>
      <c r="L8" s="69"/>
    </row>
    <row r="9" spans="2:12" ht="50.25" customHeight="1" x14ac:dyDescent="0.25">
      <c r="B9" s="94">
        <v>74</v>
      </c>
      <c r="C9" s="95" t="s">
        <v>73</v>
      </c>
      <c r="D9" s="96" t="s">
        <v>299</v>
      </c>
      <c r="E9" s="59" t="s">
        <v>83</v>
      </c>
      <c r="F9" s="102">
        <v>10</v>
      </c>
      <c r="G9" s="100" t="e">
        <f>+F9/#REF!</f>
        <v>#REF!</v>
      </c>
      <c r="H9" s="101">
        <f t="shared" si="0"/>
        <v>10</v>
      </c>
      <c r="I9" s="97" t="e">
        <f>IF(OR($H$7=0,$H$8=0,$H$9=0,#REF!=0)=FALSE,H9,0)</f>
        <v>#REF!</v>
      </c>
      <c r="J9" s="98" t="str">
        <f>IF(E9="Yes","OK","Did not pass")</f>
        <v>OK</v>
      </c>
      <c r="K9" s="98"/>
      <c r="L9" s="69"/>
    </row>
    <row r="10" spans="2:12" ht="25.5" customHeight="1" x14ac:dyDescent="0.25">
      <c r="B10" s="94">
        <v>75</v>
      </c>
      <c r="C10" s="95" t="s">
        <v>74</v>
      </c>
      <c r="D10" s="96" t="s">
        <v>75</v>
      </c>
      <c r="E10" s="59" t="s">
        <v>272</v>
      </c>
      <c r="F10" s="102">
        <v>10</v>
      </c>
      <c r="G10" s="100" t="e">
        <f>+F10/#REF!</f>
        <v>#REF!</v>
      </c>
      <c r="H10" s="101">
        <f t="shared" si="0"/>
        <v>10</v>
      </c>
      <c r="I10" s="97" t="e">
        <f>IF(OR($H$7=0,$H$8=0,$H$9=0,#REF!=0)=FALSE,H10,0)</f>
        <v>#REF!</v>
      </c>
      <c r="J10" s="98" t="str">
        <f t="shared" si="1"/>
        <v>OK</v>
      </c>
      <c r="K10" s="98" t="str">
        <f>IF(J10="OK","1"," 0")</f>
        <v>1</v>
      </c>
      <c r="L10" s="69"/>
    </row>
    <row r="11" spans="2:12" ht="14" x14ac:dyDescent="0.25">
      <c r="B11" s="94">
        <v>76</v>
      </c>
      <c r="C11" s="95" t="s">
        <v>76</v>
      </c>
      <c r="D11" s="99" t="s">
        <v>323</v>
      </c>
      <c r="E11" s="59" t="s">
        <v>83</v>
      </c>
      <c r="F11" s="102">
        <v>10</v>
      </c>
      <c r="G11" s="100" t="e">
        <f>+F11/#REF!</f>
        <v>#REF!</v>
      </c>
      <c r="H11" s="101">
        <f t="shared" si="0"/>
        <v>10</v>
      </c>
      <c r="I11" s="97" t="e">
        <f>IF(OR($H$7=0,$H$8=0,$H$9=0,#REF!=0)=FALSE,H11,0)</f>
        <v>#REF!</v>
      </c>
      <c r="J11" s="98" t="str">
        <f>IF(E11="Yes","OK","Did not pass")</f>
        <v>OK</v>
      </c>
      <c r="K11" s="98"/>
      <c r="L11" s="69"/>
    </row>
    <row r="12" spans="2:12" ht="14" x14ac:dyDescent="0.25">
      <c r="B12" s="94">
        <v>77</v>
      </c>
      <c r="C12" s="95" t="s">
        <v>77</v>
      </c>
      <c r="D12" s="99" t="s">
        <v>323</v>
      </c>
      <c r="E12" s="59" t="s">
        <v>83</v>
      </c>
      <c r="F12" s="102">
        <v>10</v>
      </c>
      <c r="G12" s="100" t="e">
        <f>+F12/#REF!</f>
        <v>#REF!</v>
      </c>
      <c r="H12" s="101">
        <f t="shared" si="0"/>
        <v>10</v>
      </c>
      <c r="I12" s="97" t="e">
        <f>IF(OR($H$7=0,$H$8=0,$H$9=0,#REF!=0)=FALSE,H12,0)</f>
        <v>#REF!</v>
      </c>
      <c r="J12" s="98" t="str">
        <f>IF(E12="Yes","OK","Did not pass")</f>
        <v>OK</v>
      </c>
      <c r="K12" s="98"/>
      <c r="L12" s="69"/>
    </row>
    <row r="13" spans="2:12" ht="14" x14ac:dyDescent="0.25">
      <c r="B13" s="94">
        <v>78</v>
      </c>
      <c r="C13" s="95" t="s">
        <v>78</v>
      </c>
      <c r="D13" s="99" t="s">
        <v>324</v>
      </c>
      <c r="E13" s="59" t="s">
        <v>272</v>
      </c>
      <c r="F13" s="102">
        <v>10</v>
      </c>
      <c r="G13" s="100" t="e">
        <f>+F13/#REF!</f>
        <v>#REF!</v>
      </c>
      <c r="H13" s="101">
        <f t="shared" si="0"/>
        <v>10</v>
      </c>
      <c r="I13" s="97" t="e">
        <f>IF(OR($H$7=0,$H$8=0,$H$9=0,#REF!=0)=FALSE,H13,0)</f>
        <v>#REF!</v>
      </c>
      <c r="J13" s="98" t="str">
        <f t="shared" si="1"/>
        <v>OK</v>
      </c>
      <c r="K13" s="98" t="str">
        <f>IF(J13="OK","1"," 0")</f>
        <v>1</v>
      </c>
      <c r="L13" s="69"/>
    </row>
    <row r="14" spans="2:12" ht="42" customHeight="1" x14ac:dyDescent="0.25">
      <c r="B14" s="94">
        <v>79</v>
      </c>
      <c r="C14" s="95" t="s">
        <v>79</v>
      </c>
      <c r="D14" s="96" t="s">
        <v>80</v>
      </c>
      <c r="E14" s="59" t="s">
        <v>272</v>
      </c>
      <c r="F14" s="102">
        <v>10</v>
      </c>
      <c r="G14" s="100" t="e">
        <f>+F14/#REF!</f>
        <v>#REF!</v>
      </c>
      <c r="H14" s="101">
        <f t="shared" si="0"/>
        <v>10</v>
      </c>
      <c r="I14" s="97" t="e">
        <f>IF(OR($H$7=0,$H$8=0,$H$9=0,#REF!=0)=FALSE,H14,0)</f>
        <v>#REF!</v>
      </c>
      <c r="J14" s="98" t="str">
        <f t="shared" si="1"/>
        <v>OK</v>
      </c>
      <c r="K14" s="98" t="str">
        <f>IF(J14="OK","1"," 0")</f>
        <v>1</v>
      </c>
      <c r="L14" s="69"/>
    </row>
    <row r="15" spans="2:12" ht="37.5" x14ac:dyDescent="0.25">
      <c r="B15" s="94">
        <v>80</v>
      </c>
      <c r="C15" s="95" t="s">
        <v>81</v>
      </c>
      <c r="D15" s="99" t="s">
        <v>325</v>
      </c>
      <c r="E15" s="59" t="s">
        <v>83</v>
      </c>
      <c r="F15" s="102">
        <v>10</v>
      </c>
      <c r="G15" s="100" t="e">
        <f>+F15/#REF!</f>
        <v>#REF!</v>
      </c>
      <c r="H15" s="101">
        <f t="shared" si="0"/>
        <v>10</v>
      </c>
      <c r="I15" s="97" t="e">
        <f>IF(OR($H$7=0,$H$8=0,$H$9=0,#REF!=0)=FALSE,H15,0)</f>
        <v>#REF!</v>
      </c>
      <c r="J15" s="98" t="str">
        <f>IF(E15="Yes","OK","Did not pass")</f>
        <v>OK</v>
      </c>
      <c r="K15" s="98"/>
      <c r="L15" s="69"/>
    </row>
    <row r="16" spans="2:12" ht="35.25" customHeight="1" x14ac:dyDescent="0.25">
      <c r="B16" s="94">
        <v>81</v>
      </c>
      <c r="C16" s="95" t="s">
        <v>82</v>
      </c>
      <c r="D16" s="96" t="s">
        <v>83</v>
      </c>
      <c r="E16" s="59" t="s">
        <v>272</v>
      </c>
      <c r="F16" s="102">
        <v>10</v>
      </c>
      <c r="G16" s="100" t="e">
        <f>+F16/#REF!</f>
        <v>#REF!</v>
      </c>
      <c r="H16" s="101">
        <f t="shared" si="0"/>
        <v>10</v>
      </c>
      <c r="I16" s="97" t="e">
        <f>IF(OR($H$7=0,$H$8=0,$H$9=0,#REF!=0)=FALSE,H16,0)</f>
        <v>#REF!</v>
      </c>
      <c r="J16" s="98" t="str">
        <f t="shared" si="1"/>
        <v>OK</v>
      </c>
      <c r="K16" s="98" t="str">
        <f t="shared" ref="K16:K21" si="2">IF(J16="OK","1"," 0")</f>
        <v>1</v>
      </c>
      <c r="L16" s="69"/>
    </row>
    <row r="17" spans="1:12" ht="39" x14ac:dyDescent="0.25">
      <c r="B17" s="94">
        <v>82</v>
      </c>
      <c r="C17" s="95" t="s">
        <v>84</v>
      </c>
      <c r="D17" s="96" t="s">
        <v>83</v>
      </c>
      <c r="E17" s="59" t="s">
        <v>272</v>
      </c>
      <c r="F17" s="102">
        <v>10</v>
      </c>
      <c r="G17" s="100" t="e">
        <f>+F17/#REF!</f>
        <v>#REF!</v>
      </c>
      <c r="H17" s="101">
        <f t="shared" si="0"/>
        <v>10</v>
      </c>
      <c r="I17" s="97" t="e">
        <f>IF(OR($H$7=0,$H$8=0,$H$9=0,#REF!=0)=FALSE,H17,0)</f>
        <v>#REF!</v>
      </c>
      <c r="J17" s="98" t="str">
        <f t="shared" si="1"/>
        <v>OK</v>
      </c>
      <c r="K17" s="98" t="str">
        <f t="shared" si="2"/>
        <v>1</v>
      </c>
      <c r="L17" s="69"/>
    </row>
    <row r="18" spans="1:12" ht="21" customHeight="1" x14ac:dyDescent="0.25">
      <c r="B18" s="94">
        <v>83</v>
      </c>
      <c r="C18" s="95" t="s">
        <v>85</v>
      </c>
      <c r="D18" s="96" t="s">
        <v>86</v>
      </c>
      <c r="E18" s="59" t="s">
        <v>272</v>
      </c>
      <c r="F18" s="102">
        <v>10</v>
      </c>
      <c r="G18" s="100" t="e">
        <f>+F18/#REF!</f>
        <v>#REF!</v>
      </c>
      <c r="H18" s="101">
        <f t="shared" si="0"/>
        <v>10</v>
      </c>
      <c r="I18" s="97" t="e">
        <f>IF(OR($H$7=0,$H$8=0,$H$9=0,#REF!=0)=FALSE,H18,0)</f>
        <v>#REF!</v>
      </c>
      <c r="J18" s="98" t="str">
        <f t="shared" si="1"/>
        <v>OK</v>
      </c>
      <c r="K18" s="98" t="str">
        <f t="shared" si="2"/>
        <v>1</v>
      </c>
      <c r="L18" s="69"/>
    </row>
    <row r="19" spans="1:12" ht="30.75" customHeight="1" x14ac:dyDescent="0.25">
      <c r="B19" s="94">
        <v>84</v>
      </c>
      <c r="C19" s="95" t="s">
        <v>87</v>
      </c>
      <c r="D19" s="96" t="s">
        <v>88</v>
      </c>
      <c r="E19" s="59" t="s">
        <v>83</v>
      </c>
      <c r="F19" s="102">
        <v>10</v>
      </c>
      <c r="G19" s="100" t="e">
        <f>+F19/#REF!</f>
        <v>#REF!</v>
      </c>
      <c r="H19" s="101">
        <f t="shared" si="0"/>
        <v>10</v>
      </c>
      <c r="I19" s="97" t="e">
        <f>IF(OR($H$7=0,$H$8=0,$H$9=0,#REF!=0)=FALSE,H19,0)</f>
        <v>#REF!</v>
      </c>
      <c r="J19" s="98" t="str">
        <f t="shared" si="1"/>
        <v>OK</v>
      </c>
      <c r="K19" s="98" t="str">
        <f t="shared" si="2"/>
        <v>1</v>
      </c>
      <c r="L19" s="69"/>
    </row>
    <row r="20" spans="1:12" ht="34.5" customHeight="1" x14ac:dyDescent="0.25">
      <c r="B20" s="94">
        <v>85</v>
      </c>
      <c r="C20" s="95" t="s">
        <v>89</v>
      </c>
      <c r="D20" s="96" t="s">
        <v>90</v>
      </c>
      <c r="E20" s="59" t="s">
        <v>83</v>
      </c>
      <c r="F20" s="102">
        <v>10</v>
      </c>
      <c r="G20" s="100" t="e">
        <f>+F20/#REF!</f>
        <v>#REF!</v>
      </c>
      <c r="H20" s="101">
        <f t="shared" si="0"/>
        <v>10</v>
      </c>
      <c r="I20" s="97" t="e">
        <f>IF(OR($H$7=0,$H$8=0,$H$9=0,#REF!=0)=FALSE,H20,0)</f>
        <v>#REF!</v>
      </c>
      <c r="J20" s="98" t="str">
        <f t="shared" si="1"/>
        <v>OK</v>
      </c>
      <c r="K20" s="98" t="str">
        <f t="shared" si="2"/>
        <v>1</v>
      </c>
      <c r="L20" s="69"/>
    </row>
    <row r="21" spans="1:12" ht="31.5" customHeight="1" x14ac:dyDescent="0.25">
      <c r="B21" s="94">
        <v>86</v>
      </c>
      <c r="C21" s="95" t="s">
        <v>92</v>
      </c>
      <c r="D21" s="96" t="s">
        <v>93</v>
      </c>
      <c r="E21" s="59" t="s">
        <v>272</v>
      </c>
      <c r="F21" s="102">
        <v>10</v>
      </c>
      <c r="G21" s="100" t="e">
        <f>+F21/#REF!</f>
        <v>#REF!</v>
      </c>
      <c r="H21" s="101">
        <f>IF(E21="Yes",F21,0)</f>
        <v>10</v>
      </c>
      <c r="I21" s="97" t="e">
        <f>IF(OR($H$7=0,$H$8=0,$H$9=0,#REF!=0)=FALSE,H21,0)</f>
        <v>#REF!</v>
      </c>
      <c r="J21" s="98" t="str">
        <f t="shared" si="1"/>
        <v>OK</v>
      </c>
      <c r="K21" s="98" t="str">
        <f t="shared" si="2"/>
        <v>1</v>
      </c>
      <c r="L21" s="69"/>
    </row>
    <row r="22" spans="1:12" ht="13" x14ac:dyDescent="0.25">
      <c r="A22" s="3"/>
      <c r="B22" s="3"/>
      <c r="C22" s="3"/>
      <c r="D22" s="114" t="s">
        <v>322</v>
      </c>
      <c r="E22" s="3"/>
      <c r="F22" s="3"/>
      <c r="G22" s="3"/>
      <c r="H22" s="3"/>
      <c r="I22" s="3"/>
      <c r="J22" s="3"/>
      <c r="K22" s="115">
        <f>+K21+K20+K19+K18+K17+K16+K14+K13+K10+K8+K7</f>
        <v>11</v>
      </c>
      <c r="L22" s="3"/>
    </row>
    <row r="23" spans="1:12" ht="13" x14ac:dyDescent="0.3">
      <c r="A23" s="3"/>
      <c r="B23" s="106"/>
      <c r="C23" s="3"/>
      <c r="D23" s="3"/>
      <c r="E23" s="3"/>
      <c r="F23" s="3"/>
      <c r="G23" s="3"/>
      <c r="H23" s="3"/>
      <c r="I23" s="3"/>
      <c r="J23" s="3"/>
      <c r="K23" s="3"/>
      <c r="L23" s="3"/>
    </row>
    <row r="24" spans="1:12" ht="27.75" hidden="1" customHeight="1" x14ac:dyDescent="0.25">
      <c r="A24" s="3"/>
      <c r="B24" s="94" t="s">
        <v>265</v>
      </c>
      <c r="C24" s="95" t="s">
        <v>266</v>
      </c>
      <c r="D24" s="3"/>
      <c r="E24" s="3"/>
      <c r="F24" s="3"/>
      <c r="G24" s="3"/>
      <c r="H24" s="3"/>
      <c r="I24" s="53" t="s">
        <v>251</v>
      </c>
      <c r="J24" s="78" t="str">
        <f>IF(K23&gt;0,"FAILED","Accepted")</f>
        <v>Accepted</v>
      </c>
      <c r="K24" s="3"/>
      <c r="L24" s="3"/>
    </row>
    <row r="25" spans="1:12" ht="28.5" hidden="1" customHeight="1" x14ac:dyDescent="0.25">
      <c r="B25" s="103" t="s">
        <v>265</v>
      </c>
      <c r="C25" s="104" t="s">
        <v>268</v>
      </c>
      <c r="H25" s="33" t="s">
        <v>223</v>
      </c>
      <c r="I25" s="53" t="s">
        <v>223</v>
      </c>
      <c r="J25" s="28">
        <f>IF(J24="FAILED",0,SUM(J7:J21))</f>
        <v>0</v>
      </c>
      <c r="K25" s="3"/>
    </row>
    <row r="26" spans="1:12" hidden="1" x14ac:dyDescent="0.25"/>
    <row r="27" spans="1:12" hidden="1" x14ac:dyDescent="0.25">
      <c r="B27" s="108"/>
    </row>
    <row r="28" spans="1:12" hidden="1" x14ac:dyDescent="0.25">
      <c r="C28" s="29" t="s">
        <v>183</v>
      </c>
      <c r="D28" s="30"/>
      <c r="E28" s="31"/>
      <c r="F28" s="32"/>
      <c r="L28" s="31"/>
    </row>
    <row r="29" spans="1:12" ht="13" hidden="1" x14ac:dyDescent="0.25">
      <c r="C29" s="18" t="s">
        <v>184</v>
      </c>
      <c r="D29" s="19"/>
      <c r="E29" s="20"/>
      <c r="F29" s="21" t="e">
        <f>+#REF!</f>
        <v>#REF!</v>
      </c>
      <c r="G29" s="61">
        <f>I29/2*100</f>
        <v>2.5</v>
      </c>
      <c r="H29" s="23">
        <v>0.1</v>
      </c>
      <c r="I29" s="23">
        <v>0.05</v>
      </c>
      <c r="J29" s="58" t="s">
        <v>83</v>
      </c>
      <c r="K29" s="58"/>
      <c r="L29" s="60" t="e">
        <f>F29/$F$37</f>
        <v>#REF!</v>
      </c>
    </row>
    <row r="30" spans="1:12" ht="13" hidden="1" x14ac:dyDescent="0.25">
      <c r="C30" s="18" t="e">
        <f>+#REF!</f>
        <v>#REF!</v>
      </c>
      <c r="D30" s="19"/>
      <c r="E30" s="20"/>
      <c r="F30" s="21" t="e">
        <f>+#REF!</f>
        <v>#REF!</v>
      </c>
      <c r="G30" s="61">
        <f t="shared" ref="G30:G36" si="3">I30/2*100</f>
        <v>2.5</v>
      </c>
      <c r="H30" s="23">
        <v>0.1</v>
      </c>
      <c r="I30" s="23">
        <v>0.05</v>
      </c>
      <c r="J30" s="58" t="s">
        <v>234</v>
      </c>
      <c r="K30" s="58"/>
      <c r="L30" s="60" t="e">
        <f t="shared" ref="L30:L36" si="4">F30/$F$37</f>
        <v>#REF!</v>
      </c>
    </row>
    <row r="31" spans="1:12" ht="13" hidden="1" x14ac:dyDescent="0.25">
      <c r="C31" s="18" t="e">
        <f>+#REF!</f>
        <v>#REF!</v>
      </c>
      <c r="D31" s="19"/>
      <c r="E31" s="20"/>
      <c r="F31" s="21" t="e">
        <f>+#REF!</f>
        <v>#REF!</v>
      </c>
      <c r="G31" s="61">
        <f t="shared" si="3"/>
        <v>25</v>
      </c>
      <c r="H31" s="23">
        <v>0.2</v>
      </c>
      <c r="I31" s="23">
        <v>0.5</v>
      </c>
      <c r="J31" s="58"/>
      <c r="K31" s="58"/>
      <c r="L31" s="60" t="e">
        <f t="shared" si="4"/>
        <v>#REF!</v>
      </c>
    </row>
    <row r="32" spans="1:12" ht="13" hidden="1" x14ac:dyDescent="0.25">
      <c r="C32" s="18" t="e">
        <f>+#REF!</f>
        <v>#REF!</v>
      </c>
      <c r="D32" s="19"/>
      <c r="E32" s="20"/>
      <c r="F32" s="21" t="e">
        <f>+#REF!</f>
        <v>#REF!</v>
      </c>
      <c r="G32" s="61">
        <f t="shared" si="3"/>
        <v>2.5</v>
      </c>
      <c r="H32" s="23">
        <v>0.1</v>
      </c>
      <c r="I32" s="23">
        <v>0.05</v>
      </c>
      <c r="J32" s="58"/>
      <c r="K32" s="58"/>
      <c r="L32" s="60" t="e">
        <f t="shared" si="4"/>
        <v>#REF!</v>
      </c>
    </row>
    <row r="33" spans="1:12" ht="13" hidden="1" x14ac:dyDescent="0.25">
      <c r="C33" s="18" t="e">
        <f>+#REF!</f>
        <v>#REF!</v>
      </c>
      <c r="D33" s="19"/>
      <c r="E33" s="20"/>
      <c r="F33" s="21" t="e">
        <f>+#REF!</f>
        <v>#REF!</v>
      </c>
      <c r="G33" s="61">
        <f t="shared" si="3"/>
        <v>5</v>
      </c>
      <c r="H33" s="23">
        <v>0.1</v>
      </c>
      <c r="I33" s="23">
        <v>0.1</v>
      </c>
      <c r="J33" s="58"/>
      <c r="K33" s="58"/>
      <c r="L33" s="60" t="e">
        <f t="shared" si="4"/>
        <v>#REF!</v>
      </c>
    </row>
    <row r="34" spans="1:12" ht="13" hidden="1" x14ac:dyDescent="0.25">
      <c r="C34" s="18" t="e">
        <f>+#REF!</f>
        <v>#REF!</v>
      </c>
      <c r="D34" s="19"/>
      <c r="E34" s="20"/>
      <c r="F34" s="21" t="e">
        <f>+#REF!</f>
        <v>#REF!</v>
      </c>
      <c r="G34" s="61">
        <f t="shared" si="3"/>
        <v>10</v>
      </c>
      <c r="H34" s="23">
        <v>0.35</v>
      </c>
      <c r="I34" s="23">
        <v>0.2</v>
      </c>
      <c r="J34" s="58"/>
      <c r="K34" s="58"/>
      <c r="L34" s="60" t="e">
        <f t="shared" si="4"/>
        <v>#REF!</v>
      </c>
    </row>
    <row r="35" spans="1:12" ht="13" hidden="1" x14ac:dyDescent="0.25">
      <c r="C35" s="18" t="e">
        <f>+#REF!</f>
        <v>#REF!</v>
      </c>
      <c r="D35" s="19"/>
      <c r="E35" s="20"/>
      <c r="F35" s="21" t="e">
        <f>+#REF!</f>
        <v>#REF!</v>
      </c>
      <c r="G35" s="61">
        <f t="shared" si="3"/>
        <v>1</v>
      </c>
      <c r="H35" s="23">
        <v>0.02</v>
      </c>
      <c r="I35" s="23">
        <v>0.02</v>
      </c>
      <c r="J35" s="58"/>
      <c r="K35" s="58"/>
      <c r="L35" s="60" t="e">
        <f t="shared" si="4"/>
        <v>#REF!</v>
      </c>
    </row>
    <row r="36" spans="1:12" ht="13" hidden="1" x14ac:dyDescent="0.25">
      <c r="C36" s="18" t="e">
        <f>+#REF!</f>
        <v>#REF!</v>
      </c>
      <c r="D36" s="19"/>
      <c r="E36" s="20"/>
      <c r="F36" s="21" t="e">
        <f>+#REF!</f>
        <v>#REF!</v>
      </c>
      <c r="G36" s="61">
        <f t="shared" si="3"/>
        <v>1.5</v>
      </c>
      <c r="H36" s="23">
        <v>0.03</v>
      </c>
      <c r="I36" s="23">
        <v>0.03</v>
      </c>
      <c r="J36" s="58"/>
      <c r="K36" s="58"/>
      <c r="L36" s="60" t="e">
        <f t="shared" si="4"/>
        <v>#REF!</v>
      </c>
    </row>
    <row r="37" spans="1:12" s="2" customFormat="1" ht="13" hidden="1" x14ac:dyDescent="0.25">
      <c r="A37" s="1"/>
      <c r="B37" s="5"/>
      <c r="C37" s="24" t="s">
        <v>0</v>
      </c>
      <c r="D37" s="25"/>
      <c r="E37" s="26"/>
      <c r="F37" s="27" t="e">
        <f>SUBTOTAL(9,F29:F36)</f>
        <v>#REF!</v>
      </c>
      <c r="G37" s="22">
        <f>SUM(G29:G36)</f>
        <v>50</v>
      </c>
      <c r="H37" s="23">
        <f>SUM(H29:H36)</f>
        <v>1</v>
      </c>
      <c r="I37" s="23">
        <f>SUM(I29:I36)</f>
        <v>1</v>
      </c>
      <c r="J37" s="58"/>
      <c r="K37" s="58"/>
      <c r="L37" s="26"/>
    </row>
    <row r="38" spans="1:12" ht="13" hidden="1" x14ac:dyDescent="0.3">
      <c r="D38" s="13"/>
      <c r="E38" s="11"/>
      <c r="J38" s="58"/>
      <c r="K38" s="58"/>
      <c r="L38" s="11"/>
    </row>
    <row r="39" spans="1:12" hidden="1" x14ac:dyDescent="0.25"/>
    <row r="40" spans="1:12" hidden="1" x14ac:dyDescent="0.25"/>
    <row r="41" spans="1:12" hidden="1" x14ac:dyDescent="0.25"/>
    <row r="42" spans="1:12" hidden="1" x14ac:dyDescent="0.25"/>
    <row r="43" spans="1:12" hidden="1" x14ac:dyDescent="0.25"/>
  </sheetData>
  <sheetProtection algorithmName="SHA-512" hashValue="M31V8enm0XwndwLDvvDEXkt5ragzl55D4qKcSmipgPr7qr1avXVhUWS7aEpsl937/pOKsp5EDbtg30WcOzCd6w==" saltValue="RjuG791Ih6FakV4Px1C0fw==" spinCount="100000" sheet="1" objects="1" scenarios="1"/>
  <protectedRanges>
    <protectedRange sqref="E7:E21 L7:L24 E23:E24" name="Rango1"/>
    <protectedRange sqref="E22" name="Rango1_2"/>
  </protectedRanges>
  <mergeCells count="5">
    <mergeCell ref="B1:C1"/>
    <mergeCell ref="E2:F2"/>
    <mergeCell ref="C3:J3"/>
    <mergeCell ref="F5:G5"/>
    <mergeCell ref="I5:J5"/>
  </mergeCells>
  <conditionalFormatting sqref="J25">
    <cfRule type="containsText" dxfId="74" priority="166" stopIfTrue="1" operator="containsText" text="No">
      <formula>NOT(ISERROR(SEARCH("No",J25)))</formula>
    </cfRule>
  </conditionalFormatting>
  <conditionalFormatting sqref="J25">
    <cfRule type="colorScale" priority="165">
      <colorScale>
        <cfvo type="num" val="0"/>
        <cfvo type="percentile" val="50"/>
        <cfvo type="num" val="#REF!"/>
        <color rgb="FFFF0000"/>
        <color rgb="FFFFFF00"/>
        <color rgb="FF006600"/>
      </colorScale>
    </cfRule>
  </conditionalFormatting>
  <conditionalFormatting sqref="J25">
    <cfRule type="colorScale" priority="164">
      <colorScale>
        <cfvo type="num" val="0"/>
        <cfvo type="formula" val="#REF!/2"/>
        <cfvo type="num" val="#REF!"/>
        <color rgb="FFFF0000"/>
        <color rgb="FFFFFF00"/>
        <color rgb="FF006600"/>
      </colorScale>
    </cfRule>
  </conditionalFormatting>
  <conditionalFormatting sqref="J24">
    <cfRule type="expression" dxfId="73" priority="154" stopIfTrue="1">
      <formula>$K$23=0</formula>
    </cfRule>
    <cfRule type="expression" dxfId="72" priority="155" stopIfTrue="1">
      <formula>$K$23&gt;0</formula>
    </cfRule>
    <cfRule type="dataBar" priority="156">
      <dataBar>
        <cfvo type="min"/>
        <cfvo type="max"/>
        <color rgb="FFFF0000"/>
      </dataBar>
      <extLst>
        <ext xmlns:x14="http://schemas.microsoft.com/office/spreadsheetml/2009/9/main" uri="{B025F937-C7B1-47D3-B67F-A62EFF666E3E}">
          <x14:id>{320805CF-5A13-4B72-9766-742C61786A50}</x14:id>
        </ext>
      </extLst>
    </cfRule>
    <cfRule type="colorScale" priority="157">
      <colorScale>
        <cfvo type="min"/>
        <cfvo type="percentile" val="50"/>
        <cfvo type="max"/>
        <color rgb="FF63BE7B"/>
        <color rgb="FFFFEB84"/>
        <color rgb="FFF8696B"/>
      </colorScale>
    </cfRule>
  </conditionalFormatting>
  <conditionalFormatting sqref="J7">
    <cfRule type="expression" dxfId="71" priority="104" stopIfTrue="1">
      <formula>E7="No"</formula>
    </cfRule>
    <cfRule type="dataBar" priority="105">
      <dataBar>
        <cfvo type="min"/>
        <cfvo type="max"/>
        <color rgb="FFFF0000"/>
      </dataBar>
      <extLst>
        <ext xmlns:x14="http://schemas.microsoft.com/office/spreadsheetml/2009/9/main" uri="{B025F937-C7B1-47D3-B67F-A62EFF666E3E}">
          <x14:id>{8573DB12-0CDE-4668-9397-7EAD3168B3A3}</x14:id>
        </ext>
      </extLst>
    </cfRule>
    <cfRule type="colorScale" priority="106">
      <colorScale>
        <cfvo type="min"/>
        <cfvo type="percentile" val="50"/>
        <cfvo type="max"/>
        <color rgb="FF63BE7B"/>
        <color rgb="FFFFEB84"/>
        <color rgb="FFF8696B"/>
      </colorScale>
    </cfRule>
  </conditionalFormatting>
  <conditionalFormatting sqref="K7">
    <cfRule type="expression" dxfId="70" priority="101" stopIfTrue="1">
      <formula>F7="No"</formula>
    </cfRule>
    <cfRule type="dataBar" priority="102">
      <dataBar>
        <cfvo type="min"/>
        <cfvo type="max"/>
        <color rgb="FFFF0000"/>
      </dataBar>
      <extLst>
        <ext xmlns:x14="http://schemas.microsoft.com/office/spreadsheetml/2009/9/main" uri="{B025F937-C7B1-47D3-B67F-A62EFF666E3E}">
          <x14:id>{BA6D49C8-A914-4D26-81FC-FD1576A69E93}</x14:id>
        </ext>
      </extLst>
    </cfRule>
    <cfRule type="colorScale" priority="103">
      <colorScale>
        <cfvo type="min"/>
        <cfvo type="percentile" val="50"/>
        <cfvo type="max"/>
        <color rgb="FF63BE7B"/>
        <color rgb="FFFFEB84"/>
        <color rgb="FFF8696B"/>
      </colorScale>
    </cfRule>
  </conditionalFormatting>
  <conditionalFormatting sqref="J8">
    <cfRule type="expression" dxfId="69" priority="94" stopIfTrue="1">
      <formula>E8="No"</formula>
    </cfRule>
    <cfRule type="dataBar" priority="95">
      <dataBar>
        <cfvo type="min"/>
        <cfvo type="max"/>
        <color rgb="FFFF0000"/>
      </dataBar>
      <extLst>
        <ext xmlns:x14="http://schemas.microsoft.com/office/spreadsheetml/2009/9/main" uri="{B025F937-C7B1-47D3-B67F-A62EFF666E3E}">
          <x14:id>{6EB3E7F0-2F06-42F3-9076-20A7C6ACE0D9}</x14:id>
        </ext>
      </extLst>
    </cfRule>
    <cfRule type="colorScale" priority="96">
      <colorScale>
        <cfvo type="min"/>
        <cfvo type="percentile" val="50"/>
        <cfvo type="max"/>
        <color rgb="FF63BE7B"/>
        <color rgb="FFFFEB84"/>
        <color rgb="FFF8696B"/>
      </colorScale>
    </cfRule>
  </conditionalFormatting>
  <conditionalFormatting sqref="K8">
    <cfRule type="expression" dxfId="68" priority="91" stopIfTrue="1">
      <formula>F8="No"</formula>
    </cfRule>
    <cfRule type="dataBar" priority="92">
      <dataBar>
        <cfvo type="min"/>
        <cfvo type="max"/>
        <color rgb="FFFF0000"/>
      </dataBar>
      <extLst>
        <ext xmlns:x14="http://schemas.microsoft.com/office/spreadsheetml/2009/9/main" uri="{B025F937-C7B1-47D3-B67F-A62EFF666E3E}">
          <x14:id>{2CBDE6D0-FDEC-4925-B40E-9E76194C9230}</x14:id>
        </ext>
      </extLst>
    </cfRule>
    <cfRule type="colorScale" priority="93">
      <colorScale>
        <cfvo type="min"/>
        <cfvo type="percentile" val="50"/>
        <cfvo type="max"/>
        <color rgb="FF63BE7B"/>
        <color rgb="FFFFEB84"/>
        <color rgb="FFF8696B"/>
      </colorScale>
    </cfRule>
  </conditionalFormatting>
  <conditionalFormatting sqref="K9">
    <cfRule type="expression" dxfId="67" priority="85" stopIfTrue="1">
      <formula>F9="No"</formula>
    </cfRule>
    <cfRule type="dataBar" priority="86">
      <dataBar>
        <cfvo type="min"/>
        <cfvo type="max"/>
        <color rgb="FFFF0000"/>
      </dataBar>
      <extLst>
        <ext xmlns:x14="http://schemas.microsoft.com/office/spreadsheetml/2009/9/main" uri="{B025F937-C7B1-47D3-B67F-A62EFF666E3E}">
          <x14:id>{4F83B1E6-D7A3-49C1-823B-DA17723080BC}</x14:id>
        </ext>
      </extLst>
    </cfRule>
    <cfRule type="colorScale" priority="87">
      <colorScale>
        <cfvo type="min"/>
        <cfvo type="percentile" val="50"/>
        <cfvo type="max"/>
        <color rgb="FF63BE7B"/>
        <color rgb="FFFFEB84"/>
        <color rgb="FFF8696B"/>
      </colorScale>
    </cfRule>
  </conditionalFormatting>
  <conditionalFormatting sqref="J10">
    <cfRule type="expression" dxfId="66" priority="82" stopIfTrue="1">
      <formula>E10="No"</formula>
    </cfRule>
    <cfRule type="dataBar" priority="83">
      <dataBar>
        <cfvo type="min"/>
        <cfvo type="max"/>
        <color rgb="FFFF0000"/>
      </dataBar>
      <extLst>
        <ext xmlns:x14="http://schemas.microsoft.com/office/spreadsheetml/2009/9/main" uri="{B025F937-C7B1-47D3-B67F-A62EFF666E3E}">
          <x14:id>{2B020C42-AFB6-4770-8D14-413C4EEC5D6D}</x14:id>
        </ext>
      </extLst>
    </cfRule>
    <cfRule type="colorScale" priority="84">
      <colorScale>
        <cfvo type="min"/>
        <cfvo type="percentile" val="50"/>
        <cfvo type="max"/>
        <color rgb="FF63BE7B"/>
        <color rgb="FFFFEB84"/>
        <color rgb="FFF8696B"/>
      </colorScale>
    </cfRule>
  </conditionalFormatting>
  <conditionalFormatting sqref="K10">
    <cfRule type="expression" dxfId="65" priority="79" stopIfTrue="1">
      <formula>F10="No"</formula>
    </cfRule>
    <cfRule type="dataBar" priority="80">
      <dataBar>
        <cfvo type="min"/>
        <cfvo type="max"/>
        <color rgb="FFFF0000"/>
      </dataBar>
      <extLst>
        <ext xmlns:x14="http://schemas.microsoft.com/office/spreadsheetml/2009/9/main" uri="{B025F937-C7B1-47D3-B67F-A62EFF666E3E}">
          <x14:id>{3DE431A3-E22C-4DEF-AB0C-A6FD8C3B56DA}</x14:id>
        </ext>
      </extLst>
    </cfRule>
    <cfRule type="colorScale" priority="81">
      <colorScale>
        <cfvo type="min"/>
        <cfvo type="percentile" val="50"/>
        <cfvo type="max"/>
        <color rgb="FF63BE7B"/>
        <color rgb="FFFFEB84"/>
        <color rgb="FFF8696B"/>
      </colorScale>
    </cfRule>
  </conditionalFormatting>
  <conditionalFormatting sqref="K11">
    <cfRule type="expression" dxfId="64" priority="73" stopIfTrue="1">
      <formula>F11="No"</formula>
    </cfRule>
    <cfRule type="dataBar" priority="74">
      <dataBar>
        <cfvo type="min"/>
        <cfvo type="max"/>
        <color rgb="FFFF0000"/>
      </dataBar>
      <extLst>
        <ext xmlns:x14="http://schemas.microsoft.com/office/spreadsheetml/2009/9/main" uri="{B025F937-C7B1-47D3-B67F-A62EFF666E3E}">
          <x14:id>{21ABBE71-2743-4D68-A8F5-557CEA7B42B1}</x14:id>
        </ext>
      </extLst>
    </cfRule>
    <cfRule type="colorScale" priority="75">
      <colorScale>
        <cfvo type="min"/>
        <cfvo type="percentile" val="50"/>
        <cfvo type="max"/>
        <color rgb="FF63BE7B"/>
        <color rgb="FFFFEB84"/>
        <color rgb="FFF8696B"/>
      </colorScale>
    </cfRule>
  </conditionalFormatting>
  <conditionalFormatting sqref="K12">
    <cfRule type="expression" dxfId="63" priority="67" stopIfTrue="1">
      <formula>F12="No"</formula>
    </cfRule>
    <cfRule type="dataBar" priority="68">
      <dataBar>
        <cfvo type="min"/>
        <cfvo type="max"/>
        <color rgb="FFFF0000"/>
      </dataBar>
      <extLst>
        <ext xmlns:x14="http://schemas.microsoft.com/office/spreadsheetml/2009/9/main" uri="{B025F937-C7B1-47D3-B67F-A62EFF666E3E}">
          <x14:id>{A7255567-9F33-4887-A136-719295000A1B}</x14:id>
        </ext>
      </extLst>
    </cfRule>
    <cfRule type="colorScale" priority="69">
      <colorScale>
        <cfvo type="min"/>
        <cfvo type="percentile" val="50"/>
        <cfvo type="max"/>
        <color rgb="FF63BE7B"/>
        <color rgb="FFFFEB84"/>
        <color rgb="FFF8696B"/>
      </colorScale>
    </cfRule>
  </conditionalFormatting>
  <conditionalFormatting sqref="J13">
    <cfRule type="expression" dxfId="62" priority="64" stopIfTrue="1">
      <formula>E13="No"</formula>
    </cfRule>
    <cfRule type="dataBar" priority="65">
      <dataBar>
        <cfvo type="min"/>
        <cfvo type="max"/>
        <color rgb="FFFF0000"/>
      </dataBar>
      <extLst>
        <ext xmlns:x14="http://schemas.microsoft.com/office/spreadsheetml/2009/9/main" uri="{B025F937-C7B1-47D3-B67F-A62EFF666E3E}">
          <x14:id>{64F4D0AD-67C4-4629-A502-FF3BF0A4E0B3}</x14:id>
        </ext>
      </extLst>
    </cfRule>
    <cfRule type="colorScale" priority="66">
      <colorScale>
        <cfvo type="min"/>
        <cfvo type="percentile" val="50"/>
        <cfvo type="max"/>
        <color rgb="FF63BE7B"/>
        <color rgb="FFFFEB84"/>
        <color rgb="FFF8696B"/>
      </colorScale>
    </cfRule>
  </conditionalFormatting>
  <conditionalFormatting sqref="K13">
    <cfRule type="expression" dxfId="61" priority="61" stopIfTrue="1">
      <formula>F13="No"</formula>
    </cfRule>
    <cfRule type="dataBar" priority="62">
      <dataBar>
        <cfvo type="min"/>
        <cfvo type="max"/>
        <color rgb="FFFF0000"/>
      </dataBar>
      <extLst>
        <ext xmlns:x14="http://schemas.microsoft.com/office/spreadsheetml/2009/9/main" uri="{B025F937-C7B1-47D3-B67F-A62EFF666E3E}">
          <x14:id>{855911B6-0079-4312-9A39-EE030D5D9C85}</x14:id>
        </ext>
      </extLst>
    </cfRule>
    <cfRule type="colorScale" priority="63">
      <colorScale>
        <cfvo type="min"/>
        <cfvo type="percentile" val="50"/>
        <cfvo type="max"/>
        <color rgb="FF63BE7B"/>
        <color rgb="FFFFEB84"/>
        <color rgb="FFF8696B"/>
      </colorScale>
    </cfRule>
  </conditionalFormatting>
  <conditionalFormatting sqref="J14">
    <cfRule type="expression" dxfId="60" priority="58" stopIfTrue="1">
      <formula>E14="No"</formula>
    </cfRule>
    <cfRule type="dataBar" priority="59">
      <dataBar>
        <cfvo type="min"/>
        <cfvo type="max"/>
        <color rgb="FFFF0000"/>
      </dataBar>
      <extLst>
        <ext xmlns:x14="http://schemas.microsoft.com/office/spreadsheetml/2009/9/main" uri="{B025F937-C7B1-47D3-B67F-A62EFF666E3E}">
          <x14:id>{EC341E95-46C1-4795-9A2F-4AD0A4335A04}</x14:id>
        </ext>
      </extLst>
    </cfRule>
    <cfRule type="colorScale" priority="60">
      <colorScale>
        <cfvo type="min"/>
        <cfvo type="percentile" val="50"/>
        <cfvo type="max"/>
        <color rgb="FF63BE7B"/>
        <color rgb="FFFFEB84"/>
        <color rgb="FFF8696B"/>
      </colorScale>
    </cfRule>
  </conditionalFormatting>
  <conditionalFormatting sqref="K14">
    <cfRule type="expression" dxfId="59" priority="55" stopIfTrue="1">
      <formula>F14="No"</formula>
    </cfRule>
    <cfRule type="dataBar" priority="56">
      <dataBar>
        <cfvo type="min"/>
        <cfvo type="max"/>
        <color rgb="FFFF0000"/>
      </dataBar>
      <extLst>
        <ext xmlns:x14="http://schemas.microsoft.com/office/spreadsheetml/2009/9/main" uri="{B025F937-C7B1-47D3-B67F-A62EFF666E3E}">
          <x14:id>{9DACE2B8-3AA6-47DF-9A46-BF22C8060AD1}</x14:id>
        </ext>
      </extLst>
    </cfRule>
    <cfRule type="colorScale" priority="57">
      <colorScale>
        <cfvo type="min"/>
        <cfvo type="percentile" val="50"/>
        <cfvo type="max"/>
        <color rgb="FF63BE7B"/>
        <color rgb="FFFFEB84"/>
        <color rgb="FFF8696B"/>
      </colorScale>
    </cfRule>
  </conditionalFormatting>
  <conditionalFormatting sqref="K15">
    <cfRule type="expression" dxfId="58" priority="49" stopIfTrue="1">
      <formula>F15="No"</formula>
    </cfRule>
    <cfRule type="dataBar" priority="50">
      <dataBar>
        <cfvo type="min"/>
        <cfvo type="max"/>
        <color rgb="FFFF0000"/>
      </dataBar>
      <extLst>
        <ext xmlns:x14="http://schemas.microsoft.com/office/spreadsheetml/2009/9/main" uri="{B025F937-C7B1-47D3-B67F-A62EFF666E3E}">
          <x14:id>{05CDB53E-0218-4B02-A270-CE5DDBEA6693}</x14:id>
        </ext>
      </extLst>
    </cfRule>
    <cfRule type="colorScale" priority="51">
      <colorScale>
        <cfvo type="min"/>
        <cfvo type="percentile" val="50"/>
        <cfvo type="max"/>
        <color rgb="FF63BE7B"/>
        <color rgb="FFFFEB84"/>
        <color rgb="FFF8696B"/>
      </colorScale>
    </cfRule>
  </conditionalFormatting>
  <conditionalFormatting sqref="J16">
    <cfRule type="expression" dxfId="57" priority="46" stopIfTrue="1">
      <formula>E16="No"</formula>
    </cfRule>
    <cfRule type="dataBar" priority="47">
      <dataBar>
        <cfvo type="min"/>
        <cfvo type="max"/>
        <color rgb="FFFF0000"/>
      </dataBar>
      <extLst>
        <ext xmlns:x14="http://schemas.microsoft.com/office/spreadsheetml/2009/9/main" uri="{B025F937-C7B1-47D3-B67F-A62EFF666E3E}">
          <x14:id>{7C32D6C2-7BE8-40E1-B8AA-2FAF28F5977B}</x14:id>
        </ext>
      </extLst>
    </cfRule>
    <cfRule type="colorScale" priority="48">
      <colorScale>
        <cfvo type="min"/>
        <cfvo type="percentile" val="50"/>
        <cfvo type="max"/>
        <color rgb="FF63BE7B"/>
        <color rgb="FFFFEB84"/>
        <color rgb="FFF8696B"/>
      </colorScale>
    </cfRule>
  </conditionalFormatting>
  <conditionalFormatting sqref="K16">
    <cfRule type="expression" dxfId="56" priority="43" stopIfTrue="1">
      <formula>F16="No"</formula>
    </cfRule>
    <cfRule type="dataBar" priority="44">
      <dataBar>
        <cfvo type="min"/>
        <cfvo type="max"/>
        <color rgb="FFFF0000"/>
      </dataBar>
      <extLst>
        <ext xmlns:x14="http://schemas.microsoft.com/office/spreadsheetml/2009/9/main" uri="{B025F937-C7B1-47D3-B67F-A62EFF666E3E}">
          <x14:id>{9EC72F77-0822-4233-9F42-B6073522D599}</x14:id>
        </ext>
      </extLst>
    </cfRule>
    <cfRule type="colorScale" priority="45">
      <colorScale>
        <cfvo type="min"/>
        <cfvo type="percentile" val="50"/>
        <cfvo type="max"/>
        <color rgb="FF63BE7B"/>
        <color rgb="FFFFEB84"/>
        <color rgb="FFF8696B"/>
      </colorScale>
    </cfRule>
  </conditionalFormatting>
  <conditionalFormatting sqref="J17">
    <cfRule type="expression" dxfId="55" priority="40" stopIfTrue="1">
      <formula>E17="No"</formula>
    </cfRule>
    <cfRule type="dataBar" priority="41">
      <dataBar>
        <cfvo type="min"/>
        <cfvo type="max"/>
        <color rgb="FFFF0000"/>
      </dataBar>
      <extLst>
        <ext xmlns:x14="http://schemas.microsoft.com/office/spreadsheetml/2009/9/main" uri="{B025F937-C7B1-47D3-B67F-A62EFF666E3E}">
          <x14:id>{28AC57E9-184F-471D-BD30-62AC342E4950}</x14:id>
        </ext>
      </extLst>
    </cfRule>
    <cfRule type="colorScale" priority="42">
      <colorScale>
        <cfvo type="min"/>
        <cfvo type="percentile" val="50"/>
        <cfvo type="max"/>
        <color rgb="FF63BE7B"/>
        <color rgb="FFFFEB84"/>
        <color rgb="FFF8696B"/>
      </colorScale>
    </cfRule>
  </conditionalFormatting>
  <conditionalFormatting sqref="K17">
    <cfRule type="expression" dxfId="54" priority="37" stopIfTrue="1">
      <formula>F17="No"</formula>
    </cfRule>
    <cfRule type="dataBar" priority="38">
      <dataBar>
        <cfvo type="min"/>
        <cfvo type="max"/>
        <color rgb="FFFF0000"/>
      </dataBar>
      <extLst>
        <ext xmlns:x14="http://schemas.microsoft.com/office/spreadsheetml/2009/9/main" uri="{B025F937-C7B1-47D3-B67F-A62EFF666E3E}">
          <x14:id>{3CDE2622-F93E-415C-8747-2212E6BBDE3C}</x14:id>
        </ext>
      </extLst>
    </cfRule>
    <cfRule type="colorScale" priority="39">
      <colorScale>
        <cfvo type="min"/>
        <cfvo type="percentile" val="50"/>
        <cfvo type="max"/>
        <color rgb="FF63BE7B"/>
        <color rgb="FFFFEB84"/>
        <color rgb="FFF8696B"/>
      </colorScale>
    </cfRule>
  </conditionalFormatting>
  <conditionalFormatting sqref="J18">
    <cfRule type="expression" dxfId="53" priority="34" stopIfTrue="1">
      <formula>E18="No"</formula>
    </cfRule>
    <cfRule type="dataBar" priority="35">
      <dataBar>
        <cfvo type="min"/>
        <cfvo type="max"/>
        <color rgb="FFFF0000"/>
      </dataBar>
      <extLst>
        <ext xmlns:x14="http://schemas.microsoft.com/office/spreadsheetml/2009/9/main" uri="{B025F937-C7B1-47D3-B67F-A62EFF666E3E}">
          <x14:id>{CF454367-B805-41B6-814A-D96B283119B0}</x14:id>
        </ext>
      </extLst>
    </cfRule>
    <cfRule type="colorScale" priority="36">
      <colorScale>
        <cfvo type="min"/>
        <cfvo type="percentile" val="50"/>
        <cfvo type="max"/>
        <color rgb="FF63BE7B"/>
        <color rgb="FFFFEB84"/>
        <color rgb="FFF8696B"/>
      </colorScale>
    </cfRule>
  </conditionalFormatting>
  <conditionalFormatting sqref="K18">
    <cfRule type="expression" dxfId="52" priority="31" stopIfTrue="1">
      <formula>F18="No"</formula>
    </cfRule>
    <cfRule type="dataBar" priority="32">
      <dataBar>
        <cfvo type="min"/>
        <cfvo type="max"/>
        <color rgb="FFFF0000"/>
      </dataBar>
      <extLst>
        <ext xmlns:x14="http://schemas.microsoft.com/office/spreadsheetml/2009/9/main" uri="{B025F937-C7B1-47D3-B67F-A62EFF666E3E}">
          <x14:id>{BB5D83C3-B7AC-4B3F-8021-3EF18657058C}</x14:id>
        </ext>
      </extLst>
    </cfRule>
    <cfRule type="colorScale" priority="33">
      <colorScale>
        <cfvo type="min"/>
        <cfvo type="percentile" val="50"/>
        <cfvo type="max"/>
        <color rgb="FF63BE7B"/>
        <color rgb="FFFFEB84"/>
        <color rgb="FFF8696B"/>
      </colorScale>
    </cfRule>
  </conditionalFormatting>
  <conditionalFormatting sqref="J19">
    <cfRule type="expression" dxfId="51" priority="28" stopIfTrue="1">
      <formula>E19="No"</formula>
    </cfRule>
    <cfRule type="dataBar" priority="29">
      <dataBar>
        <cfvo type="min"/>
        <cfvo type="max"/>
        <color rgb="FFFF0000"/>
      </dataBar>
      <extLst>
        <ext xmlns:x14="http://schemas.microsoft.com/office/spreadsheetml/2009/9/main" uri="{B025F937-C7B1-47D3-B67F-A62EFF666E3E}">
          <x14:id>{0178F447-87C2-4B2E-91CA-139E42EA5A97}</x14:id>
        </ext>
      </extLst>
    </cfRule>
    <cfRule type="colorScale" priority="30">
      <colorScale>
        <cfvo type="min"/>
        <cfvo type="percentile" val="50"/>
        <cfvo type="max"/>
        <color rgb="FF63BE7B"/>
        <color rgb="FFFFEB84"/>
        <color rgb="FFF8696B"/>
      </colorScale>
    </cfRule>
  </conditionalFormatting>
  <conditionalFormatting sqref="K19">
    <cfRule type="expression" dxfId="50" priority="25" stopIfTrue="1">
      <formula>F19="No"</formula>
    </cfRule>
    <cfRule type="dataBar" priority="26">
      <dataBar>
        <cfvo type="min"/>
        <cfvo type="max"/>
        <color rgb="FFFF0000"/>
      </dataBar>
      <extLst>
        <ext xmlns:x14="http://schemas.microsoft.com/office/spreadsheetml/2009/9/main" uri="{B025F937-C7B1-47D3-B67F-A62EFF666E3E}">
          <x14:id>{95B47C55-B73A-4637-ACC7-4E0ABCE67048}</x14:id>
        </ext>
      </extLst>
    </cfRule>
    <cfRule type="colorScale" priority="27">
      <colorScale>
        <cfvo type="min"/>
        <cfvo type="percentile" val="50"/>
        <cfvo type="max"/>
        <color rgb="FF63BE7B"/>
        <color rgb="FFFFEB84"/>
        <color rgb="FFF8696B"/>
      </colorScale>
    </cfRule>
  </conditionalFormatting>
  <conditionalFormatting sqref="J20">
    <cfRule type="expression" dxfId="49" priority="22" stopIfTrue="1">
      <formula>E20="No"</formula>
    </cfRule>
    <cfRule type="dataBar" priority="23">
      <dataBar>
        <cfvo type="min"/>
        <cfvo type="max"/>
        <color rgb="FFFF0000"/>
      </dataBar>
      <extLst>
        <ext xmlns:x14="http://schemas.microsoft.com/office/spreadsheetml/2009/9/main" uri="{B025F937-C7B1-47D3-B67F-A62EFF666E3E}">
          <x14:id>{18A16357-F567-4C95-BDE3-B3E580828AEB}</x14:id>
        </ext>
      </extLst>
    </cfRule>
    <cfRule type="colorScale" priority="24">
      <colorScale>
        <cfvo type="min"/>
        <cfvo type="percentile" val="50"/>
        <cfvo type="max"/>
        <color rgb="FF63BE7B"/>
        <color rgb="FFFFEB84"/>
        <color rgb="FFF8696B"/>
      </colorScale>
    </cfRule>
  </conditionalFormatting>
  <conditionalFormatting sqref="K20">
    <cfRule type="expression" dxfId="48" priority="19" stopIfTrue="1">
      <formula>F20="No"</formula>
    </cfRule>
    <cfRule type="dataBar" priority="20">
      <dataBar>
        <cfvo type="min"/>
        <cfvo type="max"/>
        <color rgb="FFFF0000"/>
      </dataBar>
      <extLst>
        <ext xmlns:x14="http://schemas.microsoft.com/office/spreadsheetml/2009/9/main" uri="{B025F937-C7B1-47D3-B67F-A62EFF666E3E}">
          <x14:id>{3BDD8B05-583D-49C2-8467-66BABBF6A6FF}</x14:id>
        </ext>
      </extLst>
    </cfRule>
    <cfRule type="colorScale" priority="21">
      <colorScale>
        <cfvo type="min"/>
        <cfvo type="percentile" val="50"/>
        <cfvo type="max"/>
        <color rgb="FF63BE7B"/>
        <color rgb="FFFFEB84"/>
        <color rgb="FFF8696B"/>
      </colorScale>
    </cfRule>
  </conditionalFormatting>
  <conditionalFormatting sqref="J21">
    <cfRule type="expression" dxfId="47" priority="16" stopIfTrue="1">
      <formula>E21="No"</formula>
    </cfRule>
    <cfRule type="dataBar" priority="17">
      <dataBar>
        <cfvo type="min"/>
        <cfvo type="max"/>
        <color rgb="FFFF0000"/>
      </dataBar>
      <extLst>
        <ext xmlns:x14="http://schemas.microsoft.com/office/spreadsheetml/2009/9/main" uri="{B025F937-C7B1-47D3-B67F-A62EFF666E3E}">
          <x14:id>{B439CB0A-3616-4DD7-BF71-06CD1B6F8FDF}</x14:id>
        </ext>
      </extLst>
    </cfRule>
    <cfRule type="colorScale" priority="18">
      <colorScale>
        <cfvo type="min"/>
        <cfvo type="percentile" val="50"/>
        <cfvo type="max"/>
        <color rgb="FF63BE7B"/>
        <color rgb="FFFFEB84"/>
        <color rgb="FFF8696B"/>
      </colorScale>
    </cfRule>
  </conditionalFormatting>
  <conditionalFormatting sqref="K21">
    <cfRule type="expression" dxfId="46" priority="13" stopIfTrue="1">
      <formula>F21="No"</formula>
    </cfRule>
    <cfRule type="dataBar" priority="14">
      <dataBar>
        <cfvo type="min"/>
        <cfvo type="max"/>
        <color rgb="FFFF0000"/>
      </dataBar>
      <extLst>
        <ext xmlns:x14="http://schemas.microsoft.com/office/spreadsheetml/2009/9/main" uri="{B025F937-C7B1-47D3-B67F-A62EFF666E3E}">
          <x14:id>{7FD3DEFC-D22A-4C4E-9236-6CF33BEF9921}</x14:id>
        </ext>
      </extLst>
    </cfRule>
    <cfRule type="colorScale" priority="15">
      <colorScale>
        <cfvo type="min"/>
        <cfvo type="percentile" val="50"/>
        <cfvo type="max"/>
        <color rgb="FF63BE7B"/>
        <color rgb="FFFFEB84"/>
        <color rgb="FFF8696B"/>
      </colorScale>
    </cfRule>
  </conditionalFormatting>
  <conditionalFormatting sqref="J15">
    <cfRule type="expression" dxfId="45" priority="10" stopIfTrue="1">
      <formula>E15="No"</formula>
    </cfRule>
    <cfRule type="dataBar" priority="11">
      <dataBar>
        <cfvo type="min"/>
        <cfvo type="max"/>
        <color rgb="FFFF0000"/>
      </dataBar>
      <extLst>
        <ext xmlns:x14="http://schemas.microsoft.com/office/spreadsheetml/2009/9/main" uri="{B025F937-C7B1-47D3-B67F-A62EFF666E3E}">
          <x14:id>{07DC4A2E-FE45-4471-A6F3-46E4034C0A84}</x14:id>
        </ext>
      </extLst>
    </cfRule>
    <cfRule type="colorScale" priority="12">
      <colorScale>
        <cfvo type="min"/>
        <cfvo type="percentile" val="50"/>
        <cfvo type="max"/>
        <color rgb="FF63BE7B"/>
        <color rgb="FFFFEB84"/>
        <color rgb="FFF8696B"/>
      </colorScale>
    </cfRule>
  </conditionalFormatting>
  <conditionalFormatting sqref="J11">
    <cfRule type="expression" dxfId="44" priority="7" stopIfTrue="1">
      <formula>E11="No"</formula>
    </cfRule>
    <cfRule type="dataBar" priority="8">
      <dataBar>
        <cfvo type="min"/>
        <cfvo type="max"/>
        <color rgb="FFFF0000"/>
      </dataBar>
      <extLst>
        <ext xmlns:x14="http://schemas.microsoft.com/office/spreadsheetml/2009/9/main" uri="{B025F937-C7B1-47D3-B67F-A62EFF666E3E}">
          <x14:id>{56686D67-6EE7-4E93-B659-EA3C87B23D16}</x14:id>
        </ext>
      </extLst>
    </cfRule>
    <cfRule type="colorScale" priority="9">
      <colorScale>
        <cfvo type="min"/>
        <cfvo type="percentile" val="50"/>
        <cfvo type="max"/>
        <color rgb="FF63BE7B"/>
        <color rgb="FFFFEB84"/>
        <color rgb="FFF8696B"/>
      </colorScale>
    </cfRule>
  </conditionalFormatting>
  <conditionalFormatting sqref="J12">
    <cfRule type="expression" dxfId="43" priority="4" stopIfTrue="1">
      <formula>E12="No"</formula>
    </cfRule>
    <cfRule type="dataBar" priority="5">
      <dataBar>
        <cfvo type="min"/>
        <cfvo type="max"/>
        <color rgb="FFFF0000"/>
      </dataBar>
      <extLst>
        <ext xmlns:x14="http://schemas.microsoft.com/office/spreadsheetml/2009/9/main" uri="{B025F937-C7B1-47D3-B67F-A62EFF666E3E}">
          <x14:id>{3BB59F1C-E424-47ED-B74D-E7D4F493E74D}</x14:id>
        </ext>
      </extLst>
    </cfRule>
    <cfRule type="colorScale" priority="6">
      <colorScale>
        <cfvo type="min"/>
        <cfvo type="percentile" val="50"/>
        <cfvo type="max"/>
        <color rgb="FF63BE7B"/>
        <color rgb="FFFFEB84"/>
        <color rgb="FFF8696B"/>
      </colorScale>
    </cfRule>
  </conditionalFormatting>
  <conditionalFormatting sqref="J9">
    <cfRule type="expression" dxfId="42" priority="1" stopIfTrue="1">
      <formula>E9="No"</formula>
    </cfRule>
    <cfRule type="dataBar" priority="2">
      <dataBar>
        <cfvo type="min"/>
        <cfvo type="max"/>
        <color rgb="FFFF0000"/>
      </dataBar>
      <extLst>
        <ext xmlns:x14="http://schemas.microsoft.com/office/spreadsheetml/2009/9/main" uri="{B025F937-C7B1-47D3-B67F-A62EFF666E3E}">
          <x14:id>{BECE1814-F3F5-44C7-B5C7-CFF2AAF0DDCC}</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7:E21" xr:uid="{00000000-0002-0000-0300-000000000000}">
      <formula1>$J$29:$J$30</formula1>
    </dataValidation>
  </dataValidations>
  <pageMargins left="0.27559055118110237" right="0.15748031496062992" top="0.59055118110236227" bottom="0.39370078740157483" header="0.19685039370078741" footer="0.19685039370078741"/>
  <pageSetup scale="68"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320805CF-5A13-4B72-9766-742C61786A50}">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8573DB12-0CDE-4668-9397-7EAD3168B3A3}">
            <x14:dataBar minLength="0" maxLength="100" negativeBarColorSameAsPositive="1" axisPosition="none">
              <x14:cfvo type="min"/>
              <x14:cfvo type="max"/>
            </x14:dataBar>
          </x14:cfRule>
          <xm:sqref>J7</xm:sqref>
        </x14:conditionalFormatting>
        <x14:conditionalFormatting xmlns:xm="http://schemas.microsoft.com/office/excel/2006/main">
          <x14:cfRule type="dataBar" id="{BA6D49C8-A914-4D26-81FC-FD1576A69E93}">
            <x14:dataBar minLength="0" maxLength="100" negativeBarColorSameAsPositive="1" axisPosition="none">
              <x14:cfvo type="min"/>
              <x14:cfvo type="max"/>
            </x14:dataBar>
          </x14:cfRule>
          <xm:sqref>K7</xm:sqref>
        </x14:conditionalFormatting>
        <x14:conditionalFormatting xmlns:xm="http://schemas.microsoft.com/office/excel/2006/main">
          <x14:cfRule type="dataBar" id="{6EB3E7F0-2F06-42F3-9076-20A7C6ACE0D9}">
            <x14:dataBar minLength="0" maxLength="100" negativeBarColorSameAsPositive="1" axisPosition="none">
              <x14:cfvo type="min"/>
              <x14:cfvo type="max"/>
            </x14:dataBar>
          </x14:cfRule>
          <xm:sqref>J8</xm:sqref>
        </x14:conditionalFormatting>
        <x14:conditionalFormatting xmlns:xm="http://schemas.microsoft.com/office/excel/2006/main">
          <x14:cfRule type="dataBar" id="{2CBDE6D0-FDEC-4925-B40E-9E76194C9230}">
            <x14:dataBar minLength="0" maxLength="100" negativeBarColorSameAsPositive="1" axisPosition="none">
              <x14:cfvo type="min"/>
              <x14:cfvo type="max"/>
            </x14:dataBar>
          </x14:cfRule>
          <xm:sqref>K8</xm:sqref>
        </x14:conditionalFormatting>
        <x14:conditionalFormatting xmlns:xm="http://schemas.microsoft.com/office/excel/2006/main">
          <x14:cfRule type="dataBar" id="{4F83B1E6-D7A3-49C1-823B-DA17723080BC}">
            <x14:dataBar minLength="0" maxLength="100" negativeBarColorSameAsPositive="1" axisPosition="none">
              <x14:cfvo type="min"/>
              <x14:cfvo type="max"/>
            </x14:dataBar>
          </x14:cfRule>
          <xm:sqref>K9</xm:sqref>
        </x14:conditionalFormatting>
        <x14:conditionalFormatting xmlns:xm="http://schemas.microsoft.com/office/excel/2006/main">
          <x14:cfRule type="dataBar" id="{2B020C42-AFB6-4770-8D14-413C4EEC5D6D}">
            <x14:dataBar minLength="0" maxLength="100" negativeBarColorSameAsPositive="1" axisPosition="none">
              <x14:cfvo type="min"/>
              <x14:cfvo type="max"/>
            </x14:dataBar>
          </x14:cfRule>
          <xm:sqref>J10</xm:sqref>
        </x14:conditionalFormatting>
        <x14:conditionalFormatting xmlns:xm="http://schemas.microsoft.com/office/excel/2006/main">
          <x14:cfRule type="dataBar" id="{3DE431A3-E22C-4DEF-AB0C-A6FD8C3B56DA}">
            <x14:dataBar minLength="0" maxLength="100" negativeBarColorSameAsPositive="1" axisPosition="none">
              <x14:cfvo type="min"/>
              <x14:cfvo type="max"/>
            </x14:dataBar>
          </x14:cfRule>
          <xm:sqref>K10</xm:sqref>
        </x14:conditionalFormatting>
        <x14:conditionalFormatting xmlns:xm="http://schemas.microsoft.com/office/excel/2006/main">
          <x14:cfRule type="dataBar" id="{21ABBE71-2743-4D68-A8F5-557CEA7B42B1}">
            <x14:dataBar minLength="0" maxLength="100" negativeBarColorSameAsPositive="1" axisPosition="none">
              <x14:cfvo type="min"/>
              <x14:cfvo type="max"/>
            </x14:dataBar>
          </x14:cfRule>
          <xm:sqref>K11</xm:sqref>
        </x14:conditionalFormatting>
        <x14:conditionalFormatting xmlns:xm="http://schemas.microsoft.com/office/excel/2006/main">
          <x14:cfRule type="dataBar" id="{A7255567-9F33-4887-A136-719295000A1B}">
            <x14:dataBar minLength="0" maxLength="100" negativeBarColorSameAsPositive="1" axisPosition="none">
              <x14:cfvo type="min"/>
              <x14:cfvo type="max"/>
            </x14:dataBar>
          </x14:cfRule>
          <xm:sqref>K12</xm:sqref>
        </x14:conditionalFormatting>
        <x14:conditionalFormatting xmlns:xm="http://schemas.microsoft.com/office/excel/2006/main">
          <x14:cfRule type="dataBar" id="{64F4D0AD-67C4-4629-A502-FF3BF0A4E0B3}">
            <x14:dataBar minLength="0" maxLength="100" negativeBarColorSameAsPositive="1" axisPosition="none">
              <x14:cfvo type="min"/>
              <x14:cfvo type="max"/>
            </x14:dataBar>
          </x14:cfRule>
          <xm:sqref>J13</xm:sqref>
        </x14:conditionalFormatting>
        <x14:conditionalFormatting xmlns:xm="http://schemas.microsoft.com/office/excel/2006/main">
          <x14:cfRule type="dataBar" id="{855911B6-0079-4312-9A39-EE030D5D9C85}">
            <x14:dataBar minLength="0" maxLength="100" negativeBarColorSameAsPositive="1" axisPosition="none">
              <x14:cfvo type="min"/>
              <x14:cfvo type="max"/>
            </x14:dataBar>
          </x14:cfRule>
          <xm:sqref>K13</xm:sqref>
        </x14:conditionalFormatting>
        <x14:conditionalFormatting xmlns:xm="http://schemas.microsoft.com/office/excel/2006/main">
          <x14:cfRule type="dataBar" id="{EC341E95-46C1-4795-9A2F-4AD0A4335A04}">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9DACE2B8-3AA6-47DF-9A46-BF22C8060AD1}">
            <x14:dataBar minLength="0" maxLength="100" negativeBarColorSameAsPositive="1" axisPosition="none">
              <x14:cfvo type="min"/>
              <x14:cfvo type="max"/>
            </x14:dataBar>
          </x14:cfRule>
          <xm:sqref>K14</xm:sqref>
        </x14:conditionalFormatting>
        <x14:conditionalFormatting xmlns:xm="http://schemas.microsoft.com/office/excel/2006/main">
          <x14:cfRule type="dataBar" id="{05CDB53E-0218-4B02-A270-CE5DDBEA6693}">
            <x14:dataBar minLength="0" maxLength="100" negativeBarColorSameAsPositive="1" axisPosition="none">
              <x14:cfvo type="min"/>
              <x14:cfvo type="max"/>
            </x14:dataBar>
          </x14:cfRule>
          <xm:sqref>K15</xm:sqref>
        </x14:conditionalFormatting>
        <x14:conditionalFormatting xmlns:xm="http://schemas.microsoft.com/office/excel/2006/main">
          <x14:cfRule type="dataBar" id="{7C32D6C2-7BE8-40E1-B8AA-2FAF28F5977B}">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9EC72F77-0822-4233-9F42-B6073522D599}">
            <x14:dataBar minLength="0" maxLength="100" negativeBarColorSameAsPositive="1" axisPosition="none">
              <x14:cfvo type="min"/>
              <x14:cfvo type="max"/>
            </x14:dataBar>
          </x14:cfRule>
          <xm:sqref>K16</xm:sqref>
        </x14:conditionalFormatting>
        <x14:conditionalFormatting xmlns:xm="http://schemas.microsoft.com/office/excel/2006/main">
          <x14:cfRule type="dataBar" id="{28AC57E9-184F-471D-BD30-62AC342E4950}">
            <x14:dataBar minLength="0" maxLength="100" negativeBarColorSameAsPositive="1" axisPosition="none">
              <x14:cfvo type="min"/>
              <x14:cfvo type="max"/>
            </x14:dataBar>
          </x14:cfRule>
          <xm:sqref>J17</xm:sqref>
        </x14:conditionalFormatting>
        <x14:conditionalFormatting xmlns:xm="http://schemas.microsoft.com/office/excel/2006/main">
          <x14:cfRule type="dataBar" id="{3CDE2622-F93E-415C-8747-2212E6BBDE3C}">
            <x14:dataBar minLength="0" maxLength="100" negativeBarColorSameAsPositive="1" axisPosition="none">
              <x14:cfvo type="min"/>
              <x14:cfvo type="max"/>
            </x14:dataBar>
          </x14:cfRule>
          <xm:sqref>K17</xm:sqref>
        </x14:conditionalFormatting>
        <x14:conditionalFormatting xmlns:xm="http://schemas.microsoft.com/office/excel/2006/main">
          <x14:cfRule type="dataBar" id="{CF454367-B805-41B6-814A-D96B283119B0}">
            <x14:dataBar minLength="0" maxLength="100" negativeBarColorSameAsPositive="1" axisPosition="none">
              <x14:cfvo type="min"/>
              <x14:cfvo type="max"/>
            </x14:dataBar>
          </x14:cfRule>
          <xm:sqref>J18</xm:sqref>
        </x14:conditionalFormatting>
        <x14:conditionalFormatting xmlns:xm="http://schemas.microsoft.com/office/excel/2006/main">
          <x14:cfRule type="dataBar" id="{BB5D83C3-B7AC-4B3F-8021-3EF18657058C}">
            <x14:dataBar minLength="0" maxLength="100" negativeBarColorSameAsPositive="1" axisPosition="none">
              <x14:cfvo type="min"/>
              <x14:cfvo type="max"/>
            </x14:dataBar>
          </x14:cfRule>
          <xm:sqref>K18</xm:sqref>
        </x14:conditionalFormatting>
        <x14:conditionalFormatting xmlns:xm="http://schemas.microsoft.com/office/excel/2006/main">
          <x14:cfRule type="dataBar" id="{0178F447-87C2-4B2E-91CA-139E42EA5A97}">
            <x14:dataBar minLength="0" maxLength="100" negativeBarColorSameAsPositive="1" axisPosition="none">
              <x14:cfvo type="min"/>
              <x14:cfvo type="max"/>
            </x14:dataBar>
          </x14:cfRule>
          <xm:sqref>J19</xm:sqref>
        </x14:conditionalFormatting>
        <x14:conditionalFormatting xmlns:xm="http://schemas.microsoft.com/office/excel/2006/main">
          <x14:cfRule type="dataBar" id="{95B47C55-B73A-4637-ACC7-4E0ABCE67048}">
            <x14:dataBar minLength="0" maxLength="100" negativeBarColorSameAsPositive="1" axisPosition="none">
              <x14:cfvo type="min"/>
              <x14:cfvo type="max"/>
            </x14:dataBar>
          </x14:cfRule>
          <xm:sqref>K19</xm:sqref>
        </x14:conditionalFormatting>
        <x14:conditionalFormatting xmlns:xm="http://schemas.microsoft.com/office/excel/2006/main">
          <x14:cfRule type="dataBar" id="{18A16357-F567-4C95-BDE3-B3E580828AEB}">
            <x14:dataBar minLength="0" maxLength="100" negativeBarColorSameAsPositive="1" axisPosition="none">
              <x14:cfvo type="min"/>
              <x14:cfvo type="max"/>
            </x14:dataBar>
          </x14:cfRule>
          <xm:sqref>J20</xm:sqref>
        </x14:conditionalFormatting>
        <x14:conditionalFormatting xmlns:xm="http://schemas.microsoft.com/office/excel/2006/main">
          <x14:cfRule type="dataBar" id="{3BDD8B05-583D-49C2-8467-66BABBF6A6FF}">
            <x14:dataBar minLength="0" maxLength="100" negativeBarColorSameAsPositive="1" axisPosition="none">
              <x14:cfvo type="min"/>
              <x14:cfvo type="max"/>
            </x14:dataBar>
          </x14:cfRule>
          <xm:sqref>K20</xm:sqref>
        </x14:conditionalFormatting>
        <x14:conditionalFormatting xmlns:xm="http://schemas.microsoft.com/office/excel/2006/main">
          <x14:cfRule type="dataBar" id="{B439CB0A-3616-4DD7-BF71-06CD1B6F8FDF}">
            <x14:dataBar minLength="0" maxLength="100" negativeBarColorSameAsPositive="1" axisPosition="none">
              <x14:cfvo type="min"/>
              <x14:cfvo type="max"/>
            </x14:dataBar>
          </x14:cfRule>
          <xm:sqref>J21</xm:sqref>
        </x14:conditionalFormatting>
        <x14:conditionalFormatting xmlns:xm="http://schemas.microsoft.com/office/excel/2006/main">
          <x14:cfRule type="dataBar" id="{7FD3DEFC-D22A-4C4E-9236-6CF33BEF9921}">
            <x14:dataBar minLength="0" maxLength="100" negativeBarColorSameAsPositive="1" axisPosition="none">
              <x14:cfvo type="min"/>
              <x14:cfvo type="max"/>
            </x14:dataBar>
          </x14:cfRule>
          <xm:sqref>K21</xm:sqref>
        </x14:conditionalFormatting>
        <x14:conditionalFormatting xmlns:xm="http://schemas.microsoft.com/office/excel/2006/main">
          <x14:cfRule type="dataBar" id="{07DC4A2E-FE45-4471-A6F3-46E4034C0A84}">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56686D67-6EE7-4E93-B659-EA3C87B23D16}">
            <x14:dataBar minLength="0" maxLength="100" negativeBarColorSameAsPositive="1" axisPosition="none">
              <x14:cfvo type="min"/>
              <x14:cfvo type="max"/>
            </x14:dataBar>
          </x14:cfRule>
          <xm:sqref>J11</xm:sqref>
        </x14:conditionalFormatting>
        <x14:conditionalFormatting xmlns:xm="http://schemas.microsoft.com/office/excel/2006/main">
          <x14:cfRule type="dataBar" id="{3BB59F1C-E424-47ED-B74D-E7D4F493E74D}">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BECE1814-F3F5-44C7-B5C7-CFF2AAF0DDCC}">
            <x14:dataBar minLength="0" maxLength="100" negativeBarColorSameAsPositive="1" axisPosition="none">
              <x14:cfvo type="min"/>
              <x14:cfvo type="max"/>
            </x14:dataBar>
          </x14:cfRule>
          <xm:sqref>J9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0"/>
  <sheetViews>
    <sheetView zoomScale="85" zoomScaleNormal="85" workbookViewId="0">
      <pane ySplit="6" topLeftCell="A7" activePane="bottomLeft" state="frozenSplit"/>
      <selection pane="bottomLeft" activeCell="E19" sqref="E19"/>
    </sheetView>
  </sheetViews>
  <sheetFormatPr baseColWidth="10" defaultColWidth="9.1796875" defaultRowHeight="12.5" x14ac:dyDescent="0.25"/>
  <cols>
    <col min="1" max="1" width="4" style="1" customWidth="1"/>
    <col min="2" max="2" width="9" style="5" customWidth="1"/>
    <col min="3" max="3" width="31.7265625" style="7" customWidth="1"/>
    <col min="4" max="4" width="68.81640625" style="12" customWidth="1"/>
    <col min="5" max="5" width="17" style="10" customWidth="1"/>
    <col min="6" max="6" width="15.453125" style="8" hidden="1" customWidth="1"/>
    <col min="7" max="7" width="15.54296875" style="9" hidden="1" customWidth="1"/>
    <col min="8" max="9" width="15.54296875" style="15" hidden="1" customWidth="1"/>
    <col min="10" max="10" width="18.54296875" style="9" customWidth="1"/>
    <col min="11" max="11" width="2.7265625" style="9" customWidth="1"/>
    <col min="12" max="12" width="62.26953125" style="10" customWidth="1"/>
    <col min="13" max="16384" width="9.1796875" style="3"/>
  </cols>
  <sheetData>
    <row r="1" spans="2:12" ht="23.25" customHeight="1" x14ac:dyDescent="0.25">
      <c r="B1" s="131" t="s">
        <v>1</v>
      </c>
      <c r="C1" s="131"/>
    </row>
    <row r="2" spans="2:12" ht="21" customHeight="1" x14ac:dyDescent="0.25">
      <c r="B2" s="6"/>
      <c r="C2" s="16"/>
      <c r="D2" s="52" t="s">
        <v>221</v>
      </c>
      <c r="E2" s="122"/>
      <c r="F2" s="123"/>
      <c r="H2" s="9"/>
      <c r="I2" s="52" t="s">
        <v>224</v>
      </c>
      <c r="J2" s="116" t="s">
        <v>276</v>
      </c>
      <c r="K2" s="76"/>
      <c r="L2" s="3"/>
    </row>
    <row r="3" spans="2:12" ht="96" hidden="1" customHeight="1" x14ac:dyDescent="0.25">
      <c r="B3" s="6"/>
      <c r="C3" s="132" t="s">
        <v>220</v>
      </c>
      <c r="D3" s="132"/>
      <c r="E3" s="132"/>
      <c r="F3" s="132"/>
      <c r="G3" s="132"/>
      <c r="H3" s="132"/>
      <c r="I3" s="132"/>
      <c r="J3" s="132"/>
      <c r="K3" s="66"/>
      <c r="L3" s="3"/>
    </row>
    <row r="4" spans="2:12" ht="5.25" customHeight="1" x14ac:dyDescent="0.25">
      <c r="B4" s="6"/>
      <c r="C4" s="16"/>
      <c r="D4" s="17"/>
      <c r="E4" s="17"/>
      <c r="G4" s="3"/>
      <c r="H4" s="3"/>
      <c r="I4" s="3"/>
      <c r="J4" s="3"/>
      <c r="K4" s="3"/>
      <c r="L4" s="3"/>
    </row>
    <row r="5" spans="2:12" ht="16.5" customHeight="1" x14ac:dyDescent="0.45">
      <c r="B5" s="6"/>
      <c r="C5" s="16"/>
      <c r="D5" s="17"/>
      <c r="E5" s="17"/>
      <c r="F5" s="124" t="s">
        <v>217</v>
      </c>
      <c r="G5" s="125"/>
      <c r="H5" s="107" t="s">
        <v>270</v>
      </c>
      <c r="I5" s="126" t="s">
        <v>219</v>
      </c>
      <c r="J5" s="127"/>
      <c r="K5" s="77"/>
      <c r="L5" s="3"/>
    </row>
    <row r="6" spans="2:12" ht="74.25" customHeight="1" x14ac:dyDescent="0.25">
      <c r="B6" s="34" t="s">
        <v>2</v>
      </c>
      <c r="C6" s="34" t="s">
        <v>3</v>
      </c>
      <c r="D6" s="35" t="s">
        <v>4</v>
      </c>
      <c r="E6" s="55" t="s">
        <v>235</v>
      </c>
      <c r="F6" s="54" t="s">
        <v>199</v>
      </c>
      <c r="G6" s="54" t="s">
        <v>6</v>
      </c>
      <c r="H6" s="55" t="s">
        <v>247</v>
      </c>
      <c r="I6" s="55" t="s">
        <v>248</v>
      </c>
      <c r="J6" s="56" t="s">
        <v>218</v>
      </c>
      <c r="K6" s="56"/>
      <c r="L6" s="36" t="s">
        <v>5</v>
      </c>
    </row>
    <row r="7" spans="2:12" ht="25" x14ac:dyDescent="0.25">
      <c r="B7" s="94">
        <v>87</v>
      </c>
      <c r="C7" s="95" t="s">
        <v>327</v>
      </c>
      <c r="D7" s="99" t="s">
        <v>328</v>
      </c>
      <c r="E7" s="59" t="s">
        <v>83</v>
      </c>
      <c r="F7" s="102">
        <v>10</v>
      </c>
      <c r="G7" s="100" t="e">
        <f>+F7/#REF!</f>
        <v>#REF!</v>
      </c>
      <c r="H7" s="101">
        <f>IF(E7="Yes",F7,0)</f>
        <v>10</v>
      </c>
      <c r="I7" s="97" t="e">
        <f>IF(OR($H$7=0,$H$9=0,$H$10=0,#REF!=0)=FALSE,H7,0)</f>
        <v>#REF!</v>
      </c>
      <c r="J7" s="98" t="str">
        <f>IF(E7="Yes","OK","Did not pass")</f>
        <v>OK</v>
      </c>
      <c r="K7" s="57"/>
      <c r="L7" s="70"/>
    </row>
    <row r="8" spans="2:12" ht="25" x14ac:dyDescent="0.25">
      <c r="B8" s="94">
        <v>88</v>
      </c>
      <c r="C8" s="95" t="s">
        <v>326</v>
      </c>
      <c r="D8" s="99" t="s">
        <v>329</v>
      </c>
      <c r="E8" s="59" t="s">
        <v>83</v>
      </c>
      <c r="F8" s="102">
        <v>10</v>
      </c>
      <c r="G8" s="100" t="e">
        <f>+F8/#REF!</f>
        <v>#REF!</v>
      </c>
      <c r="H8" s="101">
        <f>IF(E8="Yes",F8,0)</f>
        <v>10</v>
      </c>
      <c r="I8" s="97" t="e">
        <f>IF(OR($H$7=0,$H$9=0,$H$10=0,#REF!=0)=FALSE,H8,0)</f>
        <v>#REF!</v>
      </c>
      <c r="J8" s="98" t="str">
        <f>IF(E8="Yes","OK","Did not pass")</f>
        <v>OK</v>
      </c>
      <c r="K8" s="57"/>
      <c r="L8" s="70"/>
    </row>
    <row r="9" spans="2:12" ht="18.5" x14ac:dyDescent="0.25">
      <c r="B9" s="94">
        <v>89</v>
      </c>
      <c r="C9" s="95" t="s">
        <v>95</v>
      </c>
      <c r="D9" s="96" t="s">
        <v>96</v>
      </c>
      <c r="E9" s="59" t="s">
        <v>83</v>
      </c>
      <c r="F9" s="102">
        <v>10</v>
      </c>
      <c r="G9" s="100" t="e">
        <f>+F9/#REF!</f>
        <v>#REF!</v>
      </c>
      <c r="H9" s="101">
        <f t="shared" ref="H9:H21" si="0">IF(E9="Yes",F9,0)</f>
        <v>10</v>
      </c>
      <c r="I9" s="97" t="e">
        <f>IF(OR($H$7=0,$H$9=0,$H$10=0,#REF!=0)=FALSE,H9,0)</f>
        <v>#REF!</v>
      </c>
      <c r="J9" s="98" t="str">
        <f t="shared" ref="J9:J21" si="1">IF(E9="Yes","OK","Did not pass")</f>
        <v>OK</v>
      </c>
      <c r="K9" s="57"/>
      <c r="L9" s="70"/>
    </row>
    <row r="10" spans="2:12" ht="18.5" x14ac:dyDescent="0.25">
      <c r="B10" s="94">
        <v>90</v>
      </c>
      <c r="C10" s="95" t="s">
        <v>97</v>
      </c>
      <c r="D10" s="96" t="s">
        <v>98</v>
      </c>
      <c r="E10" s="59" t="s">
        <v>83</v>
      </c>
      <c r="F10" s="102">
        <v>10</v>
      </c>
      <c r="G10" s="100" t="e">
        <f>+F10/#REF!</f>
        <v>#REF!</v>
      </c>
      <c r="H10" s="101">
        <f t="shared" si="0"/>
        <v>10</v>
      </c>
      <c r="I10" s="97" t="e">
        <f>IF(OR($H$7=0,$H$9=0,$H$10=0,#REF!=0)=FALSE,H10,0)</f>
        <v>#REF!</v>
      </c>
      <c r="J10" s="98" t="str">
        <f t="shared" si="1"/>
        <v>OK</v>
      </c>
      <c r="K10" s="57"/>
      <c r="L10" s="70"/>
    </row>
    <row r="11" spans="2:12" ht="35.25" customHeight="1" x14ac:dyDescent="0.25">
      <c r="B11" s="94">
        <v>91</v>
      </c>
      <c r="C11" s="95" t="s">
        <v>99</v>
      </c>
      <c r="D11" s="96" t="s">
        <v>100</v>
      </c>
      <c r="E11" s="59" t="s">
        <v>272</v>
      </c>
      <c r="F11" s="102">
        <v>10</v>
      </c>
      <c r="G11" s="100" t="e">
        <f>+F11/#REF!</f>
        <v>#REF!</v>
      </c>
      <c r="H11" s="101">
        <f t="shared" si="0"/>
        <v>10</v>
      </c>
      <c r="I11" s="97" t="e">
        <f>IF(OR($H$7=0,$H$9=0,$H$10=0,#REF!=0)=FALSE,H11,0)</f>
        <v>#REF!</v>
      </c>
      <c r="J11" s="98" t="str">
        <f t="shared" si="1"/>
        <v>OK</v>
      </c>
      <c r="K11" s="57"/>
      <c r="L11" s="70"/>
    </row>
    <row r="12" spans="2:12" ht="26" x14ac:dyDescent="0.25">
      <c r="B12" s="94">
        <v>92</v>
      </c>
      <c r="C12" s="95" t="s">
        <v>101</v>
      </c>
      <c r="D12" s="96" t="s">
        <v>102</v>
      </c>
      <c r="E12" s="59" t="s">
        <v>272</v>
      </c>
      <c r="F12" s="102">
        <v>10</v>
      </c>
      <c r="G12" s="100" t="e">
        <f>+F12/#REF!</f>
        <v>#REF!</v>
      </c>
      <c r="H12" s="101">
        <f t="shared" si="0"/>
        <v>10</v>
      </c>
      <c r="I12" s="97" t="e">
        <f>IF(OR($H$7=0,$H$9=0,$H$10=0,#REF!=0)=FALSE,H12,0)</f>
        <v>#REF!</v>
      </c>
      <c r="J12" s="98" t="str">
        <f t="shared" si="1"/>
        <v>OK</v>
      </c>
      <c r="K12" s="57"/>
      <c r="L12" s="70"/>
    </row>
    <row r="13" spans="2:12" ht="23.25" customHeight="1" x14ac:dyDescent="0.25">
      <c r="B13" s="94">
        <v>93</v>
      </c>
      <c r="C13" s="95" t="s">
        <v>300</v>
      </c>
      <c r="D13" s="99" t="s">
        <v>331</v>
      </c>
      <c r="E13" s="59" t="s">
        <v>272</v>
      </c>
      <c r="F13" s="102">
        <v>10</v>
      </c>
      <c r="G13" s="100" t="e">
        <f>+F13/#REF!</f>
        <v>#REF!</v>
      </c>
      <c r="H13" s="101">
        <f t="shared" si="0"/>
        <v>10</v>
      </c>
      <c r="I13" s="97" t="e">
        <f>IF(OR($H$7=0,$H$9=0,$H$10=0,#REF!=0)=FALSE,H13,0)</f>
        <v>#REF!</v>
      </c>
      <c r="J13" s="98" t="str">
        <f t="shared" si="1"/>
        <v>OK</v>
      </c>
      <c r="K13" s="57"/>
      <c r="L13" s="70"/>
    </row>
    <row r="14" spans="2:12" ht="23.25" customHeight="1" x14ac:dyDescent="0.25">
      <c r="B14" s="94">
        <v>94</v>
      </c>
      <c r="C14" s="95" t="s">
        <v>300</v>
      </c>
      <c r="D14" s="99" t="s">
        <v>330</v>
      </c>
      <c r="E14" s="59" t="s">
        <v>272</v>
      </c>
      <c r="F14" s="102">
        <v>11</v>
      </c>
      <c r="G14" s="100" t="e">
        <f>+F14/#REF!</f>
        <v>#REF!</v>
      </c>
      <c r="H14" s="101">
        <f>IF(E14="Yes",F14,0)</f>
        <v>11</v>
      </c>
      <c r="I14" s="97" t="e">
        <f>IF(OR($H$7=0,$H$9=0,$H$10=0,#REF!=0)=FALSE,H14,0)</f>
        <v>#REF!</v>
      </c>
      <c r="J14" s="98" t="str">
        <f>IF(E14="Yes","OK","Did not pass")</f>
        <v>OK</v>
      </c>
      <c r="K14" s="57"/>
      <c r="L14" s="70"/>
    </row>
    <row r="15" spans="2:12" ht="23.25" customHeight="1" x14ac:dyDescent="0.25">
      <c r="B15" s="94">
        <v>95</v>
      </c>
      <c r="C15" s="95" t="s">
        <v>300</v>
      </c>
      <c r="D15" s="96" t="s">
        <v>301</v>
      </c>
      <c r="E15" s="59" t="s">
        <v>83</v>
      </c>
      <c r="F15" s="102">
        <v>10</v>
      </c>
      <c r="G15" s="100" t="e">
        <f>+F15/#REF!</f>
        <v>#REF!</v>
      </c>
      <c r="H15" s="101">
        <f t="shared" si="0"/>
        <v>10</v>
      </c>
      <c r="I15" s="97" t="e">
        <f>IF(OR($H$7=0,$H$9=0,$H$10=0,#REF!=0)=FALSE,H15,0)</f>
        <v>#REF!</v>
      </c>
      <c r="J15" s="98" t="str">
        <f t="shared" si="1"/>
        <v>OK</v>
      </c>
      <c r="K15" s="57"/>
      <c r="L15" s="70"/>
    </row>
    <row r="16" spans="2:12" ht="36.75" customHeight="1" x14ac:dyDescent="0.25">
      <c r="B16" s="94">
        <v>96</v>
      </c>
      <c r="C16" s="95" t="s">
        <v>103</v>
      </c>
      <c r="D16" s="96" t="s">
        <v>233</v>
      </c>
      <c r="E16" s="59" t="s">
        <v>272</v>
      </c>
      <c r="F16" s="102">
        <v>10</v>
      </c>
      <c r="G16" s="100" t="e">
        <f>+F16/#REF!</f>
        <v>#REF!</v>
      </c>
      <c r="H16" s="101">
        <f t="shared" si="0"/>
        <v>10</v>
      </c>
      <c r="I16" s="97" t="e">
        <f>IF(OR($H$7=0,$H$9=0,$H$10=0,#REF!=0)=FALSE,H16,0)</f>
        <v>#REF!</v>
      </c>
      <c r="J16" s="98" t="str">
        <f t="shared" si="1"/>
        <v>OK</v>
      </c>
      <c r="K16" s="57"/>
      <c r="L16" s="70"/>
    </row>
    <row r="17" spans="1:12" ht="26.25" customHeight="1" x14ac:dyDescent="0.25">
      <c r="B17" s="94">
        <v>97</v>
      </c>
      <c r="C17" s="95" t="s">
        <v>104</v>
      </c>
      <c r="D17" s="96" t="s">
        <v>302</v>
      </c>
      <c r="E17" s="59" t="s">
        <v>272</v>
      </c>
      <c r="F17" s="102">
        <v>10</v>
      </c>
      <c r="G17" s="100" t="e">
        <f>+F17/#REF!</f>
        <v>#REF!</v>
      </c>
      <c r="H17" s="101">
        <f t="shared" si="0"/>
        <v>10</v>
      </c>
      <c r="I17" s="97" t="e">
        <f>IF(OR($H$7=0,$H$9=0,$H$10=0,#REF!=0)=FALSE,H17,0)</f>
        <v>#REF!</v>
      </c>
      <c r="J17" s="98" t="str">
        <f t="shared" si="1"/>
        <v>OK</v>
      </c>
      <c r="K17" s="57"/>
      <c r="L17" s="70"/>
    </row>
    <row r="18" spans="1:12" ht="18.5" x14ac:dyDescent="0.25">
      <c r="B18" s="94">
        <v>98</v>
      </c>
      <c r="C18" s="95" t="s">
        <v>105</v>
      </c>
      <c r="D18" s="96" t="s">
        <v>303</v>
      </c>
      <c r="E18" s="59" t="s">
        <v>272</v>
      </c>
      <c r="F18" s="102">
        <v>10</v>
      </c>
      <c r="G18" s="100" t="e">
        <f>+F18/#REF!</f>
        <v>#REF!</v>
      </c>
      <c r="H18" s="101">
        <f t="shared" si="0"/>
        <v>10</v>
      </c>
      <c r="I18" s="97" t="e">
        <f>IF(OR($H$7=0,$H$9=0,$H$10=0,#REF!=0)=FALSE,H18,0)</f>
        <v>#REF!</v>
      </c>
      <c r="J18" s="98" t="str">
        <f t="shared" si="1"/>
        <v>OK</v>
      </c>
      <c r="K18" s="57"/>
      <c r="L18" s="70"/>
    </row>
    <row r="19" spans="1:12" ht="31.5" customHeight="1" x14ac:dyDescent="0.25">
      <c r="B19" s="94">
        <v>99</v>
      </c>
      <c r="C19" s="95" t="s">
        <v>106</v>
      </c>
      <c r="D19" s="96" t="s">
        <v>107</v>
      </c>
      <c r="E19" s="59" t="s">
        <v>83</v>
      </c>
      <c r="F19" s="102">
        <v>10</v>
      </c>
      <c r="G19" s="100" t="e">
        <f>+F19/#REF!</f>
        <v>#REF!</v>
      </c>
      <c r="H19" s="101">
        <f t="shared" si="0"/>
        <v>10</v>
      </c>
      <c r="I19" s="97" t="e">
        <f>IF(OR($H$7=0,$H$9=0,$H$10=0,#REF!=0)=FALSE,H19,0)</f>
        <v>#REF!</v>
      </c>
      <c r="J19" s="98" t="str">
        <f t="shared" si="1"/>
        <v>OK</v>
      </c>
      <c r="K19" s="57"/>
      <c r="L19" s="70"/>
    </row>
    <row r="20" spans="1:12" ht="32.25" customHeight="1" x14ac:dyDescent="0.25">
      <c r="B20" s="94">
        <v>100</v>
      </c>
      <c r="C20" s="95" t="s">
        <v>108</v>
      </c>
      <c r="D20" s="96" t="s">
        <v>109</v>
      </c>
      <c r="E20" s="59" t="s">
        <v>272</v>
      </c>
      <c r="F20" s="102">
        <v>10</v>
      </c>
      <c r="G20" s="100" t="e">
        <f>+F20/#REF!</f>
        <v>#REF!</v>
      </c>
      <c r="H20" s="101">
        <f t="shared" si="0"/>
        <v>10</v>
      </c>
      <c r="I20" s="97" t="e">
        <f>IF(OR($H$7=0,$H$9=0,$H$10=0,#REF!=0)=FALSE,H20,0)</f>
        <v>#REF!</v>
      </c>
      <c r="J20" s="98" t="str">
        <f t="shared" si="1"/>
        <v>OK</v>
      </c>
      <c r="K20" s="57"/>
      <c r="L20" s="69"/>
    </row>
    <row r="21" spans="1:12" ht="18.5" x14ac:dyDescent="0.25">
      <c r="B21" s="94">
        <v>101</v>
      </c>
      <c r="C21" s="95" t="s">
        <v>110</v>
      </c>
      <c r="D21" s="99" t="s">
        <v>332</v>
      </c>
      <c r="E21" s="59" t="s">
        <v>272</v>
      </c>
      <c r="F21" s="102">
        <v>10</v>
      </c>
      <c r="G21" s="100" t="e">
        <f>+F21/#REF!</f>
        <v>#REF!</v>
      </c>
      <c r="H21" s="101">
        <f t="shared" si="0"/>
        <v>10</v>
      </c>
      <c r="I21" s="97" t="e">
        <f>IF(OR($H$7=0,$H$9=0,$H$10=0,#REF!=0)=FALSE,H21,0)</f>
        <v>#REF!</v>
      </c>
      <c r="J21" s="98" t="str">
        <f t="shared" si="1"/>
        <v>OK</v>
      </c>
      <c r="K21" s="57"/>
      <c r="L21" s="69"/>
    </row>
    <row r="22" spans="1:12" hidden="1" x14ac:dyDescent="0.25">
      <c r="A22" s="3"/>
      <c r="B22" s="3"/>
      <c r="C22" s="3"/>
      <c r="D22" s="3"/>
      <c r="E22" s="3"/>
      <c r="F22" s="3"/>
      <c r="G22" s="3"/>
      <c r="H22" s="3"/>
      <c r="I22" s="3"/>
      <c r="J22" s="3"/>
      <c r="K22" s="3"/>
      <c r="L22" s="3"/>
    </row>
    <row r="23" spans="1:12" ht="13" hidden="1" x14ac:dyDescent="0.3">
      <c r="A23" s="3"/>
      <c r="B23" s="106" t="s">
        <v>267</v>
      </c>
      <c r="C23" s="3"/>
      <c r="D23" s="3"/>
      <c r="E23" s="3"/>
      <c r="F23" s="3"/>
      <c r="G23" s="3"/>
      <c r="H23" s="3"/>
      <c r="I23" s="3"/>
      <c r="J23" s="3"/>
      <c r="K23" s="3">
        <f>SUM(K7:K21)</f>
        <v>0</v>
      </c>
      <c r="L23" s="3"/>
    </row>
    <row r="24" spans="1:12" ht="27.75" hidden="1" customHeight="1" x14ac:dyDescent="0.25">
      <c r="A24" s="3"/>
      <c r="B24" s="94" t="s">
        <v>265</v>
      </c>
      <c r="C24" s="95" t="s">
        <v>266</v>
      </c>
      <c r="D24" s="3"/>
      <c r="E24" s="3"/>
      <c r="F24" s="3"/>
      <c r="G24" s="3"/>
      <c r="H24" s="3"/>
      <c r="I24" s="53" t="s">
        <v>251</v>
      </c>
      <c r="J24" s="78" t="str">
        <f>IF(K23&gt;0,"FAILED","Accepted")</f>
        <v>Accepted</v>
      </c>
      <c r="K24" s="3"/>
      <c r="L24" s="3"/>
    </row>
    <row r="25" spans="1:12" ht="28.5" hidden="1" customHeight="1" x14ac:dyDescent="0.25">
      <c r="B25" s="103" t="s">
        <v>265</v>
      </c>
      <c r="C25" s="104" t="s">
        <v>268</v>
      </c>
      <c r="H25" s="33" t="s">
        <v>223</v>
      </c>
      <c r="I25" s="53" t="s">
        <v>223</v>
      </c>
      <c r="J25" s="28">
        <f>IF(J24="FAILED",0,SUM(J7:J21))</f>
        <v>0</v>
      </c>
      <c r="K25" s="3"/>
    </row>
    <row r="26" spans="1:12" hidden="1" x14ac:dyDescent="0.25"/>
    <row r="27" spans="1:12" hidden="1" x14ac:dyDescent="0.25">
      <c r="B27" s="108"/>
    </row>
    <row r="28" spans="1:12" hidden="1" x14ac:dyDescent="0.25">
      <c r="C28" s="29" t="s">
        <v>183</v>
      </c>
      <c r="D28" s="30"/>
      <c r="E28" s="31"/>
      <c r="F28" s="32"/>
      <c r="L28" s="31"/>
    </row>
    <row r="29" spans="1:12" ht="13" hidden="1" x14ac:dyDescent="0.25">
      <c r="C29" s="18" t="s">
        <v>184</v>
      </c>
      <c r="D29" s="19"/>
      <c r="E29" s="20"/>
      <c r="F29" s="21" t="e">
        <f>+#REF!</f>
        <v>#REF!</v>
      </c>
      <c r="G29" s="61">
        <f>I29/2*100</f>
        <v>2.5</v>
      </c>
      <c r="H29" s="23">
        <v>0.1</v>
      </c>
      <c r="I29" s="23">
        <v>0.05</v>
      </c>
      <c r="J29" s="58" t="s">
        <v>83</v>
      </c>
      <c r="K29" s="58"/>
      <c r="L29" s="60" t="e">
        <f>F29/$F$37</f>
        <v>#REF!</v>
      </c>
    </row>
    <row r="30" spans="1:12" ht="13" hidden="1" x14ac:dyDescent="0.25">
      <c r="C30" s="18" t="e">
        <f>+#REF!</f>
        <v>#REF!</v>
      </c>
      <c r="D30" s="19"/>
      <c r="E30" s="20"/>
      <c r="F30" s="21" t="e">
        <f>+#REF!</f>
        <v>#REF!</v>
      </c>
      <c r="G30" s="61">
        <f t="shared" ref="G30:G36" si="2">I30/2*100</f>
        <v>2.5</v>
      </c>
      <c r="H30" s="23">
        <v>0.1</v>
      </c>
      <c r="I30" s="23">
        <v>0.05</v>
      </c>
      <c r="J30" s="58" t="s">
        <v>234</v>
      </c>
      <c r="K30" s="58"/>
      <c r="L30" s="60" t="e">
        <f t="shared" ref="L30:L36" si="3">F30/$F$37</f>
        <v>#REF!</v>
      </c>
    </row>
    <row r="31" spans="1:12" ht="13" hidden="1" x14ac:dyDescent="0.25">
      <c r="C31" s="18" t="e">
        <f>+#REF!</f>
        <v>#REF!</v>
      </c>
      <c r="D31" s="19"/>
      <c r="E31" s="20"/>
      <c r="F31" s="21" t="e">
        <f>+#REF!</f>
        <v>#REF!</v>
      </c>
      <c r="G31" s="61">
        <f t="shared" si="2"/>
        <v>25</v>
      </c>
      <c r="H31" s="23">
        <v>0.2</v>
      </c>
      <c r="I31" s="23">
        <v>0.5</v>
      </c>
      <c r="J31" s="58"/>
      <c r="K31" s="58"/>
      <c r="L31" s="60" t="e">
        <f t="shared" si="3"/>
        <v>#REF!</v>
      </c>
    </row>
    <row r="32" spans="1:12" ht="13" hidden="1" x14ac:dyDescent="0.25">
      <c r="C32" s="18" t="e">
        <f>+#REF!</f>
        <v>#REF!</v>
      </c>
      <c r="D32" s="19"/>
      <c r="E32" s="20"/>
      <c r="F32" s="21" t="e">
        <f>+#REF!</f>
        <v>#REF!</v>
      </c>
      <c r="G32" s="61">
        <f t="shared" si="2"/>
        <v>2.5</v>
      </c>
      <c r="H32" s="23">
        <v>0.1</v>
      </c>
      <c r="I32" s="23">
        <v>0.05</v>
      </c>
      <c r="J32" s="58"/>
      <c r="K32" s="58"/>
      <c r="L32" s="60" t="e">
        <f t="shared" si="3"/>
        <v>#REF!</v>
      </c>
    </row>
    <row r="33" spans="1:12" ht="13" hidden="1" x14ac:dyDescent="0.25">
      <c r="C33" s="18" t="e">
        <f>+#REF!</f>
        <v>#REF!</v>
      </c>
      <c r="D33" s="19"/>
      <c r="E33" s="20"/>
      <c r="F33" s="21" t="e">
        <f>+#REF!</f>
        <v>#REF!</v>
      </c>
      <c r="G33" s="61">
        <f t="shared" si="2"/>
        <v>5</v>
      </c>
      <c r="H33" s="23">
        <v>0.1</v>
      </c>
      <c r="I33" s="23">
        <v>0.1</v>
      </c>
      <c r="J33" s="58"/>
      <c r="K33" s="58"/>
      <c r="L33" s="60" t="e">
        <f t="shared" si="3"/>
        <v>#REF!</v>
      </c>
    </row>
    <row r="34" spans="1:12" ht="13" hidden="1" x14ac:dyDescent="0.25">
      <c r="C34" s="18" t="e">
        <f>+#REF!</f>
        <v>#REF!</v>
      </c>
      <c r="D34" s="19"/>
      <c r="E34" s="20"/>
      <c r="F34" s="21" t="e">
        <f>+#REF!</f>
        <v>#REF!</v>
      </c>
      <c r="G34" s="61">
        <f t="shared" si="2"/>
        <v>10</v>
      </c>
      <c r="H34" s="23">
        <v>0.35</v>
      </c>
      <c r="I34" s="23">
        <v>0.2</v>
      </c>
      <c r="J34" s="58"/>
      <c r="K34" s="58"/>
      <c r="L34" s="60" t="e">
        <f t="shared" si="3"/>
        <v>#REF!</v>
      </c>
    </row>
    <row r="35" spans="1:12" ht="13" hidden="1" x14ac:dyDescent="0.25">
      <c r="C35" s="18" t="e">
        <f>+#REF!</f>
        <v>#REF!</v>
      </c>
      <c r="D35" s="19"/>
      <c r="E35" s="20"/>
      <c r="F35" s="21" t="e">
        <f>+#REF!</f>
        <v>#REF!</v>
      </c>
      <c r="G35" s="61">
        <f t="shared" si="2"/>
        <v>1</v>
      </c>
      <c r="H35" s="23">
        <v>0.02</v>
      </c>
      <c r="I35" s="23">
        <v>0.02</v>
      </c>
      <c r="J35" s="58"/>
      <c r="K35" s="58"/>
      <c r="L35" s="60" t="e">
        <f t="shared" si="3"/>
        <v>#REF!</v>
      </c>
    </row>
    <row r="36" spans="1:12" ht="13" hidden="1" x14ac:dyDescent="0.25">
      <c r="C36" s="18" t="e">
        <f>+#REF!</f>
        <v>#REF!</v>
      </c>
      <c r="D36" s="19"/>
      <c r="E36" s="20"/>
      <c r="F36" s="21" t="e">
        <f>+#REF!</f>
        <v>#REF!</v>
      </c>
      <c r="G36" s="61">
        <f t="shared" si="2"/>
        <v>1.5</v>
      </c>
      <c r="H36" s="23">
        <v>0.03</v>
      </c>
      <c r="I36" s="23">
        <v>0.03</v>
      </c>
      <c r="J36" s="58"/>
      <c r="K36" s="58"/>
      <c r="L36" s="60" t="e">
        <f t="shared" si="3"/>
        <v>#REF!</v>
      </c>
    </row>
    <row r="37" spans="1:12" s="2" customFormat="1" ht="13" hidden="1" x14ac:dyDescent="0.25">
      <c r="A37" s="1"/>
      <c r="B37" s="5"/>
      <c r="C37" s="24" t="s">
        <v>0</v>
      </c>
      <c r="D37" s="25"/>
      <c r="E37" s="26"/>
      <c r="F37" s="27" t="e">
        <f>SUBTOTAL(9,F29:F36)</f>
        <v>#REF!</v>
      </c>
      <c r="G37" s="22">
        <f>SUM(G29:G36)</f>
        <v>50</v>
      </c>
      <c r="H37" s="23">
        <f>SUM(H29:H36)</f>
        <v>1</v>
      </c>
      <c r="I37" s="23">
        <f>SUM(I29:I36)</f>
        <v>1</v>
      </c>
      <c r="J37" s="58"/>
      <c r="K37" s="58"/>
      <c r="L37" s="26"/>
    </row>
    <row r="38" spans="1:12" ht="13" hidden="1" x14ac:dyDescent="0.3">
      <c r="D38" s="13"/>
      <c r="E38" s="11"/>
      <c r="J38" s="58"/>
      <c r="K38" s="58"/>
      <c r="L38" s="11"/>
    </row>
    <row r="39" spans="1:12" hidden="1" x14ac:dyDescent="0.25"/>
    <row r="40" spans="1:12" hidden="1" x14ac:dyDescent="0.25"/>
  </sheetData>
  <sheetProtection algorithmName="SHA-512" hashValue="BLivFHhXXmu82j+QYfcoxGnr9InbL46k+it+DL2iSiXk051qnpFFh4LZnFcm+odRbmEhVN1/yN+ATpBDW4nwzg==" saltValue="bZNZffCstqcpQSAqx9wsEw==" spinCount="100000" sheet="1" objects="1" scenarios="1"/>
  <protectedRanges>
    <protectedRange sqref="L7:L24 E7:E24" name="Rango1"/>
  </protectedRanges>
  <mergeCells count="5">
    <mergeCell ref="B1:C1"/>
    <mergeCell ref="E2:F2"/>
    <mergeCell ref="C3:J3"/>
    <mergeCell ref="F5:G5"/>
    <mergeCell ref="I5:J5"/>
  </mergeCells>
  <conditionalFormatting sqref="K7:K21">
    <cfRule type="containsText" dxfId="41" priority="58" stopIfTrue="1" operator="containsText" text="No">
      <formula>NOT(ISERROR(SEARCH("No",K7)))</formula>
    </cfRule>
  </conditionalFormatting>
  <conditionalFormatting sqref="J25">
    <cfRule type="containsText" dxfId="40" priority="51" stopIfTrue="1" operator="containsText" text="No">
      <formula>NOT(ISERROR(SEARCH("No",J25)))</formula>
    </cfRule>
  </conditionalFormatting>
  <conditionalFormatting sqref="J25">
    <cfRule type="colorScale" priority="50">
      <colorScale>
        <cfvo type="num" val="0"/>
        <cfvo type="percentile" val="50"/>
        <cfvo type="num" val="#REF!"/>
        <color rgb="FFFF0000"/>
        <color rgb="FFFFFF00"/>
        <color rgb="FF006600"/>
      </colorScale>
    </cfRule>
  </conditionalFormatting>
  <conditionalFormatting sqref="J25">
    <cfRule type="colorScale" priority="49">
      <colorScale>
        <cfvo type="num" val="0"/>
        <cfvo type="formula" val="#REF!/2"/>
        <cfvo type="num" val="#REF!"/>
        <color rgb="FFFF0000"/>
        <color rgb="FFFFFF00"/>
        <color rgb="FF006600"/>
      </colorScale>
    </cfRule>
  </conditionalFormatting>
  <conditionalFormatting sqref="J24">
    <cfRule type="expression" dxfId="39" priority="39" stopIfTrue="1">
      <formula>$K$23=0</formula>
    </cfRule>
    <cfRule type="expression" dxfId="38" priority="40" stopIfTrue="1">
      <formula>$K$23&gt;0</formula>
    </cfRule>
    <cfRule type="dataBar" priority="41">
      <dataBar>
        <cfvo type="min"/>
        <cfvo type="max"/>
        <color rgb="FFFF0000"/>
      </dataBar>
      <extLst>
        <ext xmlns:x14="http://schemas.microsoft.com/office/spreadsheetml/2009/9/main" uri="{B025F937-C7B1-47D3-B67F-A62EFF666E3E}">
          <x14:id>{5044F670-7EDB-49F8-BE54-0E0B20A2A7C9}</x14:id>
        </ext>
      </extLst>
    </cfRule>
    <cfRule type="colorScale" priority="42">
      <colorScale>
        <cfvo type="min"/>
        <cfvo type="percentile" val="50"/>
        <cfvo type="max"/>
        <color rgb="FF63BE7B"/>
        <color rgb="FFFFEB84"/>
        <color rgb="FFF8696B"/>
      </colorScale>
    </cfRule>
  </conditionalFormatting>
  <conditionalFormatting sqref="J7">
    <cfRule type="expression" dxfId="37" priority="7" stopIfTrue="1">
      <formula>E7="No"</formula>
    </cfRule>
    <cfRule type="dataBar" priority="8">
      <dataBar>
        <cfvo type="min"/>
        <cfvo type="max"/>
        <color rgb="FFFF0000"/>
      </dataBar>
      <extLst>
        <ext xmlns:x14="http://schemas.microsoft.com/office/spreadsheetml/2009/9/main" uri="{B025F937-C7B1-47D3-B67F-A62EFF666E3E}">
          <x14:id>{370CF19C-B2D1-45DB-975A-48BA37990670}</x14:id>
        </ext>
      </extLst>
    </cfRule>
    <cfRule type="colorScale" priority="9">
      <colorScale>
        <cfvo type="min"/>
        <cfvo type="percentile" val="50"/>
        <cfvo type="max"/>
        <color rgb="FF63BE7B"/>
        <color rgb="FFFFEB84"/>
        <color rgb="FFF8696B"/>
      </colorScale>
    </cfRule>
  </conditionalFormatting>
  <conditionalFormatting sqref="J9:J21">
    <cfRule type="expression" dxfId="36" priority="131" stopIfTrue="1">
      <formula>E9="No"</formula>
    </cfRule>
    <cfRule type="dataBar" priority="132">
      <dataBar>
        <cfvo type="min"/>
        <cfvo type="max"/>
        <color rgb="FFFF0000"/>
      </dataBar>
      <extLst>
        <ext xmlns:x14="http://schemas.microsoft.com/office/spreadsheetml/2009/9/main" uri="{B025F937-C7B1-47D3-B67F-A62EFF666E3E}">
          <x14:id>{35A7F2FA-79EC-4A5F-81B7-99B831B35822}</x14:id>
        </ext>
      </extLst>
    </cfRule>
    <cfRule type="colorScale" priority="133">
      <colorScale>
        <cfvo type="min"/>
        <cfvo type="percentile" val="50"/>
        <cfvo type="max"/>
        <color rgb="FF63BE7B"/>
        <color rgb="FFFFEB84"/>
        <color rgb="FFF8696B"/>
      </colorScale>
    </cfRule>
  </conditionalFormatting>
  <conditionalFormatting sqref="J8">
    <cfRule type="expression" dxfId="35" priority="1" stopIfTrue="1">
      <formula>E8="No"</formula>
    </cfRule>
    <cfRule type="dataBar" priority="2">
      <dataBar>
        <cfvo type="min"/>
        <cfvo type="max"/>
        <color rgb="FFFF0000"/>
      </dataBar>
      <extLst>
        <ext xmlns:x14="http://schemas.microsoft.com/office/spreadsheetml/2009/9/main" uri="{B025F937-C7B1-47D3-B67F-A62EFF666E3E}">
          <x14:id>{822291A7-110A-42D1-BEA9-507FAD4F3C2E}</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7:E21" xr:uid="{00000000-0002-0000-0400-000000000000}">
      <formula1>$J$29:$J$30</formula1>
    </dataValidation>
  </dataValidations>
  <pageMargins left="0.27559055118110237" right="0.15748031496062992" top="0.59055118110236227" bottom="0.39370078740157483" header="0.19685039370078741" footer="0.19685039370078741"/>
  <pageSetup scale="68"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5044F670-7EDB-49F8-BE54-0E0B20A2A7C9}">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370CF19C-B2D1-45DB-975A-48BA37990670}">
            <x14:dataBar minLength="0" maxLength="100" negativeBarColorSameAsPositive="1" axisPosition="none">
              <x14:cfvo type="min"/>
              <x14:cfvo type="max"/>
            </x14:dataBar>
          </x14:cfRule>
          <xm:sqref>J7</xm:sqref>
        </x14:conditionalFormatting>
        <x14:conditionalFormatting xmlns:xm="http://schemas.microsoft.com/office/excel/2006/main">
          <x14:cfRule type="dataBar" id="{35A7F2FA-79EC-4A5F-81B7-99B831B35822}">
            <x14:dataBar minLength="0" maxLength="100" negativeBarColorSameAsPositive="1" axisPosition="none">
              <x14:cfvo type="min"/>
              <x14:cfvo type="max"/>
            </x14:dataBar>
          </x14:cfRule>
          <xm:sqref>J9:J21</xm:sqref>
        </x14:conditionalFormatting>
        <x14:conditionalFormatting xmlns:xm="http://schemas.microsoft.com/office/excel/2006/main">
          <x14:cfRule type="dataBar" id="{822291A7-110A-42D1-BEA9-507FAD4F3C2E}">
            <x14:dataBar minLength="0" maxLength="100" negativeBarColorSameAsPositive="1" axisPosition="none">
              <x14:cfvo type="min"/>
              <x14:cfvo type="max"/>
            </x14:dataBar>
          </x14:cfRule>
          <xm:sqref>J8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8"/>
  <sheetViews>
    <sheetView tabSelected="1" zoomScale="85" zoomScaleNormal="85" workbookViewId="0">
      <pane ySplit="6" topLeftCell="A7" activePane="bottomLeft" state="frozenSplit"/>
      <selection pane="bottomLeft" activeCell="D27" sqref="D27"/>
    </sheetView>
  </sheetViews>
  <sheetFormatPr baseColWidth="10" defaultColWidth="9.1796875" defaultRowHeight="12.5" x14ac:dyDescent="0.25"/>
  <cols>
    <col min="1" max="1" width="4" style="1" customWidth="1"/>
    <col min="2" max="2" width="9" style="5" customWidth="1"/>
    <col min="3" max="3" width="31.7265625" style="7" customWidth="1"/>
    <col min="4" max="4" width="68.81640625" style="12" customWidth="1"/>
    <col min="5" max="5" width="17" style="10" customWidth="1"/>
    <col min="6" max="6" width="15.453125" style="8" hidden="1" customWidth="1"/>
    <col min="7" max="7" width="15.54296875" style="9" hidden="1" customWidth="1"/>
    <col min="8" max="9" width="15.54296875" style="15" hidden="1" customWidth="1"/>
    <col min="10" max="10" width="18.54296875" style="9" customWidth="1"/>
    <col min="11" max="11" width="2.7265625" style="9" customWidth="1"/>
    <col min="12" max="12" width="62.26953125" style="10" customWidth="1"/>
    <col min="13" max="16384" width="9.1796875" style="3"/>
  </cols>
  <sheetData>
    <row r="1" spans="2:12" ht="23.25" customHeight="1" x14ac:dyDescent="0.25">
      <c r="B1" s="131" t="s">
        <v>1</v>
      </c>
      <c r="C1" s="131"/>
    </row>
    <row r="2" spans="2:12" ht="21" customHeight="1" x14ac:dyDescent="0.25">
      <c r="B2" s="6"/>
      <c r="C2" s="16"/>
      <c r="D2" s="52" t="s">
        <v>221</v>
      </c>
      <c r="E2" s="122"/>
      <c r="F2" s="123"/>
      <c r="H2" s="9"/>
      <c r="I2" s="52" t="s">
        <v>224</v>
      </c>
      <c r="J2" s="116" t="s">
        <v>276</v>
      </c>
      <c r="K2" s="76"/>
      <c r="L2" s="3"/>
    </row>
    <row r="3" spans="2:12" ht="96" hidden="1" customHeight="1" x14ac:dyDescent="0.25">
      <c r="B3" s="6"/>
      <c r="C3" s="132" t="s">
        <v>220</v>
      </c>
      <c r="D3" s="132"/>
      <c r="E3" s="132"/>
      <c r="F3" s="132"/>
      <c r="G3" s="132"/>
      <c r="H3" s="132"/>
      <c r="I3" s="132"/>
      <c r="J3" s="132"/>
      <c r="K3" s="66"/>
      <c r="L3" s="3"/>
    </row>
    <row r="4" spans="2:12" ht="5.25" customHeight="1" x14ac:dyDescent="0.25">
      <c r="B4" s="6"/>
      <c r="C4" s="16"/>
      <c r="D4" s="17"/>
      <c r="E4" s="17"/>
      <c r="G4" s="3"/>
      <c r="H4" s="3"/>
      <c r="I4" s="3"/>
      <c r="J4" s="3"/>
      <c r="K4" s="3"/>
      <c r="L4" s="3"/>
    </row>
    <row r="5" spans="2:12" ht="16.5" customHeight="1" x14ac:dyDescent="0.45">
      <c r="B5" s="6"/>
      <c r="C5" s="16"/>
      <c r="D5" s="17"/>
      <c r="E5" s="17"/>
      <c r="F5" s="124" t="s">
        <v>217</v>
      </c>
      <c r="G5" s="125"/>
      <c r="H5" s="107" t="s">
        <v>270</v>
      </c>
      <c r="I5" s="126" t="s">
        <v>219</v>
      </c>
      <c r="J5" s="127"/>
      <c r="K5" s="77"/>
      <c r="L5" s="3"/>
    </row>
    <row r="6" spans="2:12" ht="74.25" customHeight="1" x14ac:dyDescent="0.25">
      <c r="B6" s="34" t="s">
        <v>2</v>
      </c>
      <c r="C6" s="34" t="s">
        <v>3</v>
      </c>
      <c r="D6" s="35" t="s">
        <v>4</v>
      </c>
      <c r="E6" s="55" t="s">
        <v>235</v>
      </c>
      <c r="F6" s="54" t="s">
        <v>199</v>
      </c>
      <c r="G6" s="54" t="s">
        <v>6</v>
      </c>
      <c r="H6" s="55" t="s">
        <v>247</v>
      </c>
      <c r="I6" s="55" t="s">
        <v>248</v>
      </c>
      <c r="J6" s="56" t="s">
        <v>218</v>
      </c>
      <c r="K6" s="56"/>
      <c r="L6" s="36" t="s">
        <v>5</v>
      </c>
    </row>
    <row r="7" spans="2:12" ht="33.75" customHeight="1" x14ac:dyDescent="0.25">
      <c r="B7" s="94">
        <v>102</v>
      </c>
      <c r="C7" s="95" t="s">
        <v>112</v>
      </c>
      <c r="D7" s="96" t="s">
        <v>113</v>
      </c>
      <c r="E7" s="59" t="s">
        <v>83</v>
      </c>
      <c r="F7" s="102">
        <v>10</v>
      </c>
      <c r="G7" s="100" t="e">
        <f>+F7/#REF!</f>
        <v>#REF!</v>
      </c>
      <c r="H7" s="101">
        <f>IF(E7="Yes",F7,0)</f>
        <v>10</v>
      </c>
      <c r="I7" s="97" t="e">
        <f>IF(OR($H$7=0,$H$8=0,$H$9=0,#REF!=0)=FALSE,H7,0)</f>
        <v>#REF!</v>
      </c>
      <c r="J7" s="98" t="str">
        <f>IF(E7="Yes","OK","Did not pass")</f>
        <v>OK</v>
      </c>
      <c r="K7" s="98"/>
      <c r="L7" s="69"/>
    </row>
    <row r="8" spans="2:12" ht="25" x14ac:dyDescent="0.25">
      <c r="B8" s="94">
        <v>103</v>
      </c>
      <c r="C8" s="95" t="s">
        <v>114</v>
      </c>
      <c r="D8" s="99" t="s">
        <v>305</v>
      </c>
      <c r="E8" s="59" t="s">
        <v>272</v>
      </c>
      <c r="F8" s="102">
        <v>10</v>
      </c>
      <c r="G8" s="100" t="e">
        <f>+F8/#REF!</f>
        <v>#REF!</v>
      </c>
      <c r="H8" s="101">
        <f t="shared" ref="H8:H27" si="0">IF(E8="Yes",F8,0)</f>
        <v>10</v>
      </c>
      <c r="I8" s="97" t="e">
        <f>IF(OR($H$7=0,$H$8=0,$H$9=0,#REF!=0)=FALSE,H8,0)</f>
        <v>#REF!</v>
      </c>
      <c r="J8" s="98" t="str">
        <f t="shared" ref="J8:J24" si="1">IF(E8="Yes","OK","Did not pass")</f>
        <v>OK</v>
      </c>
      <c r="K8" s="98"/>
      <c r="L8" s="69"/>
    </row>
    <row r="9" spans="2:12" ht="25" x14ac:dyDescent="0.25">
      <c r="B9" s="94">
        <v>104</v>
      </c>
      <c r="C9" s="95" t="s">
        <v>115</v>
      </c>
      <c r="D9" s="96" t="s">
        <v>116</v>
      </c>
      <c r="E9" s="59" t="s">
        <v>272</v>
      </c>
      <c r="F9" s="102">
        <v>10</v>
      </c>
      <c r="G9" s="100" t="e">
        <f>+F9/#REF!</f>
        <v>#REF!</v>
      </c>
      <c r="H9" s="101">
        <f t="shared" si="0"/>
        <v>10</v>
      </c>
      <c r="I9" s="97" t="e">
        <f>IF(OR($H$7=0,$H$8=0,$H$9=0,#REF!=0)=FALSE,H9,0)</f>
        <v>#REF!</v>
      </c>
      <c r="J9" s="98" t="str">
        <f t="shared" si="1"/>
        <v>OK</v>
      </c>
      <c r="K9" s="98"/>
      <c r="L9" s="69"/>
    </row>
    <row r="10" spans="2:12" ht="30.75" customHeight="1" x14ac:dyDescent="0.25">
      <c r="B10" s="94">
        <v>105</v>
      </c>
      <c r="C10" s="95" t="s">
        <v>117</v>
      </c>
      <c r="D10" s="96" t="s">
        <v>118</v>
      </c>
      <c r="E10" s="59" t="s">
        <v>83</v>
      </c>
      <c r="F10" s="102">
        <v>10</v>
      </c>
      <c r="G10" s="100" t="e">
        <f>+F10/#REF!</f>
        <v>#REF!</v>
      </c>
      <c r="H10" s="101">
        <f t="shared" si="0"/>
        <v>10</v>
      </c>
      <c r="I10" s="97" t="e">
        <f>IF(OR($H$7=0,$H$8=0,$H$9=0,#REF!=0)=FALSE,H10,0)</f>
        <v>#REF!</v>
      </c>
      <c r="J10" s="98" t="str">
        <f t="shared" si="1"/>
        <v>OK</v>
      </c>
      <c r="K10" s="98"/>
      <c r="L10" s="69"/>
    </row>
    <row r="11" spans="2:12" ht="33" customHeight="1" x14ac:dyDescent="0.25">
      <c r="B11" s="94">
        <v>106</v>
      </c>
      <c r="C11" s="95" t="s">
        <v>119</v>
      </c>
      <c r="D11" s="96" t="s">
        <v>304</v>
      </c>
      <c r="E11" s="59" t="s">
        <v>272</v>
      </c>
      <c r="F11" s="102">
        <v>10</v>
      </c>
      <c r="G11" s="100" t="e">
        <f>+F11/#REF!</f>
        <v>#REF!</v>
      </c>
      <c r="H11" s="101">
        <f t="shared" si="0"/>
        <v>10</v>
      </c>
      <c r="I11" s="97" t="e">
        <f>IF(OR($H$7=0,$H$8=0,$H$9=0,#REF!=0)=FALSE,H11,0)</f>
        <v>#REF!</v>
      </c>
      <c r="J11" s="98" t="str">
        <f t="shared" si="1"/>
        <v>OK</v>
      </c>
      <c r="K11" s="98"/>
      <c r="L11" s="69"/>
    </row>
    <row r="12" spans="2:12" ht="28.5" customHeight="1" x14ac:dyDescent="0.25">
      <c r="B12" s="94">
        <v>107</v>
      </c>
      <c r="C12" s="95" t="s">
        <v>120</v>
      </c>
      <c r="D12" s="96" t="s">
        <v>243</v>
      </c>
      <c r="E12" s="59" t="s">
        <v>272</v>
      </c>
      <c r="F12" s="102">
        <v>10</v>
      </c>
      <c r="G12" s="100" t="e">
        <f>+F12/#REF!</f>
        <v>#REF!</v>
      </c>
      <c r="H12" s="101">
        <f t="shared" si="0"/>
        <v>10</v>
      </c>
      <c r="I12" s="97" t="e">
        <f>IF(OR($H$7=0,$H$8=0,$H$9=0,#REF!=0)=FALSE,H12,0)</f>
        <v>#REF!</v>
      </c>
      <c r="J12" s="98" t="str">
        <f t="shared" si="1"/>
        <v>OK</v>
      </c>
      <c r="K12" s="98"/>
      <c r="L12" s="69"/>
    </row>
    <row r="13" spans="2:12" ht="44.25" customHeight="1" x14ac:dyDescent="0.25">
      <c r="B13" s="94">
        <v>108</v>
      </c>
      <c r="C13" s="95" t="s">
        <v>121</v>
      </c>
      <c r="D13" s="96" t="s">
        <v>241</v>
      </c>
      <c r="E13" s="59" t="s">
        <v>272</v>
      </c>
      <c r="F13" s="102">
        <v>10</v>
      </c>
      <c r="G13" s="100" t="e">
        <f>+F13/#REF!</f>
        <v>#REF!</v>
      </c>
      <c r="H13" s="101">
        <f t="shared" si="0"/>
        <v>10</v>
      </c>
      <c r="I13" s="97" t="e">
        <f>IF(OR($H$7=0,$H$8=0,$H$9=0,#REF!=0)=FALSE,H13,0)</f>
        <v>#REF!</v>
      </c>
      <c r="J13" s="98" t="str">
        <f t="shared" si="1"/>
        <v>OK</v>
      </c>
      <c r="K13" s="98"/>
      <c r="L13" s="69"/>
    </row>
    <row r="14" spans="2:12" ht="50" x14ac:dyDescent="0.25">
      <c r="B14" s="94">
        <v>109</v>
      </c>
      <c r="C14" s="95" t="s">
        <v>122</v>
      </c>
      <c r="D14" s="96" t="s">
        <v>239</v>
      </c>
      <c r="E14" s="59" t="s">
        <v>272</v>
      </c>
      <c r="F14" s="102">
        <v>10</v>
      </c>
      <c r="G14" s="100" t="e">
        <f>+F14/#REF!</f>
        <v>#REF!</v>
      </c>
      <c r="H14" s="101">
        <f t="shared" si="0"/>
        <v>10</v>
      </c>
      <c r="I14" s="97" t="e">
        <f>IF(OR($H$7=0,$H$8=0,$H$9=0,#REF!=0)=FALSE,H14,0)</f>
        <v>#REF!</v>
      </c>
      <c r="J14" s="98" t="str">
        <f t="shared" si="1"/>
        <v>OK</v>
      </c>
      <c r="K14" s="98"/>
      <c r="L14" s="69"/>
    </row>
    <row r="15" spans="2:12" ht="36.75" customHeight="1" x14ac:dyDescent="0.25">
      <c r="B15" s="94">
        <v>110</v>
      </c>
      <c r="C15" s="95" t="s">
        <v>123</v>
      </c>
      <c r="D15" s="96" t="s">
        <v>124</v>
      </c>
      <c r="E15" s="59" t="s">
        <v>272</v>
      </c>
      <c r="F15" s="102">
        <v>10</v>
      </c>
      <c r="G15" s="100" t="e">
        <f>+F15/#REF!</f>
        <v>#REF!</v>
      </c>
      <c r="H15" s="101">
        <f t="shared" si="0"/>
        <v>10</v>
      </c>
      <c r="I15" s="97" t="e">
        <f>IF(OR($H$7=0,$H$8=0,$H$9=0,#REF!=0)=FALSE,H15,0)</f>
        <v>#REF!</v>
      </c>
      <c r="J15" s="98" t="str">
        <f t="shared" si="1"/>
        <v>OK</v>
      </c>
      <c r="K15" s="98"/>
      <c r="L15" s="69"/>
    </row>
    <row r="16" spans="2:12" ht="50.25" customHeight="1" x14ac:dyDescent="0.25">
      <c r="B16" s="94">
        <v>111</v>
      </c>
      <c r="C16" s="95" t="s">
        <v>125</v>
      </c>
      <c r="D16" s="96" t="s">
        <v>192</v>
      </c>
      <c r="E16" s="59" t="s">
        <v>272</v>
      </c>
      <c r="F16" s="102">
        <v>10</v>
      </c>
      <c r="G16" s="100" t="e">
        <f>+F16/#REF!</f>
        <v>#REF!</v>
      </c>
      <c r="H16" s="101">
        <f t="shared" si="0"/>
        <v>10</v>
      </c>
      <c r="I16" s="97" t="e">
        <f>IF(OR($H$7=0,$H$8=0,$H$9=0,#REF!=0)=FALSE,H16,0)</f>
        <v>#REF!</v>
      </c>
      <c r="J16" s="98" t="str">
        <f t="shared" si="1"/>
        <v>OK</v>
      </c>
      <c r="K16" s="98"/>
      <c r="L16" s="69"/>
    </row>
    <row r="17" spans="1:12" ht="36.75" customHeight="1" x14ac:dyDescent="0.25">
      <c r="B17" s="94">
        <v>112</v>
      </c>
      <c r="C17" s="95" t="s">
        <v>126</v>
      </c>
      <c r="D17" s="99" t="s">
        <v>333</v>
      </c>
      <c r="E17" s="59" t="s">
        <v>272</v>
      </c>
      <c r="F17" s="102">
        <v>10</v>
      </c>
      <c r="G17" s="100" t="e">
        <f>+F17/#REF!</f>
        <v>#REF!</v>
      </c>
      <c r="H17" s="101">
        <f t="shared" si="0"/>
        <v>10</v>
      </c>
      <c r="I17" s="97" t="e">
        <f>IF(OR($H$7=0,$H$8=0,$H$9=0,#REF!=0)=FALSE,H17,0)</f>
        <v>#REF!</v>
      </c>
      <c r="J17" s="98" t="str">
        <f t="shared" si="1"/>
        <v>OK</v>
      </c>
      <c r="K17" s="98"/>
      <c r="L17" s="69"/>
    </row>
    <row r="18" spans="1:12" ht="33.75" customHeight="1" x14ac:dyDescent="0.25">
      <c r="B18" s="94">
        <v>113</v>
      </c>
      <c r="C18" s="95" t="s">
        <v>127</v>
      </c>
      <c r="D18" s="96" t="s">
        <v>128</v>
      </c>
      <c r="E18" s="59" t="s">
        <v>272</v>
      </c>
      <c r="F18" s="102">
        <v>10</v>
      </c>
      <c r="G18" s="100" t="e">
        <f>+F18/#REF!</f>
        <v>#REF!</v>
      </c>
      <c r="H18" s="101">
        <f t="shared" si="0"/>
        <v>10</v>
      </c>
      <c r="I18" s="97" t="e">
        <f>IF(OR($H$7=0,$H$8=0,$H$9=0,#REF!=0)=FALSE,H18,0)</f>
        <v>#REF!</v>
      </c>
      <c r="J18" s="98" t="str">
        <f t="shared" si="1"/>
        <v>OK</v>
      </c>
      <c r="K18" s="98"/>
      <c r="L18" s="69"/>
    </row>
    <row r="19" spans="1:12" ht="35.25" customHeight="1" x14ac:dyDescent="0.25">
      <c r="B19" s="94">
        <v>114</v>
      </c>
      <c r="C19" s="95" t="s">
        <v>129</v>
      </c>
      <c r="D19" s="96" t="s">
        <v>193</v>
      </c>
      <c r="E19" s="59" t="s">
        <v>272</v>
      </c>
      <c r="F19" s="102">
        <v>10</v>
      </c>
      <c r="G19" s="100" t="e">
        <f>+F19/#REF!</f>
        <v>#REF!</v>
      </c>
      <c r="H19" s="101">
        <f t="shared" si="0"/>
        <v>10</v>
      </c>
      <c r="I19" s="97" t="e">
        <f>IF(OR($H$7=0,$H$8=0,$H$9=0,#REF!=0)=FALSE,H19,0)</f>
        <v>#REF!</v>
      </c>
      <c r="J19" s="98" t="str">
        <f t="shared" si="1"/>
        <v>OK</v>
      </c>
      <c r="K19" s="98"/>
      <c r="L19" s="69"/>
    </row>
    <row r="20" spans="1:12" ht="29.25" customHeight="1" x14ac:dyDescent="0.25">
      <c r="B20" s="94">
        <v>115</v>
      </c>
      <c r="C20" s="95" t="s">
        <v>130</v>
      </c>
      <c r="D20" s="96" t="s">
        <v>131</v>
      </c>
      <c r="E20" s="59" t="s">
        <v>272</v>
      </c>
      <c r="F20" s="102">
        <v>10</v>
      </c>
      <c r="G20" s="100" t="e">
        <f>+F20/#REF!</f>
        <v>#REF!</v>
      </c>
      <c r="H20" s="101">
        <f t="shared" si="0"/>
        <v>10</v>
      </c>
      <c r="I20" s="97" t="e">
        <f>IF(OR($H$7=0,$H$8=0,$H$9=0,#REF!=0)=FALSE,H20,0)</f>
        <v>#REF!</v>
      </c>
      <c r="J20" s="98" t="str">
        <f t="shared" si="1"/>
        <v>OK</v>
      </c>
      <c r="K20" s="98"/>
      <c r="L20" s="69"/>
    </row>
    <row r="21" spans="1:12" ht="52.5" customHeight="1" x14ac:dyDescent="0.25">
      <c r="B21" s="94">
        <v>116</v>
      </c>
      <c r="C21" s="95" t="s">
        <v>132</v>
      </c>
      <c r="D21" s="96" t="s">
        <v>133</v>
      </c>
      <c r="E21" s="59" t="s">
        <v>83</v>
      </c>
      <c r="F21" s="102">
        <v>10</v>
      </c>
      <c r="G21" s="100" t="e">
        <f>+F21/#REF!</f>
        <v>#REF!</v>
      </c>
      <c r="H21" s="101">
        <f t="shared" si="0"/>
        <v>10</v>
      </c>
      <c r="I21" s="97" t="e">
        <f>IF(OR($H$7=0,$H$8=0,$H$9=0,#REF!=0)=FALSE,H21,0)</f>
        <v>#REF!</v>
      </c>
      <c r="J21" s="98" t="str">
        <f t="shared" si="1"/>
        <v>OK</v>
      </c>
      <c r="K21" s="98"/>
      <c r="L21" s="69"/>
    </row>
    <row r="22" spans="1:12" ht="23.25" customHeight="1" x14ac:dyDescent="0.25">
      <c r="B22" s="94">
        <v>117</v>
      </c>
      <c r="C22" s="95" t="s">
        <v>134</v>
      </c>
      <c r="D22" s="96" t="s">
        <v>135</v>
      </c>
      <c r="E22" s="59" t="s">
        <v>272</v>
      </c>
      <c r="F22" s="102">
        <v>10</v>
      </c>
      <c r="G22" s="100" t="e">
        <f>+F22/#REF!</f>
        <v>#REF!</v>
      </c>
      <c r="H22" s="101">
        <f t="shared" si="0"/>
        <v>10</v>
      </c>
      <c r="I22" s="97" t="e">
        <f>IF(OR($H$7=0,$H$8=0,$H$9=0,#REF!=0)=FALSE,H22,0)</f>
        <v>#REF!</v>
      </c>
      <c r="J22" s="98" t="str">
        <f t="shared" si="1"/>
        <v>OK</v>
      </c>
      <c r="K22" s="98"/>
      <c r="L22" s="69"/>
    </row>
    <row r="23" spans="1:12" ht="37.5" customHeight="1" x14ac:dyDescent="0.25">
      <c r="B23" s="94">
        <v>118</v>
      </c>
      <c r="C23" s="95" t="s">
        <v>136</v>
      </c>
      <c r="D23" s="96" t="s">
        <v>137</v>
      </c>
      <c r="E23" s="59" t="s">
        <v>83</v>
      </c>
      <c r="F23" s="102">
        <v>10</v>
      </c>
      <c r="G23" s="100" t="e">
        <f>+F23/#REF!</f>
        <v>#REF!</v>
      </c>
      <c r="H23" s="101">
        <f t="shared" si="0"/>
        <v>10</v>
      </c>
      <c r="I23" s="97" t="e">
        <f>IF(OR($H$7=0,$H$8=0,$H$9=0,#REF!=0)=FALSE,H23,0)</f>
        <v>#REF!</v>
      </c>
      <c r="J23" s="98" t="str">
        <f>IF(E23="Yes","OK"," Pass")</f>
        <v>OK</v>
      </c>
      <c r="K23" s="98" t="str">
        <f>IF(J23="OK","1"," 0")</f>
        <v>1</v>
      </c>
      <c r="L23" s="69"/>
    </row>
    <row r="24" spans="1:12" ht="100" x14ac:dyDescent="0.25">
      <c r="B24" s="94">
        <v>119</v>
      </c>
      <c r="C24" s="95" t="s">
        <v>138</v>
      </c>
      <c r="D24" s="99" t="s">
        <v>306</v>
      </c>
      <c r="E24" s="59" t="s">
        <v>272</v>
      </c>
      <c r="F24" s="102">
        <v>10</v>
      </c>
      <c r="G24" s="100" t="e">
        <f>+F24/#REF!</f>
        <v>#REF!</v>
      </c>
      <c r="H24" s="101">
        <f t="shared" si="0"/>
        <v>10</v>
      </c>
      <c r="I24" s="97" t="e">
        <f>IF(OR($H$7=0,$H$8=0,$H$9=0,#REF!=0)=FALSE,H24,0)</f>
        <v>#REF!</v>
      </c>
      <c r="J24" s="98" t="str">
        <f t="shared" si="1"/>
        <v>OK</v>
      </c>
      <c r="K24" s="98"/>
      <c r="L24" s="69"/>
    </row>
    <row r="25" spans="1:12" ht="30" customHeight="1" x14ac:dyDescent="0.25">
      <c r="B25" s="94">
        <v>120</v>
      </c>
      <c r="C25" s="95" t="s">
        <v>140</v>
      </c>
      <c r="D25" s="96" t="s">
        <v>141</v>
      </c>
      <c r="E25" s="59" t="s">
        <v>83</v>
      </c>
      <c r="F25" s="102">
        <v>10</v>
      </c>
      <c r="G25" s="100" t="e">
        <f>+F25/#REF!</f>
        <v>#REF!</v>
      </c>
      <c r="H25" s="101">
        <f t="shared" si="0"/>
        <v>10</v>
      </c>
      <c r="I25" s="97" t="e">
        <f>IF(OR($H$7=0,$H$8=0,$H$9=0,#REF!=0)=FALSE,H25,0)</f>
        <v>#REF!</v>
      </c>
      <c r="J25" s="98" t="str">
        <f>IF(E25="Yes","OK"," Pass")</f>
        <v>OK</v>
      </c>
      <c r="K25" s="98" t="str">
        <f>IF(J25="OK","1"," 0")</f>
        <v>1</v>
      </c>
      <c r="L25" s="69"/>
    </row>
    <row r="26" spans="1:12" ht="37.5" x14ac:dyDescent="0.25">
      <c r="B26" s="94">
        <v>121</v>
      </c>
      <c r="C26" s="95" t="s">
        <v>142</v>
      </c>
      <c r="D26" s="96" t="s">
        <v>143</v>
      </c>
      <c r="E26" s="59" t="s">
        <v>83</v>
      </c>
      <c r="F26" s="102">
        <v>10</v>
      </c>
      <c r="G26" s="100" t="e">
        <f>+F26/#REF!</f>
        <v>#REF!</v>
      </c>
      <c r="H26" s="101">
        <f t="shared" si="0"/>
        <v>10</v>
      </c>
      <c r="I26" s="97" t="e">
        <f>IF(OR($H$7=0,$H$8=0,$H$9=0,#REF!=0)=FALSE,H26,0)</f>
        <v>#REF!</v>
      </c>
      <c r="J26" s="98" t="str">
        <f>IF(E26="Yes","OK"," Pass")</f>
        <v>OK</v>
      </c>
      <c r="K26" s="98" t="str">
        <f>IF(J26="OK","1"," 0")</f>
        <v>1</v>
      </c>
      <c r="L26" s="69"/>
    </row>
    <row r="27" spans="1:12" ht="35.25" customHeight="1" x14ac:dyDescent="0.25">
      <c r="B27" s="94">
        <v>122</v>
      </c>
      <c r="C27" s="95" t="s">
        <v>144</v>
      </c>
      <c r="D27" s="96" t="s">
        <v>145</v>
      </c>
      <c r="E27" s="59" t="s">
        <v>83</v>
      </c>
      <c r="F27" s="102">
        <v>10</v>
      </c>
      <c r="G27" s="100" t="e">
        <f>+F27/#REF!</f>
        <v>#REF!</v>
      </c>
      <c r="H27" s="101">
        <f t="shared" si="0"/>
        <v>10</v>
      </c>
      <c r="I27" s="97" t="e">
        <f>IF(OR($H$7=0,$H$8=0,$H$9=0,#REF!=0)=FALSE,H27,0)</f>
        <v>#REF!</v>
      </c>
      <c r="J27" s="98" t="str">
        <f>IF(E27="Yes","OK"," Pass")</f>
        <v>OK</v>
      </c>
      <c r="K27" s="98" t="str">
        <f>IF(J27="OK","1"," 0")</f>
        <v>1</v>
      </c>
      <c r="L27" s="69"/>
    </row>
    <row r="28" spans="1:12" ht="13" x14ac:dyDescent="0.25">
      <c r="A28" s="3"/>
      <c r="B28" s="3"/>
      <c r="C28" s="3"/>
      <c r="D28" s="114" t="s">
        <v>322</v>
      </c>
      <c r="E28" s="3"/>
      <c r="F28" s="3"/>
      <c r="G28" s="3"/>
      <c r="H28" s="3"/>
      <c r="I28" s="3"/>
      <c r="J28" s="3"/>
      <c r="K28" s="115">
        <f>+K27+K26+K23+K25</f>
        <v>4</v>
      </c>
      <c r="L28" s="3"/>
    </row>
    <row r="29" spans="1:12" ht="13" x14ac:dyDescent="0.3">
      <c r="A29" s="3"/>
      <c r="B29" s="106"/>
      <c r="C29" s="3"/>
      <c r="D29" s="3"/>
      <c r="E29" s="3"/>
      <c r="F29" s="3"/>
      <c r="G29" s="3"/>
      <c r="H29" s="3"/>
      <c r="I29" s="3"/>
      <c r="J29" s="3"/>
      <c r="K29" s="3"/>
      <c r="L29" s="3"/>
    </row>
    <row r="30" spans="1:12" ht="27.75" hidden="1" customHeight="1" x14ac:dyDescent="0.25">
      <c r="A30" s="3"/>
      <c r="B30" s="94" t="s">
        <v>265</v>
      </c>
      <c r="C30" s="95" t="s">
        <v>266</v>
      </c>
      <c r="D30" s="3"/>
      <c r="E30" s="3"/>
      <c r="F30" s="3"/>
      <c r="G30" s="3"/>
      <c r="H30" s="3"/>
      <c r="I30" s="53" t="s">
        <v>251</v>
      </c>
      <c r="J30" s="78" t="str">
        <f>IF(K29&gt;0,"FAILED","Accepted")</f>
        <v>Accepted</v>
      </c>
      <c r="K30" s="3"/>
      <c r="L30" s="3"/>
    </row>
    <row r="31" spans="1:12" ht="28.5" hidden="1" customHeight="1" x14ac:dyDescent="0.25">
      <c r="B31" s="103" t="s">
        <v>265</v>
      </c>
      <c r="C31" s="104" t="s">
        <v>268</v>
      </c>
      <c r="H31" s="33" t="s">
        <v>223</v>
      </c>
      <c r="I31" s="53" t="s">
        <v>223</v>
      </c>
      <c r="J31" s="28">
        <f>IF(J30="FAILED",0,SUM(J7:J27))</f>
        <v>0</v>
      </c>
      <c r="K31" s="3"/>
    </row>
    <row r="32" spans="1:12" hidden="1" x14ac:dyDescent="0.25"/>
    <row r="33" spans="1:12" hidden="1" x14ac:dyDescent="0.25">
      <c r="B33" s="108"/>
    </row>
    <row r="34" spans="1:12" hidden="1" x14ac:dyDescent="0.25">
      <c r="C34" s="29" t="s">
        <v>183</v>
      </c>
      <c r="D34" s="30"/>
      <c r="E34" s="31"/>
      <c r="F34" s="32"/>
      <c r="L34" s="31"/>
    </row>
    <row r="35" spans="1:12" ht="13" hidden="1" x14ac:dyDescent="0.25">
      <c r="C35" s="18" t="s">
        <v>184</v>
      </c>
      <c r="D35" s="19"/>
      <c r="E35" s="20"/>
      <c r="F35" s="21" t="e">
        <f>+#REF!</f>
        <v>#REF!</v>
      </c>
      <c r="G35" s="61">
        <f>I35/2*100</f>
        <v>2.5</v>
      </c>
      <c r="H35" s="23">
        <v>0.1</v>
      </c>
      <c r="I35" s="23">
        <v>0.05</v>
      </c>
      <c r="J35" s="58" t="s">
        <v>83</v>
      </c>
      <c r="K35" s="58"/>
      <c r="L35" s="60" t="e">
        <f>F35/$F$43</f>
        <v>#REF!</v>
      </c>
    </row>
    <row r="36" spans="1:12" ht="13" hidden="1" x14ac:dyDescent="0.25">
      <c r="C36" s="18" t="e">
        <f>+#REF!</f>
        <v>#REF!</v>
      </c>
      <c r="D36" s="19"/>
      <c r="E36" s="20"/>
      <c r="F36" s="21" t="e">
        <f>+#REF!</f>
        <v>#REF!</v>
      </c>
      <c r="G36" s="61">
        <f t="shared" ref="G36:G42" si="2">I36/2*100</f>
        <v>2.5</v>
      </c>
      <c r="H36" s="23">
        <v>0.1</v>
      </c>
      <c r="I36" s="23">
        <v>0.05</v>
      </c>
      <c r="J36" s="58" t="s">
        <v>234</v>
      </c>
      <c r="K36" s="58"/>
      <c r="L36" s="60" t="e">
        <f t="shared" ref="L36:L42" si="3">F36/$F$43</f>
        <v>#REF!</v>
      </c>
    </row>
    <row r="37" spans="1:12" ht="13" hidden="1" x14ac:dyDescent="0.25">
      <c r="C37" s="18" t="e">
        <f>+#REF!</f>
        <v>#REF!</v>
      </c>
      <c r="D37" s="19"/>
      <c r="E37" s="20"/>
      <c r="F37" s="21" t="e">
        <f>+#REF!</f>
        <v>#REF!</v>
      </c>
      <c r="G37" s="61">
        <f t="shared" si="2"/>
        <v>25</v>
      </c>
      <c r="H37" s="23">
        <v>0.2</v>
      </c>
      <c r="I37" s="23">
        <v>0.5</v>
      </c>
      <c r="J37" s="58"/>
      <c r="K37" s="58"/>
      <c r="L37" s="60" t="e">
        <f t="shared" si="3"/>
        <v>#REF!</v>
      </c>
    </row>
    <row r="38" spans="1:12" ht="13" hidden="1" x14ac:dyDescent="0.25">
      <c r="C38" s="18" t="e">
        <f>+#REF!</f>
        <v>#REF!</v>
      </c>
      <c r="D38" s="19"/>
      <c r="E38" s="20"/>
      <c r="F38" s="21" t="e">
        <f>+#REF!</f>
        <v>#REF!</v>
      </c>
      <c r="G38" s="61">
        <f t="shared" si="2"/>
        <v>2.5</v>
      </c>
      <c r="H38" s="23">
        <v>0.1</v>
      </c>
      <c r="I38" s="23">
        <v>0.05</v>
      </c>
      <c r="J38" s="58"/>
      <c r="K38" s="58"/>
      <c r="L38" s="60" t="e">
        <f t="shared" si="3"/>
        <v>#REF!</v>
      </c>
    </row>
    <row r="39" spans="1:12" ht="13" hidden="1" x14ac:dyDescent="0.25">
      <c r="C39" s="18" t="e">
        <f>+#REF!</f>
        <v>#REF!</v>
      </c>
      <c r="D39" s="19"/>
      <c r="E39" s="20"/>
      <c r="F39" s="21" t="e">
        <f>+#REF!</f>
        <v>#REF!</v>
      </c>
      <c r="G39" s="61">
        <f t="shared" si="2"/>
        <v>5</v>
      </c>
      <c r="H39" s="23">
        <v>0.1</v>
      </c>
      <c r="I39" s="23">
        <v>0.1</v>
      </c>
      <c r="J39" s="58"/>
      <c r="K39" s="58"/>
      <c r="L39" s="60" t="e">
        <f t="shared" si="3"/>
        <v>#REF!</v>
      </c>
    </row>
    <row r="40" spans="1:12" ht="13" hidden="1" x14ac:dyDescent="0.25">
      <c r="C40" s="18" t="e">
        <f>+#REF!</f>
        <v>#REF!</v>
      </c>
      <c r="D40" s="19"/>
      <c r="E40" s="20"/>
      <c r="F40" s="21" t="e">
        <f>+#REF!</f>
        <v>#REF!</v>
      </c>
      <c r="G40" s="61">
        <f t="shared" si="2"/>
        <v>10</v>
      </c>
      <c r="H40" s="23">
        <v>0.35</v>
      </c>
      <c r="I40" s="23">
        <v>0.2</v>
      </c>
      <c r="J40" s="58"/>
      <c r="K40" s="58"/>
      <c r="L40" s="60" t="e">
        <f t="shared" si="3"/>
        <v>#REF!</v>
      </c>
    </row>
    <row r="41" spans="1:12" ht="13" hidden="1" x14ac:dyDescent="0.25">
      <c r="C41" s="18" t="e">
        <f>+#REF!</f>
        <v>#REF!</v>
      </c>
      <c r="D41" s="19"/>
      <c r="E41" s="20"/>
      <c r="F41" s="21" t="e">
        <f>+#REF!</f>
        <v>#REF!</v>
      </c>
      <c r="G41" s="61">
        <f t="shared" si="2"/>
        <v>1</v>
      </c>
      <c r="H41" s="23">
        <v>0.02</v>
      </c>
      <c r="I41" s="23">
        <v>0.02</v>
      </c>
      <c r="J41" s="58"/>
      <c r="K41" s="58"/>
      <c r="L41" s="60" t="e">
        <f t="shared" si="3"/>
        <v>#REF!</v>
      </c>
    </row>
    <row r="42" spans="1:12" ht="13" hidden="1" x14ac:dyDescent="0.25">
      <c r="C42" s="18" t="e">
        <f>+#REF!</f>
        <v>#REF!</v>
      </c>
      <c r="D42" s="19"/>
      <c r="E42" s="20"/>
      <c r="F42" s="21" t="e">
        <f>+#REF!</f>
        <v>#REF!</v>
      </c>
      <c r="G42" s="61">
        <f t="shared" si="2"/>
        <v>1.5</v>
      </c>
      <c r="H42" s="23">
        <v>0.03</v>
      </c>
      <c r="I42" s="23">
        <v>0.03</v>
      </c>
      <c r="J42" s="58"/>
      <c r="K42" s="58"/>
      <c r="L42" s="60" t="e">
        <f t="shared" si="3"/>
        <v>#REF!</v>
      </c>
    </row>
    <row r="43" spans="1:12" s="2" customFormat="1" ht="13" hidden="1" x14ac:dyDescent="0.25">
      <c r="A43" s="1"/>
      <c r="B43" s="5"/>
      <c r="C43" s="24" t="s">
        <v>0</v>
      </c>
      <c r="D43" s="25"/>
      <c r="E43" s="26"/>
      <c r="F43" s="27" t="e">
        <f>SUBTOTAL(9,F35:F42)</f>
        <v>#REF!</v>
      </c>
      <c r="G43" s="22">
        <f>SUM(G35:G42)</f>
        <v>50</v>
      </c>
      <c r="H43" s="23">
        <f>SUM(H35:H42)</f>
        <v>1</v>
      </c>
      <c r="I43" s="23">
        <f>SUM(I35:I42)</f>
        <v>1</v>
      </c>
      <c r="J43" s="58"/>
      <c r="K43" s="58"/>
      <c r="L43" s="26"/>
    </row>
    <row r="44" spans="1:12" ht="13" hidden="1" x14ac:dyDescent="0.3">
      <c r="D44" s="13"/>
      <c r="E44" s="11"/>
      <c r="J44" s="58"/>
      <c r="K44" s="58"/>
      <c r="L44" s="11"/>
    </row>
    <row r="45" spans="1:12" hidden="1" x14ac:dyDescent="0.25"/>
    <row r="46" spans="1:12" hidden="1" x14ac:dyDescent="0.25"/>
    <row r="47" spans="1:12" hidden="1" x14ac:dyDescent="0.25"/>
    <row r="48" spans="1:12" hidden="1" x14ac:dyDescent="0.25"/>
  </sheetData>
  <sheetProtection algorithmName="SHA-512" hashValue="CeASoFJKRVA40h6BLBb+EFAsBUgbPc0/T0HKLz/Y2lWLNd4VmBdXXGKNyqR7Btr9b+e1w7QoLhbl9PWB4J61ZA==" saltValue="ZnscjqwRAeZ1XzuRzdYB0g==" spinCount="100000" sheet="1" objects="1" scenarios="1"/>
  <protectedRanges>
    <protectedRange sqref="E7:E27 L7:L30 E29:E30" name="Rango1"/>
    <protectedRange sqref="E28" name="Rango1_2_1"/>
  </protectedRanges>
  <mergeCells count="5">
    <mergeCell ref="B1:C1"/>
    <mergeCell ref="E2:F2"/>
    <mergeCell ref="C3:J3"/>
    <mergeCell ref="F5:G5"/>
    <mergeCell ref="I5:J5"/>
  </mergeCells>
  <conditionalFormatting sqref="J31">
    <cfRule type="containsText" dxfId="34" priority="82" stopIfTrue="1" operator="containsText" text="No">
      <formula>NOT(ISERROR(SEARCH("No",J31)))</formula>
    </cfRule>
  </conditionalFormatting>
  <conditionalFormatting sqref="J31">
    <cfRule type="colorScale" priority="81">
      <colorScale>
        <cfvo type="num" val="0"/>
        <cfvo type="percentile" val="50"/>
        <cfvo type="num" val="#REF!"/>
        <color rgb="FFFF0000"/>
        <color rgb="FFFFFF00"/>
        <color rgb="FF006600"/>
      </colorScale>
    </cfRule>
  </conditionalFormatting>
  <conditionalFormatting sqref="J31">
    <cfRule type="colorScale" priority="80">
      <colorScale>
        <cfvo type="num" val="0"/>
        <cfvo type="formula" val="#REF!/2"/>
        <cfvo type="num" val="#REF!"/>
        <color rgb="FFFF0000"/>
        <color rgb="FFFFFF00"/>
        <color rgb="FF006600"/>
      </colorScale>
    </cfRule>
  </conditionalFormatting>
  <conditionalFormatting sqref="J30">
    <cfRule type="expression" dxfId="33" priority="70" stopIfTrue="1">
      <formula>$K$29=0</formula>
    </cfRule>
    <cfRule type="expression" dxfId="32" priority="71" stopIfTrue="1">
      <formula>$K$29&gt;0</formula>
    </cfRule>
    <cfRule type="dataBar" priority="72">
      <dataBar>
        <cfvo type="min"/>
        <cfvo type="max"/>
        <color rgb="FFFF0000"/>
      </dataBar>
      <extLst>
        <ext xmlns:x14="http://schemas.microsoft.com/office/spreadsheetml/2009/9/main" uri="{B025F937-C7B1-47D3-B67F-A62EFF666E3E}">
          <x14:id>{A2F14A40-3384-4F3A-B6F1-5595B85586CB}</x14:id>
        </ext>
      </extLst>
    </cfRule>
    <cfRule type="colorScale" priority="73">
      <colorScale>
        <cfvo type="min"/>
        <cfvo type="percentile" val="50"/>
        <cfvo type="max"/>
        <color rgb="FF63BE7B"/>
        <color rgb="FFFFEB84"/>
        <color rgb="FFF8696B"/>
      </colorScale>
    </cfRule>
  </conditionalFormatting>
  <conditionalFormatting sqref="J7">
    <cfRule type="expression" dxfId="31" priority="37" stopIfTrue="1">
      <formula>E7="No"</formula>
    </cfRule>
    <cfRule type="dataBar" priority="38">
      <dataBar>
        <cfvo type="min"/>
        <cfvo type="max"/>
        <color rgb="FFFF0000"/>
      </dataBar>
      <extLst>
        <ext xmlns:x14="http://schemas.microsoft.com/office/spreadsheetml/2009/9/main" uri="{B025F937-C7B1-47D3-B67F-A62EFF666E3E}">
          <x14:id>{1A76769B-215E-4434-A327-1D68B7F6F4F8}</x14:id>
        </ext>
      </extLst>
    </cfRule>
    <cfRule type="colorScale" priority="39">
      <colorScale>
        <cfvo type="min"/>
        <cfvo type="percentile" val="50"/>
        <cfvo type="max"/>
        <color rgb="FF63BE7B"/>
        <color rgb="FFFFEB84"/>
        <color rgb="FFF8696B"/>
      </colorScale>
    </cfRule>
  </conditionalFormatting>
  <conditionalFormatting sqref="J8:J22 J24">
    <cfRule type="expression" dxfId="30" priority="161" stopIfTrue="1">
      <formula>E8="No"</formula>
    </cfRule>
    <cfRule type="dataBar" priority="162">
      <dataBar>
        <cfvo type="min"/>
        <cfvo type="max"/>
        <color rgb="FFFF0000"/>
      </dataBar>
      <extLst>
        <ext xmlns:x14="http://schemas.microsoft.com/office/spreadsheetml/2009/9/main" uri="{B025F937-C7B1-47D3-B67F-A62EFF666E3E}">
          <x14:id>{8D93612A-C8BA-4FF2-8414-493E800BF081}</x14:id>
        </ext>
      </extLst>
    </cfRule>
    <cfRule type="colorScale" priority="163">
      <colorScale>
        <cfvo type="min"/>
        <cfvo type="percentile" val="50"/>
        <cfvo type="max"/>
        <color rgb="FF63BE7B"/>
        <color rgb="FFFFEB84"/>
        <color rgb="FFF8696B"/>
      </colorScale>
    </cfRule>
  </conditionalFormatting>
  <conditionalFormatting sqref="K7:K25">
    <cfRule type="expression" dxfId="29" priority="25" stopIfTrue="1">
      <formula>F7="No"</formula>
    </cfRule>
    <cfRule type="dataBar" priority="26">
      <dataBar>
        <cfvo type="min"/>
        <cfvo type="max"/>
        <color rgb="FFFF0000"/>
      </dataBar>
      <extLst>
        <ext xmlns:x14="http://schemas.microsoft.com/office/spreadsheetml/2009/9/main" uri="{B025F937-C7B1-47D3-B67F-A62EFF666E3E}">
          <x14:id>{ABE3E99B-C929-4A54-A81E-2EF6C81B635B}</x14:id>
        </ext>
      </extLst>
    </cfRule>
    <cfRule type="colorScale" priority="27">
      <colorScale>
        <cfvo type="min"/>
        <cfvo type="percentile" val="50"/>
        <cfvo type="max"/>
        <color rgb="FF63BE7B"/>
        <color rgb="FFFFEB84"/>
        <color rgb="FFF8696B"/>
      </colorScale>
    </cfRule>
  </conditionalFormatting>
  <conditionalFormatting sqref="K26">
    <cfRule type="expression" dxfId="28" priority="19" stopIfTrue="1">
      <formula>F26="No"</formula>
    </cfRule>
    <cfRule type="dataBar" priority="20">
      <dataBar>
        <cfvo type="min"/>
        <cfvo type="max"/>
        <color rgb="FFFF0000"/>
      </dataBar>
      <extLst>
        <ext xmlns:x14="http://schemas.microsoft.com/office/spreadsheetml/2009/9/main" uri="{B025F937-C7B1-47D3-B67F-A62EFF666E3E}">
          <x14:id>{09117C72-39C4-4F22-B398-A53585064806}</x14:id>
        </ext>
      </extLst>
    </cfRule>
    <cfRule type="colorScale" priority="21">
      <colorScale>
        <cfvo type="min"/>
        <cfvo type="percentile" val="50"/>
        <cfvo type="max"/>
        <color rgb="FF63BE7B"/>
        <color rgb="FFFFEB84"/>
        <color rgb="FFF8696B"/>
      </colorScale>
    </cfRule>
  </conditionalFormatting>
  <conditionalFormatting sqref="K27">
    <cfRule type="expression" dxfId="27" priority="13" stopIfTrue="1">
      <formula>F27="No"</formula>
    </cfRule>
    <cfRule type="dataBar" priority="14">
      <dataBar>
        <cfvo type="min"/>
        <cfvo type="max"/>
        <color rgb="FFFF0000"/>
      </dataBar>
      <extLst>
        <ext xmlns:x14="http://schemas.microsoft.com/office/spreadsheetml/2009/9/main" uri="{B025F937-C7B1-47D3-B67F-A62EFF666E3E}">
          <x14:id>{1D68FD9D-17CD-4F65-95B5-59D9D725F805}</x14:id>
        </ext>
      </extLst>
    </cfRule>
    <cfRule type="colorScale" priority="15">
      <colorScale>
        <cfvo type="min"/>
        <cfvo type="percentile" val="50"/>
        <cfvo type="max"/>
        <color rgb="FF63BE7B"/>
        <color rgb="FFFFEB84"/>
        <color rgb="FFF8696B"/>
      </colorScale>
    </cfRule>
  </conditionalFormatting>
  <conditionalFormatting sqref="J23">
    <cfRule type="expression" dxfId="26" priority="10" stopIfTrue="1">
      <formula>E23="No"</formula>
    </cfRule>
    <cfRule type="dataBar" priority="11">
      <dataBar>
        <cfvo type="min"/>
        <cfvo type="max"/>
        <color rgb="FFFF0000"/>
      </dataBar>
      <extLst>
        <ext xmlns:x14="http://schemas.microsoft.com/office/spreadsheetml/2009/9/main" uri="{B025F937-C7B1-47D3-B67F-A62EFF666E3E}">
          <x14:id>{0EA71550-5165-430C-A0CC-9AFA9EA62E54}</x14:id>
        </ext>
      </extLst>
    </cfRule>
    <cfRule type="colorScale" priority="12">
      <colorScale>
        <cfvo type="min"/>
        <cfvo type="percentile" val="50"/>
        <cfvo type="max"/>
        <color rgb="FF63BE7B"/>
        <color rgb="FFFFEB84"/>
        <color rgb="FFF8696B"/>
      </colorScale>
    </cfRule>
  </conditionalFormatting>
  <conditionalFormatting sqref="J25">
    <cfRule type="expression" dxfId="25" priority="7" stopIfTrue="1">
      <formula>E25="No"</formula>
    </cfRule>
    <cfRule type="dataBar" priority="8">
      <dataBar>
        <cfvo type="min"/>
        <cfvo type="max"/>
        <color rgb="FFFF0000"/>
      </dataBar>
      <extLst>
        <ext xmlns:x14="http://schemas.microsoft.com/office/spreadsheetml/2009/9/main" uri="{B025F937-C7B1-47D3-B67F-A62EFF666E3E}">
          <x14:id>{FA120A8E-CACC-46FF-98B9-8755953B6D2B}</x14:id>
        </ext>
      </extLst>
    </cfRule>
    <cfRule type="colorScale" priority="9">
      <colorScale>
        <cfvo type="min"/>
        <cfvo type="percentile" val="50"/>
        <cfvo type="max"/>
        <color rgb="FF63BE7B"/>
        <color rgb="FFFFEB84"/>
        <color rgb="FFF8696B"/>
      </colorScale>
    </cfRule>
  </conditionalFormatting>
  <conditionalFormatting sqref="J26">
    <cfRule type="expression" dxfId="24" priority="4" stopIfTrue="1">
      <formula>E26="No"</formula>
    </cfRule>
    <cfRule type="dataBar" priority="5">
      <dataBar>
        <cfvo type="min"/>
        <cfvo type="max"/>
        <color rgb="FFFF0000"/>
      </dataBar>
      <extLst>
        <ext xmlns:x14="http://schemas.microsoft.com/office/spreadsheetml/2009/9/main" uri="{B025F937-C7B1-47D3-B67F-A62EFF666E3E}">
          <x14:id>{5123BC43-8AC5-4B0B-B50B-987979A23BD0}</x14:id>
        </ext>
      </extLst>
    </cfRule>
    <cfRule type="colorScale" priority="6">
      <colorScale>
        <cfvo type="min"/>
        <cfvo type="percentile" val="50"/>
        <cfvo type="max"/>
        <color rgb="FF63BE7B"/>
        <color rgb="FFFFEB84"/>
        <color rgb="FFF8696B"/>
      </colorScale>
    </cfRule>
  </conditionalFormatting>
  <conditionalFormatting sqref="J27">
    <cfRule type="expression" dxfId="23" priority="1" stopIfTrue="1">
      <formula>E27="No"</formula>
    </cfRule>
    <cfRule type="dataBar" priority="2">
      <dataBar>
        <cfvo type="min"/>
        <cfvo type="max"/>
        <color rgb="FFFF0000"/>
      </dataBar>
      <extLst>
        <ext xmlns:x14="http://schemas.microsoft.com/office/spreadsheetml/2009/9/main" uri="{B025F937-C7B1-47D3-B67F-A62EFF666E3E}">
          <x14:id>{2A97BCD4-0A24-4226-B7BF-1C7384FD0FD0}</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7:E27" xr:uid="{00000000-0002-0000-0500-000000000000}">
      <formula1>$J$35:$J$36</formula1>
    </dataValidation>
  </dataValidations>
  <pageMargins left="0.27559055118110237" right="0.15748031496062992" top="0.59055118110236227" bottom="0.39370078740157483" header="0.19685039370078741" footer="0.19685039370078741"/>
  <pageSetup scale="68"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A2F14A40-3384-4F3A-B6F1-5595B85586CB}">
            <x14:dataBar minLength="0" maxLength="100" negativeBarColorSameAsPositive="1" axisPosition="none">
              <x14:cfvo type="min"/>
              <x14:cfvo type="max"/>
            </x14:dataBar>
          </x14:cfRule>
          <xm:sqref>J30</xm:sqref>
        </x14:conditionalFormatting>
        <x14:conditionalFormatting xmlns:xm="http://schemas.microsoft.com/office/excel/2006/main">
          <x14:cfRule type="dataBar" id="{1A76769B-215E-4434-A327-1D68B7F6F4F8}">
            <x14:dataBar minLength="0" maxLength="100" negativeBarColorSameAsPositive="1" axisPosition="none">
              <x14:cfvo type="min"/>
              <x14:cfvo type="max"/>
            </x14:dataBar>
          </x14:cfRule>
          <xm:sqref>J7</xm:sqref>
        </x14:conditionalFormatting>
        <x14:conditionalFormatting xmlns:xm="http://schemas.microsoft.com/office/excel/2006/main">
          <x14:cfRule type="dataBar" id="{8D93612A-C8BA-4FF2-8414-493E800BF081}">
            <x14:dataBar minLength="0" maxLength="100" negativeBarColorSameAsPositive="1" axisPosition="none">
              <x14:cfvo type="min"/>
              <x14:cfvo type="max"/>
            </x14:dataBar>
          </x14:cfRule>
          <xm:sqref>J8:J22 J24</xm:sqref>
        </x14:conditionalFormatting>
        <x14:conditionalFormatting xmlns:xm="http://schemas.microsoft.com/office/excel/2006/main">
          <x14:cfRule type="dataBar" id="{ABE3E99B-C929-4A54-A81E-2EF6C81B635B}">
            <x14:dataBar minLength="0" maxLength="100" negativeBarColorSameAsPositive="1" axisPosition="none">
              <x14:cfvo type="min"/>
              <x14:cfvo type="max"/>
            </x14:dataBar>
          </x14:cfRule>
          <xm:sqref>K7:K25</xm:sqref>
        </x14:conditionalFormatting>
        <x14:conditionalFormatting xmlns:xm="http://schemas.microsoft.com/office/excel/2006/main">
          <x14:cfRule type="dataBar" id="{09117C72-39C4-4F22-B398-A53585064806}">
            <x14:dataBar minLength="0" maxLength="100" negativeBarColorSameAsPositive="1" axisPosition="none">
              <x14:cfvo type="min"/>
              <x14:cfvo type="max"/>
            </x14:dataBar>
          </x14:cfRule>
          <xm:sqref>K26</xm:sqref>
        </x14:conditionalFormatting>
        <x14:conditionalFormatting xmlns:xm="http://schemas.microsoft.com/office/excel/2006/main">
          <x14:cfRule type="dataBar" id="{1D68FD9D-17CD-4F65-95B5-59D9D725F805}">
            <x14:dataBar minLength="0" maxLength="100" negativeBarColorSameAsPositive="1" axisPosition="none">
              <x14:cfvo type="min"/>
              <x14:cfvo type="max"/>
            </x14:dataBar>
          </x14:cfRule>
          <xm:sqref>K27</xm:sqref>
        </x14:conditionalFormatting>
        <x14:conditionalFormatting xmlns:xm="http://schemas.microsoft.com/office/excel/2006/main">
          <x14:cfRule type="dataBar" id="{0EA71550-5165-430C-A0CC-9AFA9EA62E54}">
            <x14:dataBar minLength="0" maxLength="100" negativeBarColorSameAsPositive="1" axisPosition="none">
              <x14:cfvo type="min"/>
              <x14:cfvo type="max"/>
            </x14:dataBar>
          </x14:cfRule>
          <xm:sqref>J23</xm:sqref>
        </x14:conditionalFormatting>
        <x14:conditionalFormatting xmlns:xm="http://schemas.microsoft.com/office/excel/2006/main">
          <x14:cfRule type="dataBar" id="{FA120A8E-CACC-46FF-98B9-8755953B6D2B}">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5123BC43-8AC5-4B0B-B50B-987979A23BD0}">
            <x14:dataBar minLength="0" maxLength="100" negativeBarColorSameAsPositive="1" axisPosition="none">
              <x14:cfvo type="min"/>
              <x14:cfvo type="max"/>
            </x14:dataBar>
          </x14:cfRule>
          <xm:sqref>J26</xm:sqref>
        </x14:conditionalFormatting>
        <x14:conditionalFormatting xmlns:xm="http://schemas.microsoft.com/office/excel/2006/main">
          <x14:cfRule type="dataBar" id="{2A97BCD4-0A24-4226-B7BF-1C7384FD0FD0}">
            <x14:dataBar minLength="0" maxLength="100" negativeBarColorSameAsPositive="1" axisPosition="none">
              <x14:cfvo type="min"/>
              <x14:cfvo type="max"/>
            </x14:dataBar>
          </x14:cfRule>
          <xm:sqref>J27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8"/>
  <sheetViews>
    <sheetView zoomScale="85" zoomScaleNormal="85" workbookViewId="0">
      <pane ySplit="6" topLeftCell="A7" activePane="bottomLeft" state="frozenSplit"/>
      <selection pane="bottomLeft" activeCell="D7" sqref="D7"/>
    </sheetView>
  </sheetViews>
  <sheetFormatPr baseColWidth="10" defaultColWidth="9.1796875" defaultRowHeight="12.5" x14ac:dyDescent="0.25"/>
  <cols>
    <col min="1" max="1" width="4" style="1" customWidth="1"/>
    <col min="2" max="2" width="9" style="5" customWidth="1"/>
    <col min="3" max="3" width="31.7265625" style="7" customWidth="1"/>
    <col min="4" max="4" width="68.81640625" style="12" customWidth="1"/>
    <col min="5" max="5" width="17" style="10" customWidth="1"/>
    <col min="6" max="6" width="15.453125" style="8" hidden="1" customWidth="1"/>
    <col min="7" max="7" width="15.54296875" style="9" hidden="1" customWidth="1"/>
    <col min="8" max="9" width="15.54296875" style="15" hidden="1" customWidth="1"/>
    <col min="10" max="10" width="18.54296875" style="9" customWidth="1"/>
    <col min="11" max="11" width="2.7265625" style="9" customWidth="1"/>
    <col min="12" max="12" width="62.26953125" style="10" customWidth="1"/>
    <col min="13" max="16384" width="9.1796875" style="3"/>
  </cols>
  <sheetData>
    <row r="1" spans="2:12" ht="23.25" customHeight="1" x14ac:dyDescent="0.25">
      <c r="B1" s="131" t="s">
        <v>1</v>
      </c>
      <c r="C1" s="131"/>
    </row>
    <row r="2" spans="2:12" ht="21" customHeight="1" x14ac:dyDescent="0.25">
      <c r="B2" s="6"/>
      <c r="C2" s="16"/>
      <c r="D2" s="52" t="s">
        <v>221</v>
      </c>
      <c r="E2" s="122"/>
      <c r="F2" s="123"/>
      <c r="H2" s="9"/>
      <c r="I2" s="52" t="s">
        <v>224</v>
      </c>
      <c r="J2" s="116" t="s">
        <v>276</v>
      </c>
      <c r="K2" s="76"/>
      <c r="L2" s="3"/>
    </row>
    <row r="3" spans="2:12" ht="96" hidden="1" customHeight="1" x14ac:dyDescent="0.25">
      <c r="B3" s="6"/>
      <c r="C3" s="132" t="s">
        <v>220</v>
      </c>
      <c r="D3" s="132"/>
      <c r="E3" s="132"/>
      <c r="F3" s="132"/>
      <c r="G3" s="132"/>
      <c r="H3" s="132"/>
      <c r="I3" s="132"/>
      <c r="J3" s="132"/>
      <c r="K3" s="66"/>
      <c r="L3" s="3"/>
    </row>
    <row r="4" spans="2:12" ht="5.25" customHeight="1" x14ac:dyDescent="0.25">
      <c r="B4" s="6"/>
      <c r="C4" s="16"/>
      <c r="D4" s="17"/>
      <c r="E4" s="17"/>
      <c r="G4" s="3"/>
      <c r="H4" s="3"/>
      <c r="I4" s="3"/>
      <c r="J4" s="3"/>
      <c r="K4" s="3"/>
      <c r="L4" s="3"/>
    </row>
    <row r="5" spans="2:12" ht="16.5" customHeight="1" x14ac:dyDescent="0.45">
      <c r="B5" s="6"/>
      <c r="C5" s="16"/>
      <c r="D5" s="17"/>
      <c r="E5" s="17"/>
      <c r="F5" s="124" t="s">
        <v>217</v>
      </c>
      <c r="G5" s="125"/>
      <c r="H5" s="107" t="s">
        <v>270</v>
      </c>
      <c r="I5" s="126" t="s">
        <v>219</v>
      </c>
      <c r="J5" s="127"/>
      <c r="K5" s="77"/>
      <c r="L5" s="3"/>
    </row>
    <row r="6" spans="2:12" ht="74.25" customHeight="1" x14ac:dyDescent="0.25">
      <c r="B6" s="34" t="s">
        <v>2</v>
      </c>
      <c r="C6" s="34" t="s">
        <v>3</v>
      </c>
      <c r="D6" s="35" t="s">
        <v>4</v>
      </c>
      <c r="E6" s="55" t="s">
        <v>235</v>
      </c>
      <c r="F6" s="54" t="s">
        <v>199</v>
      </c>
      <c r="G6" s="54" t="s">
        <v>6</v>
      </c>
      <c r="H6" s="55" t="s">
        <v>247</v>
      </c>
      <c r="I6" s="55" t="s">
        <v>248</v>
      </c>
      <c r="J6" s="56" t="s">
        <v>218</v>
      </c>
      <c r="K6" s="56"/>
      <c r="L6" s="36" t="s">
        <v>5</v>
      </c>
    </row>
    <row r="7" spans="2:12" ht="41.25" customHeight="1" x14ac:dyDescent="0.25">
      <c r="B7" s="94">
        <v>123</v>
      </c>
      <c r="C7" s="95" t="s">
        <v>147</v>
      </c>
      <c r="D7" s="99" t="s">
        <v>345</v>
      </c>
      <c r="E7" s="59" t="s">
        <v>83</v>
      </c>
      <c r="F7" s="102">
        <v>10</v>
      </c>
      <c r="G7" s="100" t="e">
        <f>+F7/#REF!</f>
        <v>#REF!</v>
      </c>
      <c r="H7" s="101">
        <f>IF(E7="Yes",F7,0)</f>
        <v>10</v>
      </c>
      <c r="I7" s="97" t="e">
        <f>IF(OR($H$7=0,$H$8=0,$H$9=0,#REF!=0)=FALSE,H7,0)</f>
        <v>#REF!</v>
      </c>
      <c r="J7" s="98" t="str">
        <f>IF(E7="Yes","OK","Did not pass")</f>
        <v>OK</v>
      </c>
      <c r="K7" s="98"/>
      <c r="L7" s="70"/>
    </row>
    <row r="8" spans="2:12" ht="14" x14ac:dyDescent="0.25">
      <c r="B8" s="94">
        <v>124</v>
      </c>
      <c r="C8" s="95" t="s">
        <v>148</v>
      </c>
      <c r="D8" s="96" t="s">
        <v>149</v>
      </c>
      <c r="E8" s="59" t="s">
        <v>272</v>
      </c>
      <c r="F8" s="102">
        <v>10</v>
      </c>
      <c r="G8" s="100" t="e">
        <f>+F8/#REF!</f>
        <v>#REF!</v>
      </c>
      <c r="H8" s="101">
        <f t="shared" ref="H8:H30" si="0">IF(E8="Yes",F8,0)</f>
        <v>10</v>
      </c>
      <c r="I8" s="97" t="e">
        <f>IF(OR($H$7=0,$H$8=0,$H$9=0,#REF!=0)=FALSE,H8,0)</f>
        <v>#REF!</v>
      </c>
      <c r="J8" s="98" t="str">
        <f t="shared" ref="J8:J30" si="1">IF(E8="Yes","OK","Did not pass")</f>
        <v>OK</v>
      </c>
      <c r="K8" s="98"/>
      <c r="L8" s="69"/>
    </row>
    <row r="9" spans="2:12" ht="14" x14ac:dyDescent="0.25">
      <c r="B9" s="94">
        <v>125</v>
      </c>
      <c r="C9" s="95" t="s">
        <v>150</v>
      </c>
      <c r="D9" s="96" t="s">
        <v>151</v>
      </c>
      <c r="E9" s="59" t="s">
        <v>272</v>
      </c>
      <c r="F9" s="102">
        <v>10</v>
      </c>
      <c r="G9" s="100" t="e">
        <f>+F9/#REF!</f>
        <v>#REF!</v>
      </c>
      <c r="H9" s="101">
        <f t="shared" si="0"/>
        <v>10</v>
      </c>
      <c r="I9" s="97" t="e">
        <f>IF(OR($H$7=0,$H$8=0,$H$9=0,#REF!=0)=FALSE,H9,0)</f>
        <v>#REF!</v>
      </c>
      <c r="J9" s="98" t="str">
        <f t="shared" si="1"/>
        <v>OK</v>
      </c>
      <c r="K9" s="98"/>
      <c r="L9" s="69"/>
    </row>
    <row r="10" spans="2:12" ht="14" x14ac:dyDescent="0.25">
      <c r="B10" s="94">
        <v>126</v>
      </c>
      <c r="C10" s="95" t="s">
        <v>152</v>
      </c>
      <c r="D10" s="96" t="s">
        <v>153</v>
      </c>
      <c r="E10" s="59" t="s">
        <v>272</v>
      </c>
      <c r="F10" s="102">
        <v>10</v>
      </c>
      <c r="G10" s="100" t="e">
        <f>+F10/#REF!</f>
        <v>#REF!</v>
      </c>
      <c r="H10" s="101">
        <f t="shared" si="0"/>
        <v>10</v>
      </c>
      <c r="I10" s="97" t="e">
        <f>IF(OR($H$7=0,$H$8=0,$H$9=0,#REF!=0)=FALSE,H10,0)</f>
        <v>#REF!</v>
      </c>
      <c r="J10" s="98" t="str">
        <f t="shared" si="1"/>
        <v>OK</v>
      </c>
      <c r="K10" s="98"/>
      <c r="L10" s="69"/>
    </row>
    <row r="11" spans="2:12" ht="14" x14ac:dyDescent="0.25">
      <c r="B11" s="94">
        <v>127</v>
      </c>
      <c r="C11" s="95" t="s">
        <v>154</v>
      </c>
      <c r="D11" s="96" t="s">
        <v>155</v>
      </c>
      <c r="E11" s="59" t="s">
        <v>272</v>
      </c>
      <c r="F11" s="102">
        <v>10</v>
      </c>
      <c r="G11" s="100" t="e">
        <f>+F11/#REF!</f>
        <v>#REF!</v>
      </c>
      <c r="H11" s="101">
        <f t="shared" si="0"/>
        <v>10</v>
      </c>
      <c r="I11" s="97" t="e">
        <f>IF(OR($H$7=0,$H$8=0,$H$9=0,#REF!=0)=FALSE,H11,0)</f>
        <v>#REF!</v>
      </c>
      <c r="J11" s="98" t="str">
        <f t="shared" si="1"/>
        <v>OK</v>
      </c>
      <c r="K11" s="98"/>
      <c r="L11" s="69"/>
    </row>
    <row r="12" spans="2:12" ht="14" x14ac:dyDescent="0.25">
      <c r="B12" s="94">
        <v>128</v>
      </c>
      <c r="C12" s="95" t="s">
        <v>156</v>
      </c>
      <c r="D12" s="96" t="s">
        <v>157</v>
      </c>
      <c r="E12" s="59" t="s">
        <v>272</v>
      </c>
      <c r="F12" s="102">
        <v>10</v>
      </c>
      <c r="G12" s="100" t="e">
        <f>+F12/#REF!</f>
        <v>#REF!</v>
      </c>
      <c r="H12" s="101">
        <f t="shared" si="0"/>
        <v>10</v>
      </c>
      <c r="I12" s="97" t="e">
        <f>IF(OR($H$7=0,$H$8=0,$H$9=0,#REF!=0)=FALSE,H12,0)</f>
        <v>#REF!</v>
      </c>
      <c r="J12" s="98" t="str">
        <f t="shared" si="1"/>
        <v>OK</v>
      </c>
      <c r="K12" s="98"/>
      <c r="L12" s="69"/>
    </row>
    <row r="13" spans="2:12" ht="46.5" customHeight="1" x14ac:dyDescent="0.25">
      <c r="B13" s="94">
        <v>129</v>
      </c>
      <c r="C13" s="95" t="s">
        <v>158</v>
      </c>
      <c r="D13" s="96" t="s">
        <v>159</v>
      </c>
      <c r="E13" s="59" t="s">
        <v>83</v>
      </c>
      <c r="F13" s="102">
        <v>10</v>
      </c>
      <c r="G13" s="100" t="e">
        <f>+F13/#REF!</f>
        <v>#REF!</v>
      </c>
      <c r="H13" s="101">
        <f t="shared" si="0"/>
        <v>10</v>
      </c>
      <c r="I13" s="97" t="e">
        <f>IF(OR($H$7=0,$H$8=0,$H$9=0,#REF!=0)=FALSE,H13,0)</f>
        <v>#REF!</v>
      </c>
      <c r="J13" s="98" t="str">
        <f t="shared" si="1"/>
        <v>OK</v>
      </c>
      <c r="K13" s="98"/>
      <c r="L13" s="69"/>
    </row>
    <row r="14" spans="2:12" ht="33.75" customHeight="1" x14ac:dyDescent="0.25">
      <c r="B14" s="94">
        <v>130</v>
      </c>
      <c r="C14" s="95" t="s">
        <v>160</v>
      </c>
      <c r="D14" s="99" t="s">
        <v>334</v>
      </c>
      <c r="E14" s="59" t="s">
        <v>272</v>
      </c>
      <c r="F14" s="102">
        <v>10</v>
      </c>
      <c r="G14" s="100" t="e">
        <f>+F14/#REF!</f>
        <v>#REF!</v>
      </c>
      <c r="H14" s="101">
        <f t="shared" si="0"/>
        <v>10</v>
      </c>
      <c r="I14" s="97" t="e">
        <f>IF(OR($H$7=0,$H$8=0,$H$9=0,#REF!=0)=FALSE,H14,0)</f>
        <v>#REF!</v>
      </c>
      <c r="J14" s="98" t="str">
        <f t="shared" si="1"/>
        <v>OK</v>
      </c>
      <c r="K14" s="98"/>
      <c r="L14" s="69"/>
    </row>
    <row r="15" spans="2:12" ht="14" x14ac:dyDescent="0.25">
      <c r="B15" s="94">
        <v>131</v>
      </c>
      <c r="C15" s="95" t="s">
        <v>161</v>
      </c>
      <c r="D15" s="96" t="s">
        <v>162</v>
      </c>
      <c r="E15" s="59" t="s">
        <v>272</v>
      </c>
      <c r="F15" s="102">
        <v>10</v>
      </c>
      <c r="G15" s="100" t="e">
        <f>+F15/#REF!</f>
        <v>#REF!</v>
      </c>
      <c r="H15" s="101">
        <f t="shared" si="0"/>
        <v>10</v>
      </c>
      <c r="I15" s="97" t="e">
        <f>IF(OR($H$7=0,$H$8=0,$H$9=0,#REF!=0)=FALSE,H15,0)</f>
        <v>#REF!</v>
      </c>
      <c r="J15" s="98" t="str">
        <f t="shared" si="1"/>
        <v>OK</v>
      </c>
      <c r="K15" s="98"/>
      <c r="L15" s="69"/>
    </row>
    <row r="16" spans="2:12" ht="14" x14ac:dyDescent="0.25">
      <c r="B16" s="94">
        <v>132</v>
      </c>
      <c r="C16" s="95" t="s">
        <v>163</v>
      </c>
      <c r="D16" s="96" t="s">
        <v>164</v>
      </c>
      <c r="E16" s="59" t="s">
        <v>272</v>
      </c>
      <c r="F16" s="102">
        <v>10</v>
      </c>
      <c r="G16" s="100" t="e">
        <f>+F16/#REF!</f>
        <v>#REF!</v>
      </c>
      <c r="H16" s="101">
        <f t="shared" si="0"/>
        <v>10</v>
      </c>
      <c r="I16" s="97" t="e">
        <f>IF(OR($H$7=0,$H$8=0,$H$9=0,#REF!=0)=FALSE,H16,0)</f>
        <v>#REF!</v>
      </c>
      <c r="J16" s="98" t="str">
        <f t="shared" si="1"/>
        <v>OK</v>
      </c>
      <c r="K16" s="98"/>
      <c r="L16" s="69"/>
    </row>
    <row r="17" spans="1:12" ht="24.75" customHeight="1" x14ac:dyDescent="0.25">
      <c r="B17" s="94">
        <v>133</v>
      </c>
      <c r="C17" s="95" t="s">
        <v>163</v>
      </c>
      <c r="D17" s="96" t="s">
        <v>165</v>
      </c>
      <c r="E17" s="59" t="s">
        <v>272</v>
      </c>
      <c r="F17" s="102">
        <v>10</v>
      </c>
      <c r="G17" s="100" t="e">
        <f>+F17/#REF!</f>
        <v>#REF!</v>
      </c>
      <c r="H17" s="101">
        <f t="shared" si="0"/>
        <v>10</v>
      </c>
      <c r="I17" s="97" t="e">
        <f>IF(OR($H$7=0,$H$8=0,$H$9=0,#REF!=0)=FALSE,H17,0)</f>
        <v>#REF!</v>
      </c>
      <c r="J17" s="98" t="str">
        <f t="shared" si="1"/>
        <v>OK</v>
      </c>
      <c r="K17" s="98"/>
      <c r="L17" s="69"/>
    </row>
    <row r="18" spans="1:12" ht="87.75" customHeight="1" x14ac:dyDescent="0.25">
      <c r="B18" s="94">
        <v>134</v>
      </c>
      <c r="C18" s="95" t="s">
        <v>166</v>
      </c>
      <c r="D18" s="96" t="s">
        <v>167</v>
      </c>
      <c r="E18" s="59" t="s">
        <v>272</v>
      </c>
      <c r="F18" s="102">
        <v>10</v>
      </c>
      <c r="G18" s="100" t="e">
        <f>+F18/#REF!</f>
        <v>#REF!</v>
      </c>
      <c r="H18" s="101">
        <f t="shared" si="0"/>
        <v>10</v>
      </c>
      <c r="I18" s="97" t="e">
        <f>IF(OR($H$7=0,$H$8=0,$H$9=0,#REF!=0)=FALSE,H18,0)</f>
        <v>#REF!</v>
      </c>
      <c r="J18" s="98" t="str">
        <f t="shared" si="1"/>
        <v>OK</v>
      </c>
      <c r="K18" s="98"/>
      <c r="L18" s="69"/>
    </row>
    <row r="19" spans="1:12" ht="39" customHeight="1" x14ac:dyDescent="0.25">
      <c r="B19" s="94">
        <v>135</v>
      </c>
      <c r="C19" s="95" t="s">
        <v>168</v>
      </c>
      <c r="D19" s="96" t="s">
        <v>169</v>
      </c>
      <c r="E19" s="59" t="s">
        <v>272</v>
      </c>
      <c r="F19" s="102">
        <v>10</v>
      </c>
      <c r="G19" s="100" t="e">
        <f>+F19/#REF!</f>
        <v>#REF!</v>
      </c>
      <c r="H19" s="101">
        <f t="shared" si="0"/>
        <v>10</v>
      </c>
      <c r="I19" s="97" t="e">
        <f>IF(OR($H$7=0,$H$8=0,$H$9=0,#REF!=0)=FALSE,H19,0)</f>
        <v>#REF!</v>
      </c>
      <c r="J19" s="98" t="str">
        <f t="shared" si="1"/>
        <v>OK</v>
      </c>
      <c r="K19" s="98"/>
      <c r="L19" s="69"/>
    </row>
    <row r="20" spans="1:12" ht="56.25" customHeight="1" x14ac:dyDescent="0.25">
      <c r="B20" s="94">
        <v>136</v>
      </c>
      <c r="C20" s="95" t="s">
        <v>194</v>
      </c>
      <c r="D20" s="96" t="s">
        <v>195</v>
      </c>
      <c r="E20" s="59" t="s">
        <v>83</v>
      </c>
      <c r="F20" s="102">
        <v>10</v>
      </c>
      <c r="G20" s="100" t="e">
        <f>+F20/#REF!</f>
        <v>#REF!</v>
      </c>
      <c r="H20" s="101">
        <f t="shared" si="0"/>
        <v>10</v>
      </c>
      <c r="I20" s="97" t="e">
        <f>IF(OR($H$7=0,$H$8=0,$H$9=0,#REF!=0)=FALSE,H20,0)</f>
        <v>#REF!</v>
      </c>
      <c r="J20" s="98" t="str">
        <f t="shared" si="1"/>
        <v>OK</v>
      </c>
      <c r="K20" s="98"/>
      <c r="L20" s="73"/>
    </row>
    <row r="21" spans="1:12" ht="87.5" x14ac:dyDescent="0.25">
      <c r="B21" s="94">
        <v>137</v>
      </c>
      <c r="C21" s="95" t="s">
        <v>170</v>
      </c>
      <c r="D21" s="96" t="s">
        <v>171</v>
      </c>
      <c r="E21" s="59" t="s">
        <v>272</v>
      </c>
      <c r="F21" s="102">
        <v>10</v>
      </c>
      <c r="G21" s="100" t="e">
        <f>+F21/#REF!</f>
        <v>#REF!</v>
      </c>
      <c r="H21" s="101">
        <f t="shared" si="0"/>
        <v>10</v>
      </c>
      <c r="I21" s="97" t="e">
        <f>IF(OR($H$7=0,$H$8=0,$H$9=0,#REF!=0)=FALSE,H21,0)</f>
        <v>#REF!</v>
      </c>
      <c r="J21" s="98" t="str">
        <f t="shared" si="1"/>
        <v>OK</v>
      </c>
      <c r="K21" s="98"/>
      <c r="L21" s="69"/>
    </row>
    <row r="22" spans="1:12" ht="147" customHeight="1" x14ac:dyDescent="0.25">
      <c r="B22" s="94">
        <v>138</v>
      </c>
      <c r="C22" s="95" t="s">
        <v>172</v>
      </c>
      <c r="D22" s="96" t="s">
        <v>186</v>
      </c>
      <c r="E22" s="59" t="s">
        <v>272</v>
      </c>
      <c r="F22" s="102">
        <v>10</v>
      </c>
      <c r="G22" s="100" t="e">
        <f>+F22/#REF!</f>
        <v>#REF!</v>
      </c>
      <c r="H22" s="101">
        <f t="shared" si="0"/>
        <v>10</v>
      </c>
      <c r="I22" s="97" t="e">
        <f>IF(OR($H$7=0,$H$8=0,$H$9=0,#REF!=0)=FALSE,H22,0)</f>
        <v>#REF!</v>
      </c>
      <c r="J22" s="98" t="str">
        <f t="shared" si="1"/>
        <v>OK</v>
      </c>
      <c r="K22" s="98"/>
      <c r="L22" s="69"/>
    </row>
    <row r="23" spans="1:12" ht="14" x14ac:dyDescent="0.25">
      <c r="B23" s="94">
        <v>139</v>
      </c>
      <c r="C23" s="95" t="s">
        <v>173</v>
      </c>
      <c r="D23" s="96" t="s">
        <v>174</v>
      </c>
      <c r="E23" s="59" t="s">
        <v>272</v>
      </c>
      <c r="F23" s="102">
        <v>10</v>
      </c>
      <c r="G23" s="100" t="e">
        <f>+F23/#REF!</f>
        <v>#REF!</v>
      </c>
      <c r="H23" s="101">
        <f t="shared" si="0"/>
        <v>10</v>
      </c>
      <c r="I23" s="97" t="e">
        <f>IF(OR($H$7=0,$H$8=0,$H$9=0,#REF!=0)=FALSE,H23,0)</f>
        <v>#REF!</v>
      </c>
      <c r="J23" s="98" t="str">
        <f t="shared" si="1"/>
        <v>OK</v>
      </c>
      <c r="K23" s="98"/>
      <c r="L23" s="69"/>
    </row>
    <row r="24" spans="1:12" ht="141.75" customHeight="1" x14ac:dyDescent="0.25">
      <c r="B24" s="94">
        <v>140</v>
      </c>
      <c r="C24" s="95" t="s">
        <v>175</v>
      </c>
      <c r="D24" s="96" t="s">
        <v>240</v>
      </c>
      <c r="E24" s="59" t="s">
        <v>83</v>
      </c>
      <c r="F24" s="102">
        <v>10</v>
      </c>
      <c r="G24" s="100" t="e">
        <f>+F24/#REF!</f>
        <v>#REF!</v>
      </c>
      <c r="H24" s="101">
        <f t="shared" si="0"/>
        <v>10</v>
      </c>
      <c r="I24" s="97" t="e">
        <f>IF(OR($H$7=0,$H$8=0,$H$9=0,#REF!=0)=FALSE,H24,0)</f>
        <v>#REF!</v>
      </c>
      <c r="J24" s="98" t="str">
        <f t="shared" si="1"/>
        <v>OK</v>
      </c>
      <c r="K24" s="98"/>
      <c r="L24" s="69"/>
    </row>
    <row r="25" spans="1:12" ht="59.25" customHeight="1" x14ac:dyDescent="0.25">
      <c r="B25" s="94">
        <v>141</v>
      </c>
      <c r="C25" s="95" t="s">
        <v>176</v>
      </c>
      <c r="D25" s="96" t="s">
        <v>177</v>
      </c>
      <c r="E25" s="59" t="s">
        <v>272</v>
      </c>
      <c r="F25" s="102">
        <v>10</v>
      </c>
      <c r="G25" s="100" t="e">
        <f>+F25/#REF!</f>
        <v>#REF!</v>
      </c>
      <c r="H25" s="101">
        <f t="shared" si="0"/>
        <v>10</v>
      </c>
      <c r="I25" s="97" t="e">
        <f>IF(OR($H$7=0,$H$8=0,$H$9=0,#REF!=0)=FALSE,H25,0)</f>
        <v>#REF!</v>
      </c>
      <c r="J25" s="98" t="str">
        <f>IF(E25="Yes","OK"," Pass")</f>
        <v>OK</v>
      </c>
      <c r="K25" s="98" t="str">
        <f>IF(J25="OK","1"," 0")</f>
        <v>1</v>
      </c>
      <c r="L25" s="69"/>
    </row>
    <row r="26" spans="1:12" ht="22.5" customHeight="1" x14ac:dyDescent="0.25">
      <c r="B26" s="94">
        <v>142</v>
      </c>
      <c r="C26" s="95" t="s">
        <v>196</v>
      </c>
      <c r="D26" s="96" t="s">
        <v>197</v>
      </c>
      <c r="E26" s="59" t="s">
        <v>272</v>
      </c>
      <c r="F26" s="102">
        <v>10</v>
      </c>
      <c r="G26" s="100" t="e">
        <f>+F26/#REF!</f>
        <v>#REF!</v>
      </c>
      <c r="H26" s="101">
        <f t="shared" si="0"/>
        <v>10</v>
      </c>
      <c r="I26" s="97" t="e">
        <f>IF(OR($H$7=0,$H$8=0,$H$9=0,#REF!=0)=FALSE,H26,0)</f>
        <v>#REF!</v>
      </c>
      <c r="J26" s="98" t="str">
        <f t="shared" si="1"/>
        <v>OK</v>
      </c>
      <c r="K26" s="98"/>
      <c r="L26" s="69"/>
    </row>
    <row r="27" spans="1:12" ht="96" customHeight="1" x14ac:dyDescent="0.25">
      <c r="B27" s="94">
        <v>143</v>
      </c>
      <c r="C27" s="95" t="s">
        <v>178</v>
      </c>
      <c r="D27" s="96" t="s">
        <v>179</v>
      </c>
      <c r="E27" s="59" t="s">
        <v>272</v>
      </c>
      <c r="F27" s="102">
        <v>10</v>
      </c>
      <c r="G27" s="100" t="e">
        <f>+F27/#REF!</f>
        <v>#REF!</v>
      </c>
      <c r="H27" s="101">
        <f t="shared" si="0"/>
        <v>10</v>
      </c>
      <c r="I27" s="97" t="e">
        <f>IF(OR($H$7=0,$H$8=0,$H$9=0,#REF!=0)=FALSE,H27,0)</f>
        <v>#REF!</v>
      </c>
      <c r="J27" s="98" t="str">
        <f t="shared" si="1"/>
        <v>OK</v>
      </c>
      <c r="K27" s="98"/>
      <c r="L27" s="69"/>
    </row>
    <row r="28" spans="1:12" ht="48" customHeight="1" x14ac:dyDescent="0.25">
      <c r="B28" s="94">
        <v>144</v>
      </c>
      <c r="C28" s="95" t="s">
        <v>180</v>
      </c>
      <c r="D28" s="96" t="s">
        <v>308</v>
      </c>
      <c r="E28" s="59" t="s">
        <v>272</v>
      </c>
      <c r="F28" s="102">
        <v>10</v>
      </c>
      <c r="G28" s="100" t="e">
        <f>+F28/#REF!</f>
        <v>#REF!</v>
      </c>
      <c r="H28" s="101">
        <f t="shared" si="0"/>
        <v>10</v>
      </c>
      <c r="I28" s="97" t="e">
        <f>IF(OR($H$7=0,$H$8=0,$H$9=0,#REF!=0)=FALSE,H28,0)</f>
        <v>#REF!</v>
      </c>
      <c r="J28" s="98" t="str">
        <f>IF(E28="Yes","OK"," Pass")</f>
        <v>OK</v>
      </c>
      <c r="K28" s="98" t="str">
        <f>IF(J28="OK","1"," 0")</f>
        <v>1</v>
      </c>
      <c r="L28" s="69"/>
    </row>
    <row r="29" spans="1:12" ht="39" customHeight="1" x14ac:dyDescent="0.25">
      <c r="B29" s="94">
        <v>145</v>
      </c>
      <c r="C29" s="95" t="s">
        <v>181</v>
      </c>
      <c r="D29" s="96" t="s">
        <v>307</v>
      </c>
      <c r="E29" s="59" t="s">
        <v>272</v>
      </c>
      <c r="F29" s="102">
        <v>10</v>
      </c>
      <c r="G29" s="100" t="e">
        <f>+F29/#REF!</f>
        <v>#REF!</v>
      </c>
      <c r="H29" s="101">
        <f t="shared" si="0"/>
        <v>10</v>
      </c>
      <c r="I29" s="97" t="e">
        <f>IF(OR($H$7=0,$H$8=0,$H$9=0,#REF!=0)=FALSE,H29,0)</f>
        <v>#REF!</v>
      </c>
      <c r="J29" s="98" t="str">
        <f>IF(E29="Yes","OK"," Pass")</f>
        <v>OK</v>
      </c>
      <c r="K29" s="98" t="str">
        <f>IF(J29="OK","1"," 0")</f>
        <v>1</v>
      </c>
      <c r="L29" s="69"/>
    </row>
    <row r="30" spans="1:12" ht="45.75" customHeight="1" x14ac:dyDescent="0.25">
      <c r="B30" s="94">
        <v>146</v>
      </c>
      <c r="C30" s="95" t="s">
        <v>182</v>
      </c>
      <c r="D30" s="99" t="s">
        <v>336</v>
      </c>
      <c r="E30" s="59" t="s">
        <v>83</v>
      </c>
      <c r="F30" s="102">
        <v>10</v>
      </c>
      <c r="G30" s="100" t="e">
        <f>+F30/#REF!</f>
        <v>#REF!</v>
      </c>
      <c r="H30" s="101">
        <f t="shared" si="0"/>
        <v>10</v>
      </c>
      <c r="I30" s="97" t="e">
        <f>IF(OR($H$7=0,$H$8=0,$H$9=0,#REF!=0)=FALSE,H30,0)</f>
        <v>#REF!</v>
      </c>
      <c r="J30" s="98" t="str">
        <f t="shared" si="1"/>
        <v>OK</v>
      </c>
      <c r="K30" s="98"/>
      <c r="L30" s="72"/>
    </row>
    <row r="31" spans="1:12" ht="13" x14ac:dyDescent="0.25">
      <c r="A31" s="3"/>
      <c r="B31" s="3"/>
      <c r="C31" s="3"/>
      <c r="D31" s="114" t="s">
        <v>322</v>
      </c>
      <c r="E31" s="3"/>
      <c r="F31" s="3"/>
      <c r="G31" s="3"/>
      <c r="H31" s="3"/>
      <c r="I31" s="3"/>
      <c r="J31" s="3"/>
      <c r="K31" s="115">
        <f>+K29+K28+K25</f>
        <v>3</v>
      </c>
      <c r="L31" s="3"/>
    </row>
    <row r="32" spans="1:12" ht="13" x14ac:dyDescent="0.3">
      <c r="A32" s="3"/>
      <c r="B32" s="106"/>
      <c r="C32" s="3"/>
      <c r="D32" s="3"/>
      <c r="E32" s="3"/>
      <c r="F32" s="3"/>
      <c r="G32" s="3"/>
      <c r="H32" s="3"/>
      <c r="I32" s="3"/>
      <c r="J32" s="3"/>
      <c r="K32" s="3"/>
      <c r="L32" s="3"/>
    </row>
    <row r="33" spans="1:12" ht="27.75" hidden="1" customHeight="1" x14ac:dyDescent="0.25">
      <c r="A33" s="3"/>
      <c r="B33" s="94" t="s">
        <v>265</v>
      </c>
      <c r="C33" s="95" t="s">
        <v>266</v>
      </c>
      <c r="D33" s="3"/>
      <c r="E33" s="3"/>
      <c r="F33" s="3"/>
      <c r="G33" s="3"/>
      <c r="H33" s="3"/>
      <c r="I33" s="53" t="s">
        <v>251</v>
      </c>
      <c r="J33" s="78" t="str">
        <f>IF(K32&gt;0,"FAILED","Accepted")</f>
        <v>Accepted</v>
      </c>
      <c r="K33" s="3"/>
      <c r="L33" s="3"/>
    </row>
    <row r="34" spans="1:12" ht="28.5" hidden="1" customHeight="1" x14ac:dyDescent="0.25">
      <c r="B34" s="103" t="s">
        <v>265</v>
      </c>
      <c r="C34" s="104" t="s">
        <v>268</v>
      </c>
      <c r="H34" s="33" t="s">
        <v>223</v>
      </c>
      <c r="I34" s="53" t="s">
        <v>223</v>
      </c>
      <c r="J34" s="28" t="e">
        <f>IF(J33="FAILED",0,SUM(#REF!))</f>
        <v>#REF!</v>
      </c>
      <c r="K34" s="3"/>
    </row>
    <row r="35" spans="1:12" hidden="1" x14ac:dyDescent="0.25"/>
    <row r="36" spans="1:12" hidden="1" x14ac:dyDescent="0.25">
      <c r="B36" s="108"/>
    </row>
    <row r="37" spans="1:12" hidden="1" x14ac:dyDescent="0.25">
      <c r="C37" s="29" t="s">
        <v>183</v>
      </c>
      <c r="D37" s="30"/>
      <c r="E37" s="31"/>
      <c r="F37" s="32"/>
      <c r="L37" s="31"/>
    </row>
    <row r="38" spans="1:12" ht="13" hidden="1" x14ac:dyDescent="0.25">
      <c r="C38" s="18" t="s">
        <v>184</v>
      </c>
      <c r="D38" s="19"/>
      <c r="E38" s="20"/>
      <c r="F38" s="21" t="e">
        <f>+#REF!</f>
        <v>#REF!</v>
      </c>
      <c r="G38" s="61">
        <f>I38/2*100</f>
        <v>2.5</v>
      </c>
      <c r="H38" s="23">
        <v>0.1</v>
      </c>
      <c r="I38" s="23">
        <v>0.05</v>
      </c>
      <c r="J38" s="58" t="s">
        <v>83</v>
      </c>
      <c r="K38" s="58"/>
      <c r="L38" s="60" t="e">
        <f>F38/$F$46</f>
        <v>#REF!</v>
      </c>
    </row>
    <row r="39" spans="1:12" ht="13" hidden="1" x14ac:dyDescent="0.25">
      <c r="C39" s="18" t="e">
        <f>+#REF!</f>
        <v>#REF!</v>
      </c>
      <c r="D39" s="19"/>
      <c r="E39" s="20"/>
      <c r="F39" s="21" t="e">
        <f>+#REF!</f>
        <v>#REF!</v>
      </c>
      <c r="G39" s="61">
        <f t="shared" ref="G39:G45" si="2">I39/2*100</f>
        <v>2.5</v>
      </c>
      <c r="H39" s="23">
        <v>0.1</v>
      </c>
      <c r="I39" s="23">
        <v>0.05</v>
      </c>
      <c r="J39" s="58" t="s">
        <v>234</v>
      </c>
      <c r="K39" s="58"/>
      <c r="L39" s="60" t="e">
        <f t="shared" ref="L39:L45" si="3">F39/$F$46</f>
        <v>#REF!</v>
      </c>
    </row>
    <row r="40" spans="1:12" ht="13" hidden="1" x14ac:dyDescent="0.25">
      <c r="C40" s="18" t="e">
        <f>+#REF!</f>
        <v>#REF!</v>
      </c>
      <c r="D40" s="19"/>
      <c r="E40" s="20"/>
      <c r="F40" s="21" t="e">
        <f>+#REF!</f>
        <v>#REF!</v>
      </c>
      <c r="G40" s="61">
        <f t="shared" si="2"/>
        <v>25</v>
      </c>
      <c r="H40" s="23">
        <v>0.2</v>
      </c>
      <c r="I40" s="23">
        <v>0.5</v>
      </c>
      <c r="J40" s="58"/>
      <c r="K40" s="58"/>
      <c r="L40" s="60" t="e">
        <f t="shared" si="3"/>
        <v>#REF!</v>
      </c>
    </row>
    <row r="41" spans="1:12" ht="13" hidden="1" x14ac:dyDescent="0.25">
      <c r="C41" s="18" t="e">
        <f>+#REF!</f>
        <v>#REF!</v>
      </c>
      <c r="D41" s="19"/>
      <c r="E41" s="20"/>
      <c r="F41" s="21" t="e">
        <f>+#REF!</f>
        <v>#REF!</v>
      </c>
      <c r="G41" s="61">
        <f t="shared" si="2"/>
        <v>2.5</v>
      </c>
      <c r="H41" s="23">
        <v>0.1</v>
      </c>
      <c r="I41" s="23">
        <v>0.05</v>
      </c>
      <c r="J41" s="58"/>
      <c r="K41" s="58"/>
      <c r="L41" s="60" t="e">
        <f t="shared" si="3"/>
        <v>#REF!</v>
      </c>
    </row>
    <row r="42" spans="1:12" ht="13" hidden="1" x14ac:dyDescent="0.25">
      <c r="C42" s="18" t="e">
        <f>+#REF!</f>
        <v>#REF!</v>
      </c>
      <c r="D42" s="19"/>
      <c r="E42" s="20"/>
      <c r="F42" s="21" t="e">
        <f>+#REF!</f>
        <v>#REF!</v>
      </c>
      <c r="G42" s="61">
        <f t="shared" si="2"/>
        <v>5</v>
      </c>
      <c r="H42" s="23">
        <v>0.1</v>
      </c>
      <c r="I42" s="23">
        <v>0.1</v>
      </c>
      <c r="J42" s="58"/>
      <c r="K42" s="58"/>
      <c r="L42" s="60" t="e">
        <f t="shared" si="3"/>
        <v>#REF!</v>
      </c>
    </row>
    <row r="43" spans="1:12" ht="13" hidden="1" x14ac:dyDescent="0.25">
      <c r="C43" s="18" t="e">
        <f>+#REF!</f>
        <v>#REF!</v>
      </c>
      <c r="D43" s="19"/>
      <c r="E43" s="20"/>
      <c r="F43" s="21" t="e">
        <f>+#REF!</f>
        <v>#REF!</v>
      </c>
      <c r="G43" s="61">
        <f t="shared" si="2"/>
        <v>10</v>
      </c>
      <c r="H43" s="23">
        <v>0.35</v>
      </c>
      <c r="I43" s="23">
        <v>0.2</v>
      </c>
      <c r="J43" s="58"/>
      <c r="K43" s="58"/>
      <c r="L43" s="60" t="e">
        <f t="shared" si="3"/>
        <v>#REF!</v>
      </c>
    </row>
    <row r="44" spans="1:12" ht="13" hidden="1" x14ac:dyDescent="0.25">
      <c r="C44" s="18" t="e">
        <f>+#REF!</f>
        <v>#REF!</v>
      </c>
      <c r="D44" s="19"/>
      <c r="E44" s="20"/>
      <c r="F44" s="21" t="e">
        <f>+#REF!</f>
        <v>#REF!</v>
      </c>
      <c r="G44" s="61">
        <f t="shared" si="2"/>
        <v>1</v>
      </c>
      <c r="H44" s="23">
        <v>0.02</v>
      </c>
      <c r="I44" s="23">
        <v>0.02</v>
      </c>
      <c r="J44" s="58"/>
      <c r="K44" s="58"/>
      <c r="L44" s="60" t="e">
        <f t="shared" si="3"/>
        <v>#REF!</v>
      </c>
    </row>
    <row r="45" spans="1:12" ht="13" hidden="1" x14ac:dyDescent="0.25">
      <c r="C45" s="18" t="e">
        <f>+#REF!</f>
        <v>#REF!</v>
      </c>
      <c r="D45" s="19"/>
      <c r="E45" s="20"/>
      <c r="F45" s="21" t="e">
        <f>+#REF!</f>
        <v>#REF!</v>
      </c>
      <c r="G45" s="61">
        <f t="shared" si="2"/>
        <v>1.5</v>
      </c>
      <c r="H45" s="23">
        <v>0.03</v>
      </c>
      <c r="I45" s="23">
        <v>0.03</v>
      </c>
      <c r="J45" s="58"/>
      <c r="K45" s="58"/>
      <c r="L45" s="60" t="e">
        <f t="shared" si="3"/>
        <v>#REF!</v>
      </c>
    </row>
    <row r="46" spans="1:12" s="2" customFormat="1" ht="13" hidden="1" x14ac:dyDescent="0.25">
      <c r="A46" s="1"/>
      <c r="B46" s="5"/>
      <c r="C46" s="24" t="s">
        <v>0</v>
      </c>
      <c r="D46" s="25"/>
      <c r="E46" s="26"/>
      <c r="F46" s="27" t="e">
        <f>SUBTOTAL(9,F38:F45)</f>
        <v>#REF!</v>
      </c>
      <c r="G46" s="22">
        <f>SUM(G38:G45)</f>
        <v>50</v>
      </c>
      <c r="H46" s="23">
        <f>SUM(H38:H45)</f>
        <v>1</v>
      </c>
      <c r="I46" s="23">
        <f>SUM(I38:I45)</f>
        <v>1</v>
      </c>
      <c r="J46" s="58"/>
      <c r="K46" s="58"/>
      <c r="L46" s="26"/>
    </row>
    <row r="47" spans="1:12" ht="13" hidden="1" x14ac:dyDescent="0.3">
      <c r="D47" s="13"/>
      <c r="E47" s="11"/>
      <c r="J47" s="58"/>
      <c r="K47" s="58"/>
      <c r="L47" s="11"/>
    </row>
    <row r="48" spans="1:12" hidden="1" x14ac:dyDescent="0.25"/>
  </sheetData>
  <sheetProtection algorithmName="SHA-512" hashValue="CeQnRVvtFr+nLCWokkb6IRyqqx1sSoYaB1QOdtu2iiF8yBQ4O8WABa9wpsC5gvmFCfT5LUavLAjuDKh41XHWmg==" saltValue="mtsnojsnFL1Duv+Hd0EZ1A==" spinCount="100000" sheet="1" objects="1" scenarios="1"/>
  <protectedRanges>
    <protectedRange sqref="L7:L33 E7:E30 E32:E33" name="Rango1"/>
    <protectedRange sqref="E31" name="Rango1_2_1"/>
  </protectedRanges>
  <mergeCells count="5">
    <mergeCell ref="B1:C1"/>
    <mergeCell ref="E2:F2"/>
    <mergeCell ref="C3:J3"/>
    <mergeCell ref="F5:G5"/>
    <mergeCell ref="I5:J5"/>
  </mergeCells>
  <conditionalFormatting sqref="J34">
    <cfRule type="containsText" dxfId="22" priority="81" stopIfTrue="1" operator="containsText" text="No">
      <formula>NOT(ISERROR(SEARCH("No",J34)))</formula>
    </cfRule>
  </conditionalFormatting>
  <conditionalFormatting sqref="J34">
    <cfRule type="colorScale" priority="80">
      <colorScale>
        <cfvo type="num" val="0"/>
        <cfvo type="percentile" val="50"/>
        <cfvo type="num" val="#REF!"/>
        <color rgb="FFFF0000"/>
        <color rgb="FFFFFF00"/>
        <color rgb="FF006600"/>
      </colorScale>
    </cfRule>
  </conditionalFormatting>
  <conditionalFormatting sqref="J34">
    <cfRule type="colorScale" priority="79">
      <colorScale>
        <cfvo type="num" val="0"/>
        <cfvo type="formula" val="#REF!/2"/>
        <cfvo type="num" val="#REF!"/>
        <color rgb="FFFF0000"/>
        <color rgb="FFFFFF00"/>
        <color rgb="FF006600"/>
      </colorScale>
    </cfRule>
  </conditionalFormatting>
  <conditionalFormatting sqref="J33">
    <cfRule type="expression" dxfId="21" priority="69" stopIfTrue="1">
      <formula>$K$32=0</formula>
    </cfRule>
    <cfRule type="expression" dxfId="20" priority="70" stopIfTrue="1">
      <formula>$K$32&gt;0</formula>
    </cfRule>
    <cfRule type="dataBar" priority="71">
      <dataBar>
        <cfvo type="min"/>
        <cfvo type="max"/>
        <color rgb="FFFF0000"/>
      </dataBar>
      <extLst>
        <ext xmlns:x14="http://schemas.microsoft.com/office/spreadsheetml/2009/9/main" uri="{B025F937-C7B1-47D3-B67F-A62EFF666E3E}">
          <x14:id>{40693E0B-7E50-430E-9CF1-EAFEF5A4AF69}</x14:id>
        </ext>
      </extLst>
    </cfRule>
    <cfRule type="colorScale" priority="72">
      <colorScale>
        <cfvo type="min"/>
        <cfvo type="percentile" val="50"/>
        <cfvo type="max"/>
        <color rgb="FF63BE7B"/>
        <color rgb="FFFFEB84"/>
        <color rgb="FFF8696B"/>
      </colorScale>
    </cfRule>
  </conditionalFormatting>
  <conditionalFormatting sqref="J7">
    <cfRule type="expression" dxfId="19" priority="37" stopIfTrue="1">
      <formula>E7="No"</formula>
    </cfRule>
    <cfRule type="dataBar" priority="38">
      <dataBar>
        <cfvo type="min"/>
        <cfvo type="max"/>
        <color rgb="FFFF0000"/>
      </dataBar>
      <extLst>
        <ext xmlns:x14="http://schemas.microsoft.com/office/spreadsheetml/2009/9/main" uri="{B025F937-C7B1-47D3-B67F-A62EFF666E3E}">
          <x14:id>{FD824F9C-A4DC-4ADC-9CB7-F636DCA65E7A}</x14:id>
        </ext>
      </extLst>
    </cfRule>
    <cfRule type="colorScale" priority="39">
      <colorScale>
        <cfvo type="min"/>
        <cfvo type="percentile" val="50"/>
        <cfvo type="max"/>
        <color rgb="FF63BE7B"/>
        <color rgb="FFFFEB84"/>
        <color rgb="FFF8696B"/>
      </colorScale>
    </cfRule>
  </conditionalFormatting>
  <conditionalFormatting sqref="K29">
    <cfRule type="expression" dxfId="18" priority="31" stopIfTrue="1">
      <formula>F29="No"</formula>
    </cfRule>
    <cfRule type="dataBar" priority="32">
      <dataBar>
        <cfvo type="min"/>
        <cfvo type="max"/>
        <color rgb="FFFF0000"/>
      </dataBar>
      <extLst>
        <ext xmlns:x14="http://schemas.microsoft.com/office/spreadsheetml/2009/9/main" uri="{B025F937-C7B1-47D3-B67F-A62EFF666E3E}">
          <x14:id>{DFA7D420-0DD0-4743-BA7D-9D7FBB1BADD8}</x14:id>
        </ext>
      </extLst>
    </cfRule>
    <cfRule type="colorScale" priority="33">
      <colorScale>
        <cfvo type="min"/>
        <cfvo type="percentile" val="50"/>
        <cfvo type="max"/>
        <color rgb="FF63BE7B"/>
        <color rgb="FFFFEB84"/>
        <color rgb="FFF8696B"/>
      </colorScale>
    </cfRule>
  </conditionalFormatting>
  <conditionalFormatting sqref="J29">
    <cfRule type="expression" dxfId="17" priority="28" stopIfTrue="1">
      <formula>E29="No"</formula>
    </cfRule>
    <cfRule type="dataBar" priority="29">
      <dataBar>
        <cfvo type="min"/>
        <cfvo type="max"/>
        <color rgb="FFFF0000"/>
      </dataBar>
      <extLst>
        <ext xmlns:x14="http://schemas.microsoft.com/office/spreadsheetml/2009/9/main" uri="{B025F937-C7B1-47D3-B67F-A62EFF666E3E}">
          <x14:id>{272F8872-CA77-4FFF-BB22-E6B7FE7AAC6D}</x14:id>
        </ext>
      </extLst>
    </cfRule>
    <cfRule type="colorScale" priority="30">
      <colorScale>
        <cfvo type="min"/>
        <cfvo type="percentile" val="50"/>
        <cfvo type="max"/>
        <color rgb="FF63BE7B"/>
        <color rgb="FFFFEB84"/>
        <color rgb="FFF8696B"/>
      </colorScale>
    </cfRule>
  </conditionalFormatting>
  <conditionalFormatting sqref="K28">
    <cfRule type="expression" dxfId="16" priority="25" stopIfTrue="1">
      <formula>F28="No"</formula>
    </cfRule>
    <cfRule type="dataBar" priority="26">
      <dataBar>
        <cfvo type="min"/>
        <cfvo type="max"/>
        <color rgb="FFFF0000"/>
      </dataBar>
      <extLst>
        <ext xmlns:x14="http://schemas.microsoft.com/office/spreadsheetml/2009/9/main" uri="{B025F937-C7B1-47D3-B67F-A62EFF666E3E}">
          <x14:id>{64810532-8EB4-428C-A038-D734FDF3794D}</x14:id>
        </ext>
      </extLst>
    </cfRule>
    <cfRule type="colorScale" priority="27">
      <colorScale>
        <cfvo type="min"/>
        <cfvo type="percentile" val="50"/>
        <cfvo type="max"/>
        <color rgb="FF63BE7B"/>
        <color rgb="FFFFEB84"/>
        <color rgb="FFF8696B"/>
      </colorScale>
    </cfRule>
  </conditionalFormatting>
  <conditionalFormatting sqref="J28">
    <cfRule type="expression" dxfId="15" priority="22" stopIfTrue="1">
      <formula>E28="No"</formula>
    </cfRule>
    <cfRule type="dataBar" priority="23">
      <dataBar>
        <cfvo type="min"/>
        <cfvo type="max"/>
        <color rgb="FFFF0000"/>
      </dataBar>
      <extLst>
        <ext xmlns:x14="http://schemas.microsoft.com/office/spreadsheetml/2009/9/main" uri="{B025F937-C7B1-47D3-B67F-A62EFF666E3E}">
          <x14:id>{5453FC1D-A6A3-4099-B704-518F4614052A}</x14:id>
        </ext>
      </extLst>
    </cfRule>
    <cfRule type="colorScale" priority="24">
      <colorScale>
        <cfvo type="min"/>
        <cfvo type="percentile" val="50"/>
        <cfvo type="max"/>
        <color rgb="FF63BE7B"/>
        <color rgb="FFFFEB84"/>
        <color rgb="FFF8696B"/>
      </colorScale>
    </cfRule>
  </conditionalFormatting>
  <conditionalFormatting sqref="J8:J24 J30 J26:J27">
    <cfRule type="expression" dxfId="14" priority="264" stopIfTrue="1">
      <formula>E8="No"</formula>
    </cfRule>
    <cfRule type="dataBar" priority="265">
      <dataBar>
        <cfvo type="min"/>
        <cfvo type="max"/>
        <color rgb="FFFF0000"/>
      </dataBar>
      <extLst>
        <ext xmlns:x14="http://schemas.microsoft.com/office/spreadsheetml/2009/9/main" uri="{B025F937-C7B1-47D3-B67F-A62EFF666E3E}">
          <x14:id>{40EC0E7B-FDE9-4062-920E-93022C1D41B0}</x14:id>
        </ext>
      </extLst>
    </cfRule>
    <cfRule type="colorScale" priority="266">
      <colorScale>
        <cfvo type="min"/>
        <cfvo type="percentile" val="50"/>
        <cfvo type="max"/>
        <color rgb="FF63BE7B"/>
        <color rgb="FFFFEB84"/>
        <color rgb="FFF8696B"/>
      </colorScale>
    </cfRule>
  </conditionalFormatting>
  <conditionalFormatting sqref="K25">
    <cfRule type="expression" dxfId="13" priority="19" stopIfTrue="1">
      <formula>F25="No"</formula>
    </cfRule>
    <cfRule type="dataBar" priority="20">
      <dataBar>
        <cfvo type="min"/>
        <cfvo type="max"/>
        <color rgb="FFFF0000"/>
      </dataBar>
      <extLst>
        <ext xmlns:x14="http://schemas.microsoft.com/office/spreadsheetml/2009/9/main" uri="{B025F937-C7B1-47D3-B67F-A62EFF666E3E}">
          <x14:id>{4C87A31B-B677-47BF-9169-601614996015}</x14:id>
        </ext>
      </extLst>
    </cfRule>
    <cfRule type="colorScale" priority="21">
      <colorScale>
        <cfvo type="min"/>
        <cfvo type="percentile" val="50"/>
        <cfvo type="max"/>
        <color rgb="FF63BE7B"/>
        <color rgb="FFFFEB84"/>
        <color rgb="FFF8696B"/>
      </colorScale>
    </cfRule>
  </conditionalFormatting>
  <conditionalFormatting sqref="J25">
    <cfRule type="expression" dxfId="12" priority="16" stopIfTrue="1">
      <formula>E25="No"</formula>
    </cfRule>
    <cfRule type="dataBar" priority="17">
      <dataBar>
        <cfvo type="min"/>
        <cfvo type="max"/>
        <color rgb="FFFF0000"/>
      </dataBar>
      <extLst>
        <ext xmlns:x14="http://schemas.microsoft.com/office/spreadsheetml/2009/9/main" uri="{B025F937-C7B1-47D3-B67F-A62EFF666E3E}">
          <x14:id>{5125450E-6A56-425E-9892-217A9029B03F}</x14:id>
        </ext>
      </extLst>
    </cfRule>
    <cfRule type="colorScale" priority="18">
      <colorScale>
        <cfvo type="min"/>
        <cfvo type="percentile" val="50"/>
        <cfvo type="max"/>
        <color rgb="FF63BE7B"/>
        <color rgb="FFFFEB84"/>
        <color rgb="FFF8696B"/>
      </colorScale>
    </cfRule>
  </conditionalFormatting>
  <conditionalFormatting sqref="K7">
    <cfRule type="expression" dxfId="11" priority="13" stopIfTrue="1">
      <formula>F7="No"</formula>
    </cfRule>
    <cfRule type="dataBar" priority="14">
      <dataBar>
        <cfvo type="min"/>
        <cfvo type="max"/>
        <color rgb="FFFF0000"/>
      </dataBar>
      <extLst>
        <ext xmlns:x14="http://schemas.microsoft.com/office/spreadsheetml/2009/9/main" uri="{B025F937-C7B1-47D3-B67F-A62EFF666E3E}">
          <x14:id>{19B03F1A-FA9F-4361-8BA4-2B3B91DD1A99}</x14:id>
        </ext>
      </extLst>
    </cfRule>
    <cfRule type="colorScale" priority="15">
      <colorScale>
        <cfvo type="min"/>
        <cfvo type="percentile" val="50"/>
        <cfvo type="max"/>
        <color rgb="FF63BE7B"/>
        <color rgb="FFFFEB84"/>
        <color rgb="FFF8696B"/>
      </colorScale>
    </cfRule>
  </conditionalFormatting>
  <conditionalFormatting sqref="K8">
    <cfRule type="expression" dxfId="10" priority="10" stopIfTrue="1">
      <formula>F8="No"</formula>
    </cfRule>
    <cfRule type="dataBar" priority="11">
      <dataBar>
        <cfvo type="min"/>
        <cfvo type="max"/>
        <color rgb="FFFF0000"/>
      </dataBar>
      <extLst>
        <ext xmlns:x14="http://schemas.microsoft.com/office/spreadsheetml/2009/9/main" uri="{B025F937-C7B1-47D3-B67F-A62EFF666E3E}">
          <x14:id>{5A2ED867-549F-4B86-9FF0-9A4F5E8C93A7}</x14:id>
        </ext>
      </extLst>
    </cfRule>
    <cfRule type="colorScale" priority="12">
      <colorScale>
        <cfvo type="min"/>
        <cfvo type="percentile" val="50"/>
        <cfvo type="max"/>
        <color rgb="FF63BE7B"/>
        <color rgb="FFFFEB84"/>
        <color rgb="FFF8696B"/>
      </colorScale>
    </cfRule>
  </conditionalFormatting>
  <conditionalFormatting sqref="K9:K24">
    <cfRule type="expression" dxfId="9" priority="7" stopIfTrue="1">
      <formula>F9="No"</formula>
    </cfRule>
    <cfRule type="dataBar" priority="8">
      <dataBar>
        <cfvo type="min"/>
        <cfvo type="max"/>
        <color rgb="FFFF0000"/>
      </dataBar>
      <extLst>
        <ext xmlns:x14="http://schemas.microsoft.com/office/spreadsheetml/2009/9/main" uri="{B025F937-C7B1-47D3-B67F-A62EFF666E3E}">
          <x14:id>{7FE336C2-C6A7-452C-B77B-39BE4C0576B9}</x14:id>
        </ext>
      </extLst>
    </cfRule>
    <cfRule type="colorScale" priority="9">
      <colorScale>
        <cfvo type="min"/>
        <cfvo type="percentile" val="50"/>
        <cfvo type="max"/>
        <color rgb="FF63BE7B"/>
        <color rgb="FFFFEB84"/>
        <color rgb="FFF8696B"/>
      </colorScale>
    </cfRule>
  </conditionalFormatting>
  <conditionalFormatting sqref="K26:K27">
    <cfRule type="expression" dxfId="8" priority="4" stopIfTrue="1">
      <formula>F26="No"</formula>
    </cfRule>
    <cfRule type="dataBar" priority="5">
      <dataBar>
        <cfvo type="min"/>
        <cfvo type="max"/>
        <color rgb="FFFF0000"/>
      </dataBar>
      <extLst>
        <ext xmlns:x14="http://schemas.microsoft.com/office/spreadsheetml/2009/9/main" uri="{B025F937-C7B1-47D3-B67F-A62EFF666E3E}">
          <x14:id>{C5125E1D-9853-4530-99DF-280C7F413B3F}</x14:id>
        </ext>
      </extLst>
    </cfRule>
    <cfRule type="colorScale" priority="6">
      <colorScale>
        <cfvo type="min"/>
        <cfvo type="percentile" val="50"/>
        <cfvo type="max"/>
        <color rgb="FF63BE7B"/>
        <color rgb="FFFFEB84"/>
        <color rgb="FFF8696B"/>
      </colorScale>
    </cfRule>
  </conditionalFormatting>
  <conditionalFormatting sqref="K30">
    <cfRule type="expression" dxfId="7" priority="1" stopIfTrue="1">
      <formula>F30="No"</formula>
    </cfRule>
    <cfRule type="dataBar" priority="2">
      <dataBar>
        <cfvo type="min"/>
        <cfvo type="max"/>
        <color rgb="FFFF0000"/>
      </dataBar>
      <extLst>
        <ext xmlns:x14="http://schemas.microsoft.com/office/spreadsheetml/2009/9/main" uri="{B025F937-C7B1-47D3-B67F-A62EFF666E3E}">
          <x14:id>{276493C0-DB9D-462F-ADAF-849D38EBEC7A}</x14:id>
        </ext>
      </extLst>
    </cfRule>
    <cfRule type="colorScale" priority="3">
      <colorScale>
        <cfvo type="min"/>
        <cfvo type="percentile" val="50"/>
        <cfvo type="max"/>
        <color rgb="FF63BE7B"/>
        <color rgb="FFFFEB84"/>
        <color rgb="FFF8696B"/>
      </colorScale>
    </cfRule>
  </conditionalFormatting>
  <dataValidations count="1">
    <dataValidation type="list" allowBlank="1" showInputMessage="1" showErrorMessage="1" sqref="E7:E30" xr:uid="{00000000-0002-0000-0600-000000000000}">
      <formula1>$J$38:$J$39</formula1>
    </dataValidation>
  </dataValidations>
  <pageMargins left="0.27559055118110237" right="0.15748031496062992" top="0.59055118110236227" bottom="0.39370078740157483" header="0.19685039370078741" footer="0.19685039370078741"/>
  <pageSetup scale="68"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40693E0B-7E50-430E-9CF1-EAFEF5A4AF69}">
            <x14:dataBar minLength="0" maxLength="100" negativeBarColorSameAsPositive="1" axisPosition="none">
              <x14:cfvo type="min"/>
              <x14:cfvo type="max"/>
            </x14:dataBar>
          </x14:cfRule>
          <xm:sqref>J33</xm:sqref>
        </x14:conditionalFormatting>
        <x14:conditionalFormatting xmlns:xm="http://schemas.microsoft.com/office/excel/2006/main">
          <x14:cfRule type="dataBar" id="{FD824F9C-A4DC-4ADC-9CB7-F636DCA65E7A}">
            <x14:dataBar minLength="0" maxLength="100" negativeBarColorSameAsPositive="1" axisPosition="none">
              <x14:cfvo type="min"/>
              <x14:cfvo type="max"/>
            </x14:dataBar>
          </x14:cfRule>
          <xm:sqref>J7</xm:sqref>
        </x14:conditionalFormatting>
        <x14:conditionalFormatting xmlns:xm="http://schemas.microsoft.com/office/excel/2006/main">
          <x14:cfRule type="dataBar" id="{DFA7D420-0DD0-4743-BA7D-9D7FBB1BADD8}">
            <x14:dataBar minLength="0" maxLength="100" negativeBarColorSameAsPositive="1" axisPosition="none">
              <x14:cfvo type="min"/>
              <x14:cfvo type="max"/>
            </x14:dataBar>
          </x14:cfRule>
          <xm:sqref>K29</xm:sqref>
        </x14:conditionalFormatting>
        <x14:conditionalFormatting xmlns:xm="http://schemas.microsoft.com/office/excel/2006/main">
          <x14:cfRule type="dataBar" id="{272F8872-CA77-4FFF-BB22-E6B7FE7AAC6D}">
            <x14:dataBar minLength="0" maxLength="100" negativeBarColorSameAsPositive="1" axisPosition="none">
              <x14:cfvo type="min"/>
              <x14:cfvo type="max"/>
            </x14:dataBar>
          </x14:cfRule>
          <xm:sqref>J29</xm:sqref>
        </x14:conditionalFormatting>
        <x14:conditionalFormatting xmlns:xm="http://schemas.microsoft.com/office/excel/2006/main">
          <x14:cfRule type="dataBar" id="{64810532-8EB4-428C-A038-D734FDF3794D}">
            <x14:dataBar minLength="0" maxLength="100" negativeBarColorSameAsPositive="1" axisPosition="none">
              <x14:cfvo type="min"/>
              <x14:cfvo type="max"/>
            </x14:dataBar>
          </x14:cfRule>
          <xm:sqref>K28</xm:sqref>
        </x14:conditionalFormatting>
        <x14:conditionalFormatting xmlns:xm="http://schemas.microsoft.com/office/excel/2006/main">
          <x14:cfRule type="dataBar" id="{5453FC1D-A6A3-4099-B704-518F4614052A}">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40EC0E7B-FDE9-4062-920E-93022C1D41B0}">
            <x14:dataBar minLength="0" maxLength="100" negativeBarColorSameAsPositive="1" axisPosition="none">
              <x14:cfvo type="min"/>
              <x14:cfvo type="max"/>
            </x14:dataBar>
          </x14:cfRule>
          <xm:sqref>J8:J24 J30 J26:J27</xm:sqref>
        </x14:conditionalFormatting>
        <x14:conditionalFormatting xmlns:xm="http://schemas.microsoft.com/office/excel/2006/main">
          <x14:cfRule type="dataBar" id="{4C87A31B-B677-47BF-9169-601614996015}">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5125450E-6A56-425E-9892-217A9029B03F}">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19B03F1A-FA9F-4361-8BA4-2B3B91DD1A99}">
            <x14:dataBar minLength="0" maxLength="100" negativeBarColorSameAsPositive="1" axisPosition="none">
              <x14:cfvo type="min"/>
              <x14:cfvo type="max"/>
            </x14:dataBar>
          </x14:cfRule>
          <xm:sqref>K7</xm:sqref>
        </x14:conditionalFormatting>
        <x14:conditionalFormatting xmlns:xm="http://schemas.microsoft.com/office/excel/2006/main">
          <x14:cfRule type="dataBar" id="{5A2ED867-549F-4B86-9FF0-9A4F5E8C93A7}">
            <x14:dataBar minLength="0" maxLength="100" negativeBarColorSameAsPositive="1" axisPosition="none">
              <x14:cfvo type="min"/>
              <x14:cfvo type="max"/>
            </x14:dataBar>
          </x14:cfRule>
          <xm:sqref>K8</xm:sqref>
        </x14:conditionalFormatting>
        <x14:conditionalFormatting xmlns:xm="http://schemas.microsoft.com/office/excel/2006/main">
          <x14:cfRule type="dataBar" id="{7FE336C2-C6A7-452C-B77B-39BE4C0576B9}">
            <x14:dataBar minLength="0" maxLength="100" negativeBarColorSameAsPositive="1" axisPosition="none">
              <x14:cfvo type="min"/>
              <x14:cfvo type="max"/>
            </x14:dataBar>
          </x14:cfRule>
          <xm:sqref>K9:K24</xm:sqref>
        </x14:conditionalFormatting>
        <x14:conditionalFormatting xmlns:xm="http://schemas.microsoft.com/office/excel/2006/main">
          <x14:cfRule type="dataBar" id="{C5125E1D-9853-4530-99DF-280C7F413B3F}">
            <x14:dataBar minLength="0" maxLength="100" negativeBarColorSameAsPositive="1" axisPosition="none">
              <x14:cfvo type="min"/>
              <x14:cfvo type="max"/>
            </x14:dataBar>
          </x14:cfRule>
          <xm:sqref>K26:K27</xm:sqref>
        </x14:conditionalFormatting>
        <x14:conditionalFormatting xmlns:xm="http://schemas.microsoft.com/office/excel/2006/main">
          <x14:cfRule type="dataBar" id="{276493C0-DB9D-462F-ADAF-849D38EBEC7A}">
            <x14:dataBar minLength="0" maxLength="100" negativeBarColorSameAsPositive="1" axisPosition="none">
              <x14:cfvo type="min"/>
              <x14:cfvo type="max"/>
            </x14:dataBar>
          </x14:cfRule>
          <xm:sqref>K30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workbookViewId="0">
      <selection activeCell="E6" sqref="E6"/>
    </sheetView>
  </sheetViews>
  <sheetFormatPr baseColWidth="10" defaultColWidth="9.1796875" defaultRowHeight="12.5" x14ac:dyDescent="0.25"/>
  <cols>
    <col min="1" max="1" width="1.54296875" style="1" customWidth="1"/>
    <col min="2" max="2" width="6.7265625" style="5" customWidth="1"/>
    <col min="3" max="3" width="38.7265625" style="7" customWidth="1"/>
    <col min="4" max="4" width="38.81640625" style="12" customWidth="1"/>
    <col min="5" max="5" width="14.26953125" style="8" customWidth="1"/>
    <col min="6" max="7" width="15.54296875" style="9" customWidth="1"/>
    <col min="8" max="8" width="19.54296875" style="9" customWidth="1"/>
    <col min="9" max="9" width="16.453125" style="10" customWidth="1"/>
    <col min="10" max="16384" width="9.1796875" style="3"/>
  </cols>
  <sheetData>
    <row r="1" spans="1:9" ht="18" x14ac:dyDescent="0.25">
      <c r="B1" s="133" t="s">
        <v>1</v>
      </c>
      <c r="C1" s="133"/>
      <c r="D1" s="133"/>
      <c r="I1" s="14"/>
    </row>
    <row r="2" spans="1:9" ht="16.5" customHeight="1" x14ac:dyDescent="0.25">
      <c r="B2" s="6"/>
      <c r="C2" s="16"/>
      <c r="D2" s="52" t="s">
        <v>221</v>
      </c>
      <c r="E2" s="139">
        <f>'Basic, Cert &amp; Insp'!E1</f>
        <v>0</v>
      </c>
      <c r="F2" s="139"/>
      <c r="H2" s="52" t="s">
        <v>224</v>
      </c>
      <c r="I2" s="89" t="str">
        <f>'Basic, Cert &amp; Insp'!J1</f>
        <v>June 8 2019</v>
      </c>
    </row>
    <row r="3" spans="1:9" ht="5.25" customHeight="1" x14ac:dyDescent="0.25">
      <c r="B3" s="6"/>
      <c r="C3" s="16"/>
      <c r="D3" s="17"/>
      <c r="F3" s="3"/>
      <c r="G3" s="3"/>
      <c r="H3" s="3"/>
      <c r="I3" s="17"/>
    </row>
    <row r="4" spans="1:9" ht="35.25" customHeight="1" x14ac:dyDescent="0.4">
      <c r="B4" s="6"/>
      <c r="C4" s="16"/>
      <c r="D4" s="17"/>
      <c r="E4" s="134" t="s">
        <v>217</v>
      </c>
      <c r="F4" s="135"/>
      <c r="G4" s="136"/>
      <c r="H4" s="137" t="s">
        <v>219</v>
      </c>
      <c r="I4" s="138"/>
    </row>
    <row r="5" spans="1:9" ht="72" x14ac:dyDescent="0.25">
      <c r="B5" s="37" t="s">
        <v>2</v>
      </c>
      <c r="C5" s="38" t="s">
        <v>225</v>
      </c>
      <c r="D5" s="38" t="s">
        <v>200</v>
      </c>
      <c r="E5" s="39" t="s">
        <v>226</v>
      </c>
      <c r="F5" s="39" t="s">
        <v>6</v>
      </c>
      <c r="G5" s="39" t="s">
        <v>222</v>
      </c>
      <c r="H5" s="91" t="s">
        <v>198</v>
      </c>
      <c r="I5" s="90" t="s">
        <v>250</v>
      </c>
    </row>
    <row r="6" spans="1:9" ht="18" x14ac:dyDescent="0.25">
      <c r="B6" s="40" t="s">
        <v>208</v>
      </c>
      <c r="C6" s="41" t="e">
        <f>+'Basic, Cert &amp; Insp'!#REF!</f>
        <v>#REF!</v>
      </c>
      <c r="D6" s="42" t="s">
        <v>269</v>
      </c>
      <c r="E6" s="43" t="e">
        <f>+'Basic, Cert &amp; Insp'!#REF!</f>
        <v>#REF!</v>
      </c>
      <c r="F6" s="44" t="e">
        <f>+'Basic, Cert &amp; Insp'!#REF!</f>
        <v>#REF!</v>
      </c>
      <c r="G6" s="45">
        <f>'Basic, Cert &amp; Insp'!I30</f>
        <v>0.05</v>
      </c>
      <c r="H6" s="63" t="e">
        <f>+'Basic, Cert &amp; Insp'!#REF!</f>
        <v>#REF!</v>
      </c>
      <c r="I6" s="74" t="e">
        <f t="shared" ref="I6:I13" si="0">IF(H6=0,"NO","YES")</f>
        <v>#REF!</v>
      </c>
    </row>
    <row r="7" spans="1:9" ht="18" x14ac:dyDescent="0.25">
      <c r="B7" s="46" t="s">
        <v>210</v>
      </c>
      <c r="C7" s="47" t="s">
        <v>23</v>
      </c>
      <c r="D7" s="48" t="s">
        <v>201</v>
      </c>
      <c r="E7" s="49" t="e">
        <f>+'Basic, Cert &amp; Insp'!#REF!</f>
        <v>#REF!</v>
      </c>
      <c r="F7" s="50" t="e">
        <f>+'Basic, Cert &amp; Insp'!#REF!</f>
        <v>#REF!</v>
      </c>
      <c r="G7" s="51">
        <f>'Basic, Cert &amp; Insp'!I31</f>
        <v>0.05</v>
      </c>
      <c r="H7" s="63" t="e">
        <f>+'Basic, Cert &amp; Insp'!#REF!</f>
        <v>#REF!</v>
      </c>
      <c r="I7" s="75" t="e">
        <f t="shared" si="0"/>
        <v>#REF!</v>
      </c>
    </row>
    <row r="8" spans="1:9" ht="18" x14ac:dyDescent="0.25">
      <c r="B8" s="40" t="s">
        <v>211</v>
      </c>
      <c r="C8" s="41" t="s">
        <v>216</v>
      </c>
      <c r="D8" s="42" t="s">
        <v>202</v>
      </c>
      <c r="E8" s="43" t="e">
        <f>+'Basic, Cert &amp; Insp'!#REF!</f>
        <v>#REF!</v>
      </c>
      <c r="F8" s="44" t="e">
        <f>+'Basic, Cert &amp; Insp'!#REF!</f>
        <v>#REF!</v>
      </c>
      <c r="G8" s="45">
        <f>'Basic, Cert &amp; Insp'!I32</f>
        <v>0.5</v>
      </c>
      <c r="H8" s="63" t="e">
        <f>+'Basic, Cert &amp; Insp'!#REF!</f>
        <v>#REF!</v>
      </c>
      <c r="I8" s="74" t="e">
        <f t="shared" si="0"/>
        <v>#REF!</v>
      </c>
    </row>
    <row r="9" spans="1:9" ht="18" x14ac:dyDescent="0.25">
      <c r="B9" s="46" t="s">
        <v>212</v>
      </c>
      <c r="C9" s="47" t="s">
        <v>69</v>
      </c>
      <c r="D9" s="48" t="s">
        <v>203</v>
      </c>
      <c r="E9" s="49" t="e">
        <f>+'Basic, Cert &amp; Insp'!#REF!</f>
        <v>#REF!</v>
      </c>
      <c r="F9" s="50" t="e">
        <f>+'Basic, Cert &amp; Insp'!#REF!</f>
        <v>#REF!</v>
      </c>
      <c r="G9" s="51">
        <f>'Basic, Cert &amp; Insp'!I33</f>
        <v>0.05</v>
      </c>
      <c r="H9" s="63" t="e">
        <f>+'Basic, Cert &amp; Insp'!#REF!</f>
        <v>#REF!</v>
      </c>
      <c r="I9" s="75" t="e">
        <f t="shared" si="0"/>
        <v>#REF!</v>
      </c>
    </row>
    <row r="10" spans="1:9" ht="20.25" customHeight="1" x14ac:dyDescent="0.25">
      <c r="B10" s="40" t="s">
        <v>209</v>
      </c>
      <c r="C10" s="41" t="s">
        <v>94</v>
      </c>
      <c r="D10" s="42" t="s">
        <v>204</v>
      </c>
      <c r="E10" s="43" t="e">
        <f>+'Basic, Cert &amp; Insp'!#REF!</f>
        <v>#REF!</v>
      </c>
      <c r="F10" s="44" t="e">
        <f>+'Basic, Cert &amp; Insp'!#REF!</f>
        <v>#REF!</v>
      </c>
      <c r="G10" s="45">
        <f>'Basic, Cert &amp; Insp'!I34</f>
        <v>0.1</v>
      </c>
      <c r="H10" s="63" t="e">
        <f>+'Basic, Cert &amp; Insp'!#REF!</f>
        <v>#REF!</v>
      </c>
      <c r="I10" s="74" t="e">
        <f t="shared" si="0"/>
        <v>#REF!</v>
      </c>
    </row>
    <row r="11" spans="1:9" ht="18" x14ac:dyDescent="0.25">
      <c r="B11" s="46" t="s">
        <v>213</v>
      </c>
      <c r="C11" s="47" t="s">
        <v>111</v>
      </c>
      <c r="D11" s="48" t="s">
        <v>205</v>
      </c>
      <c r="E11" s="49" t="e">
        <f>+'Basic, Cert &amp; Insp'!#REF!</f>
        <v>#REF!</v>
      </c>
      <c r="F11" s="50" t="e">
        <f>+'Basic, Cert &amp; Insp'!#REF!</f>
        <v>#REF!</v>
      </c>
      <c r="G11" s="51">
        <f>'Basic, Cert &amp; Insp'!I35</f>
        <v>0.2</v>
      </c>
      <c r="H11" s="63" t="e">
        <f>+'Basic, Cert &amp; Insp'!#REF!</f>
        <v>#REF!</v>
      </c>
      <c r="I11" s="75" t="e">
        <f t="shared" si="0"/>
        <v>#REF!</v>
      </c>
    </row>
    <row r="12" spans="1:9" ht="18" x14ac:dyDescent="0.25">
      <c r="B12" s="40" t="s">
        <v>214</v>
      </c>
      <c r="C12" s="41" t="s">
        <v>139</v>
      </c>
      <c r="D12" s="42" t="s">
        <v>206</v>
      </c>
      <c r="E12" s="43" t="e">
        <f>+'Basic, Cert &amp; Insp'!#REF!</f>
        <v>#REF!</v>
      </c>
      <c r="F12" s="44" t="e">
        <f>+'Basic, Cert &amp; Insp'!#REF!</f>
        <v>#REF!</v>
      </c>
      <c r="G12" s="45">
        <f>'Basic, Cert &amp; Insp'!I36</f>
        <v>0.02</v>
      </c>
      <c r="H12" s="63" t="e">
        <f>+'Basic, Cert &amp; Insp'!#REF!</f>
        <v>#REF!</v>
      </c>
      <c r="I12" s="74" t="e">
        <f t="shared" si="0"/>
        <v>#REF!</v>
      </c>
    </row>
    <row r="13" spans="1:9" ht="18" x14ac:dyDescent="0.25">
      <c r="B13" s="46" t="s">
        <v>215</v>
      </c>
      <c r="C13" s="47" t="s">
        <v>146</v>
      </c>
      <c r="D13" s="48" t="s">
        <v>207</v>
      </c>
      <c r="E13" s="49" t="e">
        <f>+'Basic, Cert &amp; Insp'!#REF!</f>
        <v>#REF!</v>
      </c>
      <c r="F13" s="50" t="e">
        <f>+'Basic, Cert &amp; Insp'!#REF!</f>
        <v>#REF!</v>
      </c>
      <c r="G13" s="51">
        <f>'Basic, Cert &amp; Insp'!I37</f>
        <v>0.03</v>
      </c>
      <c r="H13" s="64" t="e">
        <f>+'Basic, Cert &amp; Insp'!#REF!</f>
        <v>#REF!</v>
      </c>
      <c r="I13" s="75" t="e">
        <f t="shared" si="0"/>
        <v>#REF!</v>
      </c>
    </row>
    <row r="14" spans="1:9" x14ac:dyDescent="0.25">
      <c r="A14" s="3"/>
      <c r="B14" s="3"/>
      <c r="C14" s="3"/>
      <c r="D14" s="3"/>
      <c r="E14" s="3"/>
      <c r="F14" s="3"/>
      <c r="G14" s="3"/>
      <c r="H14" s="65"/>
      <c r="I14" s="3"/>
    </row>
    <row r="15" spans="1:9" ht="18" x14ac:dyDescent="0.25">
      <c r="G15" s="53" t="e">
        <f>'Basic, Cert &amp; Insp'!#REF!</f>
        <v>#REF!</v>
      </c>
      <c r="H15" s="78" t="e">
        <f>'Basic, Cert &amp; Insp'!#REF!</f>
        <v>#REF!</v>
      </c>
    </row>
    <row r="16" spans="1:9" ht="18" x14ac:dyDescent="0.25">
      <c r="G16" s="53" t="s">
        <v>223</v>
      </c>
      <c r="H16" s="63" t="e">
        <f>'Basic, Cert &amp; Insp'!#REF!</f>
        <v>#REF!</v>
      </c>
    </row>
    <row r="17" spans="1:9" s="2" customFormat="1" ht="13" x14ac:dyDescent="0.3">
      <c r="A17" s="1"/>
      <c r="B17" s="5"/>
      <c r="C17" s="7"/>
      <c r="D17" s="13"/>
      <c r="E17" s="8"/>
      <c r="F17" s="9"/>
      <c r="G17" s="9"/>
      <c r="H17" s="8"/>
      <c r="I17" s="11"/>
    </row>
    <row r="18" spans="1:9" x14ac:dyDescent="0.25">
      <c r="E18" s="67"/>
      <c r="G18" s="67"/>
      <c r="H18" s="68" t="s">
        <v>249</v>
      </c>
    </row>
    <row r="19" spans="1:9" x14ac:dyDescent="0.25">
      <c r="H19" s="62"/>
    </row>
  </sheetData>
  <mergeCells count="4">
    <mergeCell ref="B1:D1"/>
    <mergeCell ref="E4:G4"/>
    <mergeCell ref="H4:I4"/>
    <mergeCell ref="E2:F2"/>
  </mergeCells>
  <conditionalFormatting sqref="H6:H13">
    <cfRule type="containsText" dxfId="6" priority="30" stopIfTrue="1" operator="containsText" text="No">
      <formula>NOT(ISERROR(SEARCH("No",H6)))</formula>
    </cfRule>
  </conditionalFormatting>
  <conditionalFormatting sqref="H13">
    <cfRule type="colorScale" priority="29">
      <colorScale>
        <cfvo type="num" val="0"/>
        <cfvo type="percentile" val="50"/>
        <cfvo type="num" val="$G$13"/>
        <color rgb="FFFF0000"/>
        <color rgb="FFFFFF00"/>
        <color rgb="FF006600"/>
      </colorScale>
    </cfRule>
  </conditionalFormatting>
  <conditionalFormatting sqref="H12">
    <cfRule type="colorScale" priority="28">
      <colorScale>
        <cfvo type="num" val="0"/>
        <cfvo type="formula" val="$G$12/2"/>
        <cfvo type="num" val="$G$12"/>
        <color rgb="FFFF0000"/>
        <color rgb="FFFFFF00"/>
        <color rgb="FF006600"/>
      </colorScale>
    </cfRule>
  </conditionalFormatting>
  <conditionalFormatting sqref="H13">
    <cfRule type="colorScale" priority="27">
      <colorScale>
        <cfvo type="num" val="0"/>
        <cfvo type="formula" val="$G$13/2"/>
        <cfvo type="num" val="$G$13"/>
        <color rgb="FFFF0000"/>
        <color rgb="FFFFFF00"/>
        <color rgb="FF006600"/>
      </colorScale>
    </cfRule>
  </conditionalFormatting>
  <conditionalFormatting sqref="H11">
    <cfRule type="colorScale" priority="26">
      <colorScale>
        <cfvo type="num" val="0"/>
        <cfvo type="formula" val="$G$11/2"/>
        <cfvo type="num" val="$G$11"/>
        <color rgb="FFFF0000"/>
        <color rgb="FFFFFF00"/>
        <color rgb="FF006600"/>
      </colorScale>
    </cfRule>
  </conditionalFormatting>
  <conditionalFormatting sqref="H10">
    <cfRule type="colorScale" priority="25">
      <colorScale>
        <cfvo type="num" val="0"/>
        <cfvo type="formula" val="$G$10/2"/>
        <cfvo type="num" val="$G$10"/>
        <color rgb="FFFF0000"/>
        <color rgb="FFFFFF00"/>
        <color rgb="FF006600"/>
      </colorScale>
    </cfRule>
  </conditionalFormatting>
  <conditionalFormatting sqref="H9">
    <cfRule type="colorScale" priority="24">
      <colorScale>
        <cfvo type="num" val="0"/>
        <cfvo type="formula" val="$G$9/2"/>
        <cfvo type="num" val="$G$9"/>
        <color rgb="FFFF0000"/>
        <color rgb="FFFFFF00"/>
        <color rgb="FF006600"/>
      </colorScale>
    </cfRule>
  </conditionalFormatting>
  <conditionalFormatting sqref="H8">
    <cfRule type="colorScale" priority="23">
      <colorScale>
        <cfvo type="num" val="0"/>
        <cfvo type="formula" val="$G$8/2"/>
        <cfvo type="num" val="$G$8"/>
        <color rgb="FFFF0000"/>
        <color rgb="FFFFFF00"/>
        <color rgb="FF006600"/>
      </colorScale>
    </cfRule>
  </conditionalFormatting>
  <conditionalFormatting sqref="H7">
    <cfRule type="colorScale" priority="22">
      <colorScale>
        <cfvo type="num" val="0"/>
        <cfvo type="formula" val="$G$7/2"/>
        <cfvo type="num" val="$G$7"/>
        <color rgb="FFFF0000"/>
        <color rgb="FFFFFF00"/>
        <color rgb="FF006600"/>
      </colorScale>
    </cfRule>
  </conditionalFormatting>
  <conditionalFormatting sqref="H6">
    <cfRule type="colorScale" priority="21">
      <colorScale>
        <cfvo type="num" val="0"/>
        <cfvo type="formula" val="$G$7/2"/>
        <cfvo type="num" val="$G$7"/>
        <color rgb="FFFF0000"/>
        <color rgb="FFFFFF00"/>
        <color rgb="FF006600"/>
      </colorScale>
    </cfRule>
  </conditionalFormatting>
  <conditionalFormatting sqref="H16">
    <cfRule type="containsText" dxfId="5" priority="20" stopIfTrue="1" operator="containsText" text="No">
      <formula>NOT(ISERROR(SEARCH("No",H16)))</formula>
    </cfRule>
  </conditionalFormatting>
  <conditionalFormatting sqref="H16">
    <cfRule type="colorScale" priority="19">
      <colorScale>
        <cfvo type="num" val="0"/>
        <cfvo type="percentile" val="50"/>
        <cfvo type="num" val="$G$13"/>
        <color rgb="FFFF0000"/>
        <color rgb="FFFFFF00"/>
        <color rgb="FF006600"/>
      </colorScale>
    </cfRule>
  </conditionalFormatting>
  <conditionalFormatting sqref="H16">
    <cfRule type="colorScale" priority="18">
      <colorScale>
        <cfvo type="num" val="0"/>
        <cfvo type="formula" val="$G$13/2"/>
        <cfvo type="num" val="$G$13"/>
        <color rgb="FFFF0000"/>
        <color rgb="FFFFFF00"/>
        <color rgb="FF006600"/>
      </colorScale>
    </cfRule>
  </conditionalFormatting>
  <conditionalFormatting sqref="I6:I13">
    <cfRule type="expression" dxfId="4" priority="15" stopIfTrue="1">
      <formula>H6=0</formula>
    </cfRule>
    <cfRule type="dataBar" priority="16">
      <dataBar>
        <cfvo type="min"/>
        <cfvo type="max"/>
        <color rgb="FFFF0000"/>
      </dataBar>
      <extLst>
        <ext xmlns:x14="http://schemas.microsoft.com/office/spreadsheetml/2009/9/main" uri="{B025F937-C7B1-47D3-B67F-A62EFF666E3E}">
          <x14:id>{774CD0BD-0B66-4312-AF46-F3D5DD62B493}</x14:id>
        </ext>
      </extLst>
    </cfRule>
    <cfRule type="colorScale" priority="17">
      <colorScale>
        <cfvo type="min"/>
        <cfvo type="percentile" val="50"/>
        <cfvo type="max"/>
        <color rgb="FF63BE7B"/>
        <color rgb="FFFFEB84"/>
        <color rgb="FFF8696B"/>
      </colorScale>
    </cfRule>
  </conditionalFormatting>
  <conditionalFormatting sqref="H15">
    <cfRule type="expression" dxfId="3" priority="1" stopIfTrue="1">
      <formula>$H$16&gt;0</formula>
    </cfRule>
    <cfRule type="expression" dxfId="2" priority="2" stopIfTrue="1">
      <formula>$H$16=0</formula>
    </cfRule>
    <cfRule type="dataBar" priority="3">
      <dataBar>
        <cfvo type="min"/>
        <cfvo type="max"/>
        <color rgb="FFFF0000"/>
      </dataBar>
      <extLst>
        <ext xmlns:x14="http://schemas.microsoft.com/office/spreadsheetml/2009/9/main" uri="{B025F937-C7B1-47D3-B67F-A62EFF666E3E}">
          <x14:id>{33F57176-D746-40DC-85AB-5D21B931D506}</x14:id>
        </ext>
      </extLst>
    </cfRule>
    <cfRule type="colorScale" priority="4">
      <colorScale>
        <cfvo type="min"/>
        <cfvo type="percentile" val="50"/>
        <cfvo type="max"/>
        <color rgb="FF63BE7B"/>
        <color rgb="FFFFEB84"/>
        <color rgb="FFF8696B"/>
      </colorScale>
    </cfRule>
  </conditionalFormatting>
  <pageMargins left="0.27559055118110237" right="0.15748031496062992" top="0.59055118110236227" bottom="0.39370078740157483" header="0.19685039370078741" footer="0.19685039370078741"/>
  <pageSetup paperSize="9" scale="95"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774CD0BD-0B66-4312-AF46-F3D5DD62B493}">
            <x14:dataBar minLength="0" maxLength="100" negativeBarColorSameAsPositive="1" axisPosition="none">
              <x14:cfvo type="min"/>
              <x14:cfvo type="max"/>
            </x14:dataBar>
          </x14:cfRule>
          <xm:sqref>I6:I13</xm:sqref>
        </x14:conditionalFormatting>
        <x14:conditionalFormatting xmlns:xm="http://schemas.microsoft.com/office/excel/2006/main">
          <x14:cfRule type="dataBar" id="{33F57176-D746-40DC-85AB-5D21B931D506}">
            <x14:dataBar minLength="0" maxLength="100" negativeBarColorSameAsPositive="1" axisPosition="none">
              <x14:cfvo type="min"/>
              <x14:cfvo type="max"/>
            </x14:dataBar>
          </x14:cfRule>
          <xm:sqref>H15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Q11"/>
  <sheetViews>
    <sheetView showGridLines="0" zoomScale="70" zoomScaleNormal="70" workbookViewId="0">
      <pane ySplit="4" topLeftCell="A5" activePane="bottomLeft" state="frozenSplit"/>
      <selection pane="bottomLeft" activeCell="J5" sqref="J5"/>
    </sheetView>
  </sheetViews>
  <sheetFormatPr baseColWidth="10" defaultRowHeight="15.5" x14ac:dyDescent="0.35"/>
  <cols>
    <col min="1" max="1" width="4.1796875" customWidth="1"/>
    <col min="2" max="2" width="4.81640625" customWidth="1"/>
    <col min="3" max="3" width="14.54296875" style="79" customWidth="1"/>
    <col min="4" max="4" width="29.26953125" style="79" customWidth="1"/>
    <col min="5" max="5" width="38.54296875" style="79" customWidth="1"/>
    <col min="6" max="6" width="37.81640625" style="79" customWidth="1"/>
    <col min="7" max="7" width="30.1796875" style="79" customWidth="1"/>
    <col min="8" max="8" width="33.1796875" style="79" customWidth="1"/>
    <col min="9" max="9" width="17.54296875" style="79" customWidth="1"/>
    <col min="10" max="10" width="17.7265625" style="79" customWidth="1"/>
    <col min="11" max="11" width="9" style="79" hidden="1" customWidth="1"/>
    <col min="12" max="12" width="11.453125" style="79" hidden="1" customWidth="1"/>
    <col min="13" max="13" width="9" style="79" hidden="1" customWidth="1"/>
    <col min="14" max="14" width="23.81640625" style="79" hidden="1" customWidth="1"/>
    <col min="15" max="15" width="7.54296875" style="79" hidden="1" customWidth="1"/>
    <col min="16" max="16" width="11.453125" style="83" hidden="1" customWidth="1"/>
    <col min="17" max="17" width="11.453125" style="79" customWidth="1"/>
    <col min="18" max="18" width="13.54296875" bestFit="1" customWidth="1"/>
  </cols>
  <sheetData>
    <row r="1" spans="3:17" x14ac:dyDescent="0.35">
      <c r="K1" s="80"/>
      <c r="L1" s="80"/>
      <c r="M1" s="80"/>
      <c r="N1" s="81"/>
      <c r="O1" s="82"/>
    </row>
    <row r="2" spans="3:17" ht="17.5" x14ac:dyDescent="0.35">
      <c r="C2" s="140" t="s">
        <v>252</v>
      </c>
      <c r="D2" s="141"/>
      <c r="E2" s="142">
        <f>Resumen_Anexo_9!E2</f>
        <v>0</v>
      </c>
      <c r="F2" s="143"/>
      <c r="G2" s="92" t="s">
        <v>253</v>
      </c>
      <c r="H2" s="93" t="str">
        <f>Resumen_Anexo_9!I2</f>
        <v>June 8 2019</v>
      </c>
      <c r="K2" s="80"/>
      <c r="L2" s="80"/>
      <c r="M2" s="80"/>
      <c r="N2" s="81"/>
      <c r="O2" s="82"/>
    </row>
    <row r="3" spans="3:17" x14ac:dyDescent="0.35">
      <c r="K3" s="80"/>
      <c r="L3" s="80"/>
      <c r="M3" s="80"/>
      <c r="N3" s="84"/>
      <c r="O3" s="82" t="str">
        <f>IF(O4&gt;0, "NO PASA", "PASA")</f>
        <v>PASA</v>
      </c>
    </row>
    <row r="4" spans="3:17" s="88" customFormat="1" ht="21.75" customHeight="1" thickBot="1" x14ac:dyDescent="0.4">
      <c r="C4" s="112" t="s">
        <v>254</v>
      </c>
      <c r="D4" s="112" t="s">
        <v>255</v>
      </c>
      <c r="E4" s="112" t="s">
        <v>256</v>
      </c>
      <c r="F4" s="112" t="s">
        <v>257</v>
      </c>
      <c r="G4" s="112" t="s">
        <v>258</v>
      </c>
      <c r="H4" s="112"/>
      <c r="I4" s="113" t="s">
        <v>259</v>
      </c>
      <c r="J4" s="113" t="s">
        <v>260</v>
      </c>
      <c r="K4" s="85"/>
      <c r="L4" s="121" t="s">
        <v>261</v>
      </c>
      <c r="M4" s="85"/>
      <c r="N4" s="86" t="s">
        <v>261</v>
      </c>
      <c r="O4" s="118">
        <f>SUM(O5:O11)</f>
        <v>0</v>
      </c>
      <c r="P4" s="87"/>
      <c r="Q4" s="85"/>
    </row>
    <row r="5" spans="3:17" ht="43" thickTop="1" thickBot="1" x14ac:dyDescent="0.4">
      <c r="C5" s="109" t="s">
        <v>262</v>
      </c>
      <c r="D5" s="110" t="s">
        <v>335</v>
      </c>
      <c r="E5" s="110" t="s">
        <v>263</v>
      </c>
      <c r="F5" s="110" t="s">
        <v>264</v>
      </c>
      <c r="G5" s="110" t="s">
        <v>271</v>
      </c>
      <c r="H5" s="110"/>
      <c r="I5" s="119" t="str">
        <f>O3</f>
        <v>PASA</v>
      </c>
      <c r="J5" s="111">
        <f>+'Offices &amp; allocation'!K16+Capacities!K42+'Solid Control'!K22+'BOP &amp; testing'!K28+Auxiliares!K31</f>
        <v>48</v>
      </c>
      <c r="L5" s="120" t="s">
        <v>344</v>
      </c>
      <c r="N5" s="79" t="s">
        <v>337</v>
      </c>
      <c r="O5" s="79">
        <f>COUNTIF('Basic, Cert &amp; Insp'!J4:J40,"Did not pass")</f>
        <v>0</v>
      </c>
    </row>
    <row r="6" spans="3:17" ht="16" thickTop="1" x14ac:dyDescent="0.35">
      <c r="N6" s="79" t="s">
        <v>338</v>
      </c>
      <c r="O6" s="79">
        <f>COUNTIF('Offices &amp; allocation'!$J$4:$J$50,"Did not pass")</f>
        <v>0</v>
      </c>
    </row>
    <row r="7" spans="3:17" x14ac:dyDescent="0.35">
      <c r="N7" s="79" t="s">
        <v>339</v>
      </c>
      <c r="O7" s="79">
        <f>COUNTIF(Capacities!$J$4:$J$50,"Did not pass")</f>
        <v>0</v>
      </c>
    </row>
    <row r="8" spans="3:17" x14ac:dyDescent="0.35">
      <c r="N8" s="79" t="s">
        <v>340</v>
      </c>
      <c r="O8" s="79">
        <f>COUNTIF('Solid Control'!$J$4:$J$50,"Did not pass")</f>
        <v>0</v>
      </c>
    </row>
    <row r="9" spans="3:17" x14ac:dyDescent="0.35">
      <c r="N9" s="79" t="s">
        <v>341</v>
      </c>
      <c r="O9" s="79">
        <f>COUNTIF('Drilling String'!$J$4:$J$50,"Did not pass")</f>
        <v>0</v>
      </c>
    </row>
    <row r="10" spans="3:17" x14ac:dyDescent="0.35">
      <c r="N10" s="79" t="s">
        <v>342</v>
      </c>
      <c r="O10" s="79">
        <f>COUNTIF('BOP &amp; testing'!$J$4:$J$50,"Did not pass")</f>
        <v>0</v>
      </c>
    </row>
    <row r="11" spans="3:17" x14ac:dyDescent="0.35">
      <c r="N11" s="79" t="s">
        <v>343</v>
      </c>
      <c r="O11" s="79">
        <f>COUNTIF(Auxiliares!$J$4:$J$50,"Did not pass")</f>
        <v>0</v>
      </c>
    </row>
  </sheetData>
  <sheetProtection algorithmName="SHA-512" hashValue="W+QnUMgKtKv++bdPCZilcBL0wYoRfmZsdv7qjWTlQVfEbdVHS6bjF044whoqFVKQUmvJrBt8cWrMXd3Bozvlqg==" saltValue="j+9rpb6uMxXYzGYrHzs3Yg==" spinCount="100000" sheet="1" objects="1" scenarios="1"/>
  <mergeCells count="2">
    <mergeCell ref="C2:D2"/>
    <mergeCell ref="E2:F2"/>
  </mergeCells>
  <conditionalFormatting sqref="J5">
    <cfRule type="expression" dxfId="1" priority="42">
      <formula>#REF!="NO PASA"</formula>
    </cfRule>
    <cfRule type="expression" dxfId="0" priority="43">
      <formula>#REF!="PASA"</formula>
    </cfRule>
  </conditionalFormatting>
  <conditionalFormatting sqref="I5">
    <cfRule type="colorScale" priority="14">
      <colorScale>
        <cfvo type="formula" val="&quot;$I$5=&quot;&quot;NO PASA&quot;&quot;&quot;"/>
        <cfvo type="formula" val="&quot;$I$5=&quot;&quot;PASA&quot;&quot;&quot;"/>
        <color rgb="FFFF7E79"/>
        <color theme="9" tint="0.39997558519241921"/>
      </colorScale>
    </cfRule>
  </conditionalFormatting>
  <pageMargins left="0.7" right="0.7" top="0.75" bottom="0.75" header="0.3" footer="0.3"/>
  <pageSetup scale="42" fitToHeight="0" orientation="landscape" r:id="rId1"/>
  <ignoredErrors>
    <ignoredError sqref="E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Basic, Cert &amp; Insp</vt:lpstr>
      <vt:lpstr>Offices &amp; allocation</vt:lpstr>
      <vt:lpstr>Capacities</vt:lpstr>
      <vt:lpstr>Solid Control</vt:lpstr>
      <vt:lpstr>Drilling String</vt:lpstr>
      <vt:lpstr>BOP &amp; testing</vt:lpstr>
      <vt:lpstr>Auxiliares</vt:lpstr>
      <vt:lpstr>Resumen_Anexo_9</vt:lpstr>
      <vt:lpstr>Evaluacion_Tecnica_total</vt:lpstr>
      <vt:lpstr>Auxiliares!Área_de_impresión</vt:lpstr>
      <vt:lpstr>'Basic, Cert &amp; Insp'!Área_de_impresión</vt:lpstr>
      <vt:lpstr>'BOP &amp; testing'!Área_de_impresión</vt:lpstr>
      <vt:lpstr>Capacities!Área_de_impresión</vt:lpstr>
      <vt:lpstr>'Drilling String'!Área_de_impresión</vt:lpstr>
      <vt:lpstr>'Offices &amp; allocation'!Área_de_impresión</vt:lpstr>
      <vt:lpstr>Resumen_Anexo_9!Área_de_impresión</vt:lpstr>
      <vt:lpstr>'Solid Control'!Área_de_impresión</vt:lpstr>
      <vt:lpstr>Auxiliares!Títulos_a_imprimir</vt:lpstr>
      <vt:lpstr>'Basic, Cert &amp; Insp'!Títulos_a_imprimir</vt:lpstr>
      <vt:lpstr>'BOP &amp; testing'!Títulos_a_imprimir</vt:lpstr>
      <vt:lpstr>Capacities!Títulos_a_imprimir</vt:lpstr>
      <vt:lpstr>'Drilling String'!Títulos_a_imprimir</vt:lpstr>
      <vt:lpstr>'Offices &amp; allocation'!Títulos_a_imprimir</vt:lpstr>
      <vt:lpstr>Resumen_Anexo_9!Títulos_a_imprimir</vt:lpstr>
      <vt:lpstr>'Solid Control'!Títulos_a_imprimir</vt:lpstr>
    </vt:vector>
  </TitlesOfParts>
  <Company>Pan American Energy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Rueda</dc:creator>
  <cp:lastModifiedBy>Guiñazú, Horacio Fermín</cp:lastModifiedBy>
  <cp:lastPrinted>2018-12-08T20:09:14Z</cp:lastPrinted>
  <dcterms:created xsi:type="dcterms:W3CDTF">2016-05-22T16:41:13Z</dcterms:created>
  <dcterms:modified xsi:type="dcterms:W3CDTF">2019-07-10T16:56:40Z</dcterms:modified>
</cp:coreProperties>
</file>