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24226"/>
  <mc:AlternateContent xmlns:mc="http://schemas.openxmlformats.org/markup-compatibility/2006">
    <mc:Choice Requires="x15">
      <x15ac:absPath xmlns:x15ac="http://schemas.microsoft.com/office/spreadsheetml/2010/11/ac" url="https://d.docs.live.net/3c964a1f3887cd16/01 Planeamiento/2019 LTP/04 MEX/04 Modelo de Costeo/Nuevo Modelo/05 Anexo 10/01 Evaluación Técnica/"/>
    </mc:Choice>
  </mc:AlternateContent>
  <xr:revisionPtr revIDLastSave="0" documentId="8_{7468E9C8-8838-47B0-AB2A-B6A4D0B91819}" xr6:coauthVersionLast="34" xr6:coauthVersionMax="34" xr10:uidLastSave="{00000000-0000-0000-0000-000000000000}"/>
  <bookViews>
    <workbookView xWindow="120" yWindow="120" windowWidth="20730" windowHeight="9270" firstSheet="1" activeTab="1" xr2:uid="{00000000-000D-0000-FFFF-FFFF00000000}"/>
  </bookViews>
  <sheets>
    <sheet name="PARAMETROS" sheetId="4" state="hidden" r:id="rId1"/>
    <sheet name="INSTRUCTIVO" sheetId="2" r:id="rId2"/>
    <sheet name="MATRIZ" sheetId="1" r:id="rId3"/>
    <sheet name="RESULTADO" sheetId="3" r:id="rId4"/>
  </sheets>
  <definedNames>
    <definedName name="_xlnm._FilterDatabase" localSheetId="2" hidden="1">MATRIZ!$A$7:$BG$415</definedName>
    <definedName name="_xlnm._FilterDatabase" localSheetId="3" hidden="1">RESULTADO!$B$11:$G$51</definedName>
    <definedName name="LISTA_SI_NO">PARAMETROS!$B$6:$B$7</definedName>
    <definedName name="LISTA_TIPO_MEDICION">PARAMETROS!$E$6:$E$7</definedName>
    <definedName name="LISTA_UNIDAD">PARAMETROS!$K$6:$K$13</definedName>
  </definedNames>
  <calcPr calcId="179017"/>
</workbook>
</file>

<file path=xl/calcChain.xml><?xml version="1.0" encoding="utf-8"?>
<calcChain xmlns="http://schemas.openxmlformats.org/spreadsheetml/2006/main">
  <c r="AF330" i="1" l="1"/>
  <c r="AE330" i="1"/>
  <c r="AD330" i="1"/>
  <c r="AC330" i="1"/>
  <c r="E43" i="3" l="1"/>
  <c r="E42" i="3"/>
  <c r="E41" i="3"/>
  <c r="E40" i="3"/>
  <c r="E47" i="3"/>
  <c r="E46" i="3"/>
  <c r="E45" i="3"/>
  <c r="E44" i="3"/>
  <c r="AV16" i="1"/>
  <c r="E397" i="1"/>
  <c r="E396" i="1"/>
  <c r="E395" i="1"/>
  <c r="E394" i="1"/>
  <c r="E393" i="1"/>
  <c r="H393" i="1" s="1"/>
  <c r="E392" i="1"/>
  <c r="H392" i="1" s="1"/>
  <c r="D392" i="1"/>
  <c r="E391" i="1"/>
  <c r="H391" i="1" s="1"/>
  <c r="E390" i="1"/>
  <c r="H390" i="1" s="1"/>
  <c r="C390" i="1"/>
  <c r="C391" i="1" s="1"/>
  <c r="C392" i="1" s="1"/>
  <c r="C393" i="1" s="1"/>
  <c r="C394" i="1" s="1"/>
  <c r="C395" i="1" s="1"/>
  <c r="C396" i="1" s="1"/>
  <c r="C397" i="1" s="1"/>
  <c r="E389" i="1"/>
  <c r="H389" i="1" s="1"/>
  <c r="E388" i="1"/>
  <c r="E387" i="1"/>
  <c r="H387" i="1" s="1"/>
  <c r="E386" i="1"/>
  <c r="H386" i="1" s="1"/>
  <c r="D386" i="1"/>
  <c r="D387" i="1" s="1"/>
  <c r="D388" i="1" s="1"/>
  <c r="E385" i="1"/>
  <c r="H385" i="1" s="1"/>
  <c r="E384" i="1"/>
  <c r="H384" i="1" s="1"/>
  <c r="C384" i="1"/>
  <c r="C385" i="1" s="1"/>
  <c r="C386" i="1" s="1"/>
  <c r="C387" i="1" s="1"/>
  <c r="C388" i="1" s="1"/>
  <c r="C389" i="1" s="1"/>
  <c r="H383" i="1"/>
  <c r="E383" i="1"/>
  <c r="E382" i="1"/>
  <c r="E381" i="1"/>
  <c r="E380" i="1"/>
  <c r="E379" i="1"/>
  <c r="H379" i="1" s="1"/>
  <c r="E378" i="1"/>
  <c r="H378" i="1" s="1"/>
  <c r="D378" i="1"/>
  <c r="D379" i="1" s="1"/>
  <c r="E377" i="1"/>
  <c r="H377" i="1" s="1"/>
  <c r="E376" i="1"/>
  <c r="E375" i="1"/>
  <c r="E374" i="1"/>
  <c r="E373" i="1"/>
  <c r="H373" i="1" s="1"/>
  <c r="E372" i="1"/>
  <c r="H372" i="1" s="1"/>
  <c r="D372" i="1"/>
  <c r="E371" i="1"/>
  <c r="H371" i="1" s="1"/>
  <c r="E370" i="1"/>
  <c r="E369" i="1"/>
  <c r="E368" i="1"/>
  <c r="E367" i="1"/>
  <c r="H367" i="1" s="1"/>
  <c r="E366" i="1"/>
  <c r="H366" i="1" s="1"/>
  <c r="D366" i="1"/>
  <c r="D367" i="1" s="1"/>
  <c r="D368" i="1" s="1"/>
  <c r="E365" i="1"/>
  <c r="H365" i="1" s="1"/>
  <c r="E364" i="1"/>
  <c r="E363" i="1"/>
  <c r="E362" i="1"/>
  <c r="E361" i="1"/>
  <c r="H361" i="1" s="1"/>
  <c r="E360" i="1"/>
  <c r="H360" i="1" s="1"/>
  <c r="D360" i="1"/>
  <c r="E359" i="1"/>
  <c r="H359" i="1" s="1"/>
  <c r="E358" i="1"/>
  <c r="H358" i="1" s="1"/>
  <c r="C358" i="1"/>
  <c r="C359" i="1" s="1"/>
  <c r="C360" i="1" s="1"/>
  <c r="C361" i="1" s="1"/>
  <c r="C362" i="1" s="1"/>
  <c r="C363" i="1" s="1"/>
  <c r="C364" i="1" s="1"/>
  <c r="C365" i="1" s="1"/>
  <c r="C366" i="1" s="1"/>
  <c r="C367" i="1" s="1"/>
  <c r="C368" i="1" s="1"/>
  <c r="C369" i="1" s="1"/>
  <c r="C370" i="1" s="1"/>
  <c r="C371" i="1" s="1"/>
  <c r="C372" i="1" s="1"/>
  <c r="C373" i="1" s="1"/>
  <c r="C374" i="1" s="1"/>
  <c r="C375" i="1" s="1"/>
  <c r="C376" i="1" s="1"/>
  <c r="C377" i="1" s="1"/>
  <c r="C378" i="1" s="1"/>
  <c r="C379" i="1" s="1"/>
  <c r="C380" i="1" s="1"/>
  <c r="C381" i="1" s="1"/>
  <c r="C382" i="1" s="1"/>
  <c r="C383" i="1" s="1"/>
  <c r="E357" i="1"/>
  <c r="H357" i="1" s="1"/>
  <c r="E356" i="1"/>
  <c r="H356" i="1" s="1"/>
  <c r="B356" i="1"/>
  <c r="J356" i="1" s="1"/>
  <c r="E355" i="1"/>
  <c r="H355" i="1" s="1"/>
  <c r="E354" i="1"/>
  <c r="H354" i="1" s="1"/>
  <c r="E353" i="1"/>
  <c r="E352" i="1"/>
  <c r="E351" i="1"/>
  <c r="E350" i="1"/>
  <c r="H350" i="1" s="1"/>
  <c r="E349" i="1"/>
  <c r="H349" i="1" s="1"/>
  <c r="D349" i="1"/>
  <c r="D350" i="1" s="1"/>
  <c r="E348" i="1"/>
  <c r="H348" i="1" s="1"/>
  <c r="E347" i="1"/>
  <c r="H347" i="1" s="1"/>
  <c r="C347" i="1"/>
  <c r="C348" i="1" s="1"/>
  <c r="C349" i="1" s="1"/>
  <c r="C350" i="1" s="1"/>
  <c r="C351" i="1" s="1"/>
  <c r="C352" i="1" s="1"/>
  <c r="C353" i="1" s="1"/>
  <c r="C354" i="1" s="1"/>
  <c r="C355" i="1" s="1"/>
  <c r="C356" i="1" s="1"/>
  <c r="C357" i="1" s="1"/>
  <c r="E346" i="1"/>
  <c r="H346" i="1" s="1"/>
  <c r="E345" i="1"/>
  <c r="E344" i="1"/>
  <c r="E343" i="1"/>
  <c r="E342" i="1"/>
  <c r="E341" i="1"/>
  <c r="E340" i="1"/>
  <c r="H340" i="1" s="1"/>
  <c r="E339" i="1"/>
  <c r="H339" i="1" s="1"/>
  <c r="D339" i="1"/>
  <c r="D340" i="1" s="1"/>
  <c r="E338" i="1"/>
  <c r="H338" i="1" s="1"/>
  <c r="E337" i="1"/>
  <c r="E336" i="1"/>
  <c r="H336" i="1" s="1"/>
  <c r="E335" i="1"/>
  <c r="H335" i="1" s="1"/>
  <c r="D335" i="1"/>
  <c r="D336" i="1" s="1"/>
  <c r="D337" i="1" s="1"/>
  <c r="D338" i="1" s="1"/>
  <c r="E334" i="1"/>
  <c r="H334" i="1" s="1"/>
  <c r="E333" i="1"/>
  <c r="H333" i="1" s="1"/>
  <c r="C333" i="1"/>
  <c r="C334" i="1" s="1"/>
  <c r="C335" i="1" s="1"/>
  <c r="C336" i="1" s="1"/>
  <c r="C337" i="1" s="1"/>
  <c r="C338" i="1" s="1"/>
  <c r="C339" i="1" s="1"/>
  <c r="C340" i="1" s="1"/>
  <c r="C341" i="1" s="1"/>
  <c r="C342" i="1" s="1"/>
  <c r="C343" i="1" s="1"/>
  <c r="C344" i="1" s="1"/>
  <c r="C345" i="1" s="1"/>
  <c r="C346" i="1" s="1"/>
  <c r="E332" i="1"/>
  <c r="H332" i="1" s="1"/>
  <c r="E331" i="1"/>
  <c r="AS394" i="1"/>
  <c r="BE394" i="1" s="1"/>
  <c r="AV395" i="1"/>
  <c r="AS395" i="1"/>
  <c r="BE395" i="1" s="1"/>
  <c r="AV396" i="1"/>
  <c r="AS396" i="1"/>
  <c r="BE396" i="1" s="1"/>
  <c r="AV397" i="1"/>
  <c r="AS397" i="1"/>
  <c r="BE397" i="1" s="1"/>
  <c r="AS388" i="1"/>
  <c r="BE388" i="1" s="1"/>
  <c r="AV380" i="1"/>
  <c r="AV381" i="1"/>
  <c r="AV382" i="1"/>
  <c r="AV374" i="1"/>
  <c r="AV375" i="1"/>
  <c r="AV376" i="1"/>
  <c r="AV368" i="1"/>
  <c r="AV369" i="1"/>
  <c r="AV370" i="1"/>
  <c r="AS370" i="1"/>
  <c r="BE370" i="1" s="1"/>
  <c r="AV362" i="1"/>
  <c r="AV363" i="1"/>
  <c r="AV364" i="1"/>
  <c r="AS364" i="1"/>
  <c r="BE364" i="1" s="1"/>
  <c r="AS351" i="1"/>
  <c r="BE351" i="1" s="1"/>
  <c r="AV352" i="1"/>
  <c r="AS352" i="1"/>
  <c r="BE352" i="1" s="1"/>
  <c r="AV353" i="1"/>
  <c r="AS353" i="1"/>
  <c r="BE353" i="1" s="1"/>
  <c r="AV341" i="1"/>
  <c r="AS341" i="1"/>
  <c r="BE341" i="1" s="1"/>
  <c r="AV342" i="1"/>
  <c r="AS342" i="1"/>
  <c r="BE342" i="1" s="1"/>
  <c r="AV343" i="1"/>
  <c r="AS343" i="1"/>
  <c r="BE343" i="1" s="1"/>
  <c r="AV344" i="1"/>
  <c r="AS344" i="1"/>
  <c r="BE344" i="1" s="1"/>
  <c r="AV345" i="1"/>
  <c r="AS345" i="1"/>
  <c r="BE345" i="1" s="1"/>
  <c r="AV337" i="1"/>
  <c r="AS337" i="1"/>
  <c r="BE337" i="1" s="1"/>
  <c r="AV328" i="1"/>
  <c r="AV329" i="1"/>
  <c r="AV330" i="1"/>
  <c r="AS330" i="1"/>
  <c r="BE330" i="1" s="1"/>
  <c r="AV331" i="1"/>
  <c r="AV322" i="1"/>
  <c r="AV323" i="1"/>
  <c r="AV324" i="1"/>
  <c r="AS324" i="1"/>
  <c r="BE324" i="1" s="1"/>
  <c r="AV314" i="1"/>
  <c r="AS314" i="1"/>
  <c r="BE314" i="1" s="1"/>
  <c r="AS313" i="1"/>
  <c r="BE313" i="1" s="1"/>
  <c r="AV299" i="1"/>
  <c r="AS299" i="1"/>
  <c r="BE299" i="1" s="1"/>
  <c r="AV298" i="1"/>
  <c r="AS298" i="1"/>
  <c r="BE298" i="1" s="1"/>
  <c r="AV297" i="1"/>
  <c r="AS297" i="1"/>
  <c r="BE297" i="1" s="1"/>
  <c r="AS296" i="1"/>
  <c r="BE296" i="1" s="1"/>
  <c r="AV295" i="1"/>
  <c r="AS295" i="1"/>
  <c r="BE295" i="1" s="1"/>
  <c r="AV294" i="1"/>
  <c r="AS294" i="1"/>
  <c r="BE294" i="1" s="1"/>
  <c r="AS293" i="1"/>
  <c r="BE293" i="1" s="1"/>
  <c r="AV292" i="1"/>
  <c r="AS292" i="1"/>
  <c r="BE292" i="1" s="1"/>
  <c r="AV291" i="1"/>
  <c r="AS291" i="1"/>
  <c r="BE291" i="1" s="1"/>
  <c r="AV300" i="1"/>
  <c r="AS300" i="1"/>
  <c r="BE300" i="1" s="1"/>
  <c r="AV301" i="1"/>
  <c r="AS301" i="1"/>
  <c r="BE301" i="1" s="1"/>
  <c r="AS302" i="1"/>
  <c r="BE302" i="1" s="1"/>
  <c r="AV303" i="1"/>
  <c r="AS303" i="1"/>
  <c r="BE303" i="1" s="1"/>
  <c r="AV304" i="1"/>
  <c r="AS304" i="1"/>
  <c r="BE304" i="1" s="1"/>
  <c r="AV305" i="1"/>
  <c r="AS305" i="1"/>
  <c r="BE305" i="1" s="1"/>
  <c r="AV306" i="1"/>
  <c r="AS306" i="1"/>
  <c r="BE306" i="1" s="1"/>
  <c r="AV283" i="1"/>
  <c r="AV284" i="1"/>
  <c r="AV285" i="1"/>
  <c r="AS285" i="1"/>
  <c r="BE285" i="1" s="1"/>
  <c r="AV277" i="1"/>
  <c r="AV278" i="1"/>
  <c r="AV279" i="1"/>
  <c r="AS279" i="1"/>
  <c r="BE279" i="1" s="1"/>
  <c r="AV268" i="1"/>
  <c r="AS268" i="1"/>
  <c r="BE268" i="1" s="1"/>
  <c r="AV269" i="1"/>
  <c r="AS269" i="1"/>
  <c r="BE269" i="1" s="1"/>
  <c r="AV258" i="1"/>
  <c r="AS258" i="1"/>
  <c r="BE258" i="1" s="1"/>
  <c r="AV259" i="1"/>
  <c r="AS259" i="1"/>
  <c r="BE259" i="1" s="1"/>
  <c r="AV260" i="1"/>
  <c r="AS260" i="1"/>
  <c r="BE260" i="1" s="1"/>
  <c r="AV261" i="1"/>
  <c r="AS261" i="1"/>
  <c r="BE261" i="1" s="1"/>
  <c r="AV251" i="1"/>
  <c r="AV252" i="1"/>
  <c r="AS243" i="1"/>
  <c r="BE243" i="1" s="1"/>
  <c r="AV244" i="1"/>
  <c r="AS244" i="1"/>
  <c r="BE244" i="1" s="1"/>
  <c r="AV230" i="1"/>
  <c r="AS230" i="1"/>
  <c r="BE230" i="1" s="1"/>
  <c r="AV231" i="1"/>
  <c r="AS231" i="1"/>
  <c r="BE231" i="1" s="1"/>
  <c r="AV232" i="1"/>
  <c r="AS232" i="1"/>
  <c r="BE232" i="1" s="1"/>
  <c r="AV233" i="1"/>
  <c r="AS233" i="1"/>
  <c r="BE233" i="1" s="1"/>
  <c r="AV234" i="1"/>
  <c r="AS234" i="1"/>
  <c r="BE234" i="1" s="1"/>
  <c r="AV235" i="1"/>
  <c r="AS235" i="1"/>
  <c r="BE235" i="1" s="1"/>
  <c r="AV236" i="1"/>
  <c r="AS236" i="1"/>
  <c r="BE236" i="1" s="1"/>
  <c r="AV223" i="1"/>
  <c r="AV224" i="1"/>
  <c r="AV214" i="1"/>
  <c r="AS214" i="1"/>
  <c r="BE214" i="1" s="1"/>
  <c r="AV215" i="1"/>
  <c r="AS215" i="1"/>
  <c r="BE215" i="1" s="1"/>
  <c r="AV204" i="1"/>
  <c r="AS204" i="1"/>
  <c r="BE204" i="1" s="1"/>
  <c r="AV205" i="1"/>
  <c r="AS205" i="1"/>
  <c r="BE205" i="1" s="1"/>
  <c r="AV206" i="1"/>
  <c r="AS206" i="1"/>
  <c r="BE206" i="1" s="1"/>
  <c r="AV207" i="1"/>
  <c r="AS207" i="1"/>
  <c r="BE207" i="1" s="1"/>
  <c r="AV196" i="1"/>
  <c r="AV197" i="1"/>
  <c r="AV198" i="1"/>
  <c r="AS198" i="1"/>
  <c r="BE198" i="1" s="1"/>
  <c r="AV184" i="1"/>
  <c r="AS184" i="1"/>
  <c r="BE184" i="1" s="1"/>
  <c r="AV185" i="1"/>
  <c r="AS185" i="1"/>
  <c r="BE185" i="1" s="1"/>
  <c r="AV186" i="1"/>
  <c r="AS186" i="1"/>
  <c r="BE186" i="1" s="1"/>
  <c r="AV187" i="1"/>
  <c r="AS187" i="1"/>
  <c r="BE187" i="1" s="1"/>
  <c r="AV188" i="1"/>
  <c r="AS188" i="1"/>
  <c r="BE188" i="1" s="1"/>
  <c r="AV176" i="1"/>
  <c r="AS176" i="1"/>
  <c r="BE176" i="1" s="1"/>
  <c r="AV177" i="1"/>
  <c r="AS177" i="1"/>
  <c r="BE177" i="1" s="1"/>
  <c r="AV178" i="1"/>
  <c r="AS178" i="1"/>
  <c r="BE178" i="1" s="1"/>
  <c r="AV167" i="1"/>
  <c r="AS167" i="1"/>
  <c r="BE167" i="1" s="1"/>
  <c r="AV168" i="1"/>
  <c r="AS168" i="1"/>
  <c r="BE168" i="1" s="1"/>
  <c r="AV169" i="1"/>
  <c r="AS169" i="1"/>
  <c r="BE169" i="1" s="1"/>
  <c r="AV170" i="1"/>
  <c r="AS170" i="1"/>
  <c r="BE170" i="1" s="1"/>
  <c r="AV171" i="1"/>
  <c r="AS171" i="1"/>
  <c r="BE171" i="1" s="1"/>
  <c r="AV172" i="1"/>
  <c r="AS172" i="1"/>
  <c r="BE172" i="1" s="1"/>
  <c r="AV161" i="1"/>
  <c r="AS161" i="1"/>
  <c r="BE161" i="1" s="1"/>
  <c r="AV160" i="1"/>
  <c r="AV159" i="1"/>
  <c r="AV155" i="1"/>
  <c r="AS155" i="1"/>
  <c r="BE155" i="1" s="1"/>
  <c r="AV154" i="1"/>
  <c r="AV153" i="1"/>
  <c r="AV149" i="1"/>
  <c r="AS149" i="1"/>
  <c r="BE149" i="1" s="1"/>
  <c r="AV148" i="1"/>
  <c r="AV147" i="1"/>
  <c r="AV139" i="1"/>
  <c r="AS139" i="1"/>
  <c r="BE139" i="1" s="1"/>
  <c r="AV138" i="1"/>
  <c r="AS138" i="1"/>
  <c r="BE138" i="1" s="1"/>
  <c r="AV137" i="1"/>
  <c r="AS137" i="1"/>
  <c r="BE137" i="1" s="1"/>
  <c r="AV136" i="1"/>
  <c r="AS136" i="1"/>
  <c r="BE136" i="1" s="1"/>
  <c r="AV130" i="1"/>
  <c r="AS130" i="1"/>
  <c r="BE130" i="1" s="1"/>
  <c r="AV129" i="1"/>
  <c r="AS129" i="1"/>
  <c r="BE129" i="1" s="1"/>
  <c r="AV123" i="1"/>
  <c r="AS123" i="1"/>
  <c r="BE123" i="1" s="1"/>
  <c r="AV117" i="1"/>
  <c r="AS117" i="1"/>
  <c r="BE117" i="1" s="1"/>
  <c r="AV116" i="1"/>
  <c r="AV115" i="1"/>
  <c r="AV111" i="1"/>
  <c r="AS111" i="1"/>
  <c r="BE111" i="1" s="1"/>
  <c r="AV110" i="1"/>
  <c r="AV109" i="1"/>
  <c r="AS100" i="1"/>
  <c r="BE100" i="1" s="1"/>
  <c r="AV94" i="1"/>
  <c r="AS94" i="1"/>
  <c r="BE94" i="1" s="1"/>
  <c r="AV90" i="1"/>
  <c r="AS90" i="1"/>
  <c r="BE90" i="1" s="1"/>
  <c r="AV89" i="1"/>
  <c r="AS89" i="1"/>
  <c r="BE89" i="1" s="1"/>
  <c r="AV88" i="1"/>
  <c r="AS88" i="1"/>
  <c r="BE88" i="1" s="1"/>
  <c r="AV84" i="1"/>
  <c r="AS84" i="1"/>
  <c r="BE84" i="1" s="1"/>
  <c r="AV78" i="1"/>
  <c r="AV77" i="1"/>
  <c r="AV73" i="1"/>
  <c r="AS73" i="1"/>
  <c r="BE73" i="1" s="1"/>
  <c r="AV72" i="1"/>
  <c r="AV71" i="1"/>
  <c r="AV63" i="1"/>
  <c r="AS63" i="1"/>
  <c r="BE63" i="1" s="1"/>
  <c r="AV62" i="1"/>
  <c r="AS62" i="1"/>
  <c r="BE62" i="1" s="1"/>
  <c r="AV61" i="1"/>
  <c r="AS61" i="1"/>
  <c r="BE61" i="1" s="1"/>
  <c r="AV57" i="1"/>
  <c r="AS57" i="1"/>
  <c r="BE57" i="1" s="1"/>
  <c r="AV56" i="1"/>
  <c r="AV55" i="1"/>
  <c r="AV47" i="1"/>
  <c r="AS47" i="1"/>
  <c r="BE47" i="1" s="1"/>
  <c r="AV46" i="1"/>
  <c r="AS46" i="1"/>
  <c r="BE46" i="1" s="1"/>
  <c r="AV45" i="1"/>
  <c r="AS45" i="1"/>
  <c r="BE45" i="1" s="1"/>
  <c r="AV44" i="1"/>
  <c r="AS44" i="1"/>
  <c r="BE44" i="1" s="1"/>
  <c r="AV40" i="1"/>
  <c r="AS40" i="1"/>
  <c r="BE40" i="1" s="1"/>
  <c r="AV39" i="1"/>
  <c r="AS39" i="1"/>
  <c r="BE39" i="1" s="1"/>
  <c r="AV38" i="1"/>
  <c r="AS38" i="1"/>
  <c r="BE38" i="1" s="1"/>
  <c r="AV37" i="1"/>
  <c r="AS37" i="1"/>
  <c r="BE37" i="1" s="1"/>
  <c r="AS36" i="1"/>
  <c r="BE36" i="1" s="1"/>
  <c r="AV35" i="1"/>
  <c r="AS35" i="1"/>
  <c r="BE35" i="1" s="1"/>
  <c r="AV29" i="1"/>
  <c r="AS29" i="1"/>
  <c r="BE29" i="1" s="1"/>
  <c r="AV28" i="1"/>
  <c r="AV27" i="1"/>
  <c r="AV23" i="1"/>
  <c r="AS23" i="1"/>
  <c r="BE23" i="1" s="1"/>
  <c r="AV22" i="1"/>
  <c r="AV21" i="1"/>
  <c r="AV17" i="1"/>
  <c r="AS17" i="1"/>
  <c r="BE17" i="1" s="1"/>
  <c r="E330" i="1"/>
  <c r="E329" i="1"/>
  <c r="E328" i="1"/>
  <c r="E327" i="1"/>
  <c r="H327" i="1" s="1"/>
  <c r="E326" i="1"/>
  <c r="H326" i="1" s="1"/>
  <c r="D326" i="1"/>
  <c r="D327" i="1" s="1"/>
  <c r="E324" i="1"/>
  <c r="E323" i="1"/>
  <c r="E322" i="1"/>
  <c r="E321" i="1"/>
  <c r="H321" i="1" s="1"/>
  <c r="E320" i="1"/>
  <c r="H320" i="1" s="1"/>
  <c r="D320" i="1"/>
  <c r="D321" i="1" s="1"/>
  <c r="E319" i="1"/>
  <c r="H319" i="1" s="1"/>
  <c r="E318" i="1"/>
  <c r="H318" i="1" s="1"/>
  <c r="C318" i="1"/>
  <c r="C319" i="1" s="1"/>
  <c r="C320" i="1" s="1"/>
  <c r="C321" i="1" s="1"/>
  <c r="C322" i="1" s="1"/>
  <c r="C323" i="1" s="1"/>
  <c r="C324" i="1" s="1"/>
  <c r="C326" i="1" s="1"/>
  <c r="C327" i="1" s="1"/>
  <c r="C328" i="1" s="1"/>
  <c r="C329" i="1" s="1"/>
  <c r="C330" i="1" s="1"/>
  <c r="C331" i="1" s="1"/>
  <c r="E317" i="1"/>
  <c r="H317" i="1" s="1"/>
  <c r="E316" i="1"/>
  <c r="H316" i="1" s="1"/>
  <c r="E315" i="1"/>
  <c r="H315" i="1" s="1"/>
  <c r="C332" i="1" l="1"/>
  <c r="D369" i="1"/>
  <c r="F356" i="1"/>
  <c r="D380" i="1"/>
  <c r="D361" i="1"/>
  <c r="D351" i="1"/>
  <c r="D389" i="1"/>
  <c r="D393" i="1"/>
  <c r="D341" i="1"/>
  <c r="D373" i="1"/>
  <c r="B357" i="1"/>
  <c r="J357" i="1" s="1"/>
  <c r="AV394" i="1"/>
  <c r="AV388" i="1"/>
  <c r="AV351" i="1"/>
  <c r="AV313" i="1"/>
  <c r="AV296" i="1"/>
  <c r="AV293" i="1"/>
  <c r="AV302" i="1"/>
  <c r="AV243" i="1"/>
  <c r="AV100" i="1"/>
  <c r="AV36" i="1"/>
  <c r="D322" i="1"/>
  <c r="D328" i="1"/>
  <c r="AF397" i="1"/>
  <c r="AE397" i="1"/>
  <c r="AD397" i="1"/>
  <c r="AC397" i="1"/>
  <c r="AF396" i="1"/>
  <c r="AE396" i="1"/>
  <c r="AD396" i="1"/>
  <c r="AC396" i="1"/>
  <c r="AF353" i="1"/>
  <c r="AE353" i="1"/>
  <c r="AD353" i="1"/>
  <c r="AC353" i="1"/>
  <c r="AF395" i="1"/>
  <c r="AE395" i="1"/>
  <c r="AD395" i="1"/>
  <c r="AC395" i="1"/>
  <c r="AF394" i="1"/>
  <c r="AE394" i="1"/>
  <c r="AD394" i="1"/>
  <c r="AC394" i="1"/>
  <c r="AF388" i="1"/>
  <c r="AE388" i="1"/>
  <c r="AD388" i="1"/>
  <c r="AC388" i="1"/>
  <c r="AF370" i="1"/>
  <c r="AE370" i="1"/>
  <c r="AD370" i="1"/>
  <c r="AC370" i="1"/>
  <c r="AF382" i="1"/>
  <c r="AS382" i="1" s="1"/>
  <c r="BE382" i="1" s="1"/>
  <c r="AE382" i="1"/>
  <c r="AD382" i="1"/>
  <c r="AC382" i="1"/>
  <c r="AF381" i="1"/>
  <c r="AS381" i="1" s="1"/>
  <c r="BE381" i="1" s="1"/>
  <c r="AE381" i="1"/>
  <c r="AD381" i="1"/>
  <c r="AC381" i="1"/>
  <c r="AF380" i="1"/>
  <c r="AS380" i="1" s="1"/>
  <c r="BE380" i="1" s="1"/>
  <c r="AE380" i="1"/>
  <c r="AD380" i="1"/>
  <c r="AC380" i="1"/>
  <c r="AF376" i="1"/>
  <c r="AS376" i="1" s="1"/>
  <c r="BE376" i="1" s="1"/>
  <c r="AE376" i="1"/>
  <c r="AD376" i="1"/>
  <c r="AC376" i="1"/>
  <c r="AF375" i="1"/>
  <c r="AS375" i="1" s="1"/>
  <c r="BE375" i="1" s="1"/>
  <c r="AE375" i="1"/>
  <c r="AD375" i="1"/>
  <c r="AC375" i="1"/>
  <c r="AF374" i="1"/>
  <c r="AS374" i="1" s="1"/>
  <c r="BE374" i="1" s="1"/>
  <c r="AE374" i="1"/>
  <c r="AD374" i="1"/>
  <c r="AC374" i="1"/>
  <c r="AF369" i="1"/>
  <c r="AS369" i="1" s="1"/>
  <c r="BE369" i="1" s="1"/>
  <c r="AE369" i="1"/>
  <c r="AD369" i="1"/>
  <c r="AC369" i="1"/>
  <c r="AF368" i="1"/>
  <c r="AE368" i="1"/>
  <c r="AS368" i="1" s="1"/>
  <c r="BE368" i="1" s="1"/>
  <c r="AD368" i="1"/>
  <c r="AC368" i="1"/>
  <c r="AF364" i="1"/>
  <c r="AE364" i="1"/>
  <c r="AD364" i="1"/>
  <c r="AC364" i="1"/>
  <c r="AF363" i="1"/>
  <c r="AE363" i="1"/>
  <c r="AS363" i="1" s="1"/>
  <c r="BE363" i="1" s="1"/>
  <c r="AD363" i="1"/>
  <c r="AC363" i="1"/>
  <c r="AF362" i="1"/>
  <c r="AE362" i="1"/>
  <c r="AS362" i="1" s="1"/>
  <c r="BE362" i="1" s="1"/>
  <c r="AD362" i="1"/>
  <c r="AC362" i="1"/>
  <c r="AF352" i="1"/>
  <c r="AE352" i="1"/>
  <c r="AD352" i="1"/>
  <c r="AC352" i="1"/>
  <c r="AF345" i="1"/>
  <c r="AE345" i="1"/>
  <c r="AD345" i="1"/>
  <c r="AC345" i="1"/>
  <c r="AF344" i="1"/>
  <c r="AE344" i="1"/>
  <c r="AD344" i="1"/>
  <c r="AC344" i="1"/>
  <c r="AF343" i="1"/>
  <c r="AE343" i="1"/>
  <c r="AD343" i="1"/>
  <c r="AC343" i="1"/>
  <c r="AF341" i="1"/>
  <c r="AE341" i="1"/>
  <c r="AD341" i="1"/>
  <c r="AC341" i="1"/>
  <c r="AF337" i="1"/>
  <c r="AE337" i="1"/>
  <c r="AD337" i="1"/>
  <c r="AC337" i="1"/>
  <c r="D390" i="1" l="1"/>
  <c r="D352" i="1"/>
  <c r="D381" i="1"/>
  <c r="D370" i="1"/>
  <c r="D342" i="1"/>
  <c r="F357" i="1"/>
  <c r="B358" i="1"/>
  <c r="J358" i="1" s="1"/>
  <c r="D374" i="1"/>
  <c r="D394" i="1"/>
  <c r="D362" i="1"/>
  <c r="D329" i="1"/>
  <c r="D323" i="1"/>
  <c r="AF351" i="1"/>
  <c r="AE351" i="1"/>
  <c r="AD351" i="1"/>
  <c r="AC351" i="1"/>
  <c r="AF331" i="1"/>
  <c r="AS331" i="1" s="1"/>
  <c r="BE331" i="1" s="1"/>
  <c r="AE331" i="1"/>
  <c r="AD331" i="1"/>
  <c r="AC331" i="1"/>
  <c r="AF329" i="1"/>
  <c r="AS329" i="1" s="1"/>
  <c r="BE329" i="1" s="1"/>
  <c r="AE329" i="1"/>
  <c r="AD329" i="1"/>
  <c r="AC329" i="1"/>
  <c r="AF328" i="1"/>
  <c r="AE328" i="1"/>
  <c r="AS328" i="1" s="1"/>
  <c r="BE328" i="1" s="1"/>
  <c r="AD328" i="1"/>
  <c r="AC328" i="1"/>
  <c r="AF324" i="1"/>
  <c r="AE324" i="1"/>
  <c r="AD324" i="1"/>
  <c r="AC324" i="1"/>
  <c r="AF323" i="1"/>
  <c r="AE323" i="1"/>
  <c r="AS323" i="1" s="1"/>
  <c r="BE323" i="1" s="1"/>
  <c r="AD323" i="1"/>
  <c r="AC323" i="1"/>
  <c r="AF322" i="1"/>
  <c r="AE322" i="1"/>
  <c r="AS322" i="1" s="1"/>
  <c r="BE322" i="1" s="1"/>
  <c r="AD322" i="1"/>
  <c r="AC322" i="1"/>
  <c r="D371" i="1" l="1"/>
  <c r="D353" i="1"/>
  <c r="B359" i="1"/>
  <c r="J359" i="1" s="1"/>
  <c r="F358" i="1"/>
  <c r="D363" i="1"/>
  <c r="D395" i="1"/>
  <c r="D375" i="1"/>
  <c r="D343" i="1"/>
  <c r="D382" i="1"/>
  <c r="D391" i="1"/>
  <c r="D324" i="1"/>
  <c r="D330" i="1"/>
  <c r="D331" i="1" s="1"/>
  <c r="AF314" i="1"/>
  <c r="AE314" i="1"/>
  <c r="AD314" i="1"/>
  <c r="AC314" i="1"/>
  <c r="AF313" i="1"/>
  <c r="AE313" i="1"/>
  <c r="AD313" i="1"/>
  <c r="AC313" i="1"/>
  <c r="AF306" i="1"/>
  <c r="AE306" i="1"/>
  <c r="AD306" i="1"/>
  <c r="AC306" i="1"/>
  <c r="AF305" i="1"/>
  <c r="AE305" i="1"/>
  <c r="AD305" i="1"/>
  <c r="AC305" i="1"/>
  <c r="AF304" i="1"/>
  <c r="AE304" i="1"/>
  <c r="AD304" i="1"/>
  <c r="AC304" i="1"/>
  <c r="AF303" i="1"/>
  <c r="AE303" i="1"/>
  <c r="AD303" i="1"/>
  <c r="AC303" i="1"/>
  <c r="AF302" i="1"/>
  <c r="AE302" i="1"/>
  <c r="AD302" i="1"/>
  <c r="AC302" i="1"/>
  <c r="AF301" i="1"/>
  <c r="AE301" i="1"/>
  <c r="AD301" i="1"/>
  <c r="AC301" i="1"/>
  <c r="AF300" i="1"/>
  <c r="AE300" i="1"/>
  <c r="AD300" i="1"/>
  <c r="AC300" i="1"/>
  <c r="AF299" i="1"/>
  <c r="AE299" i="1"/>
  <c r="AD299" i="1"/>
  <c r="AC299" i="1"/>
  <c r="AF298" i="1"/>
  <c r="AE298" i="1"/>
  <c r="AD298" i="1"/>
  <c r="AC298" i="1"/>
  <c r="AF297" i="1"/>
  <c r="AE297" i="1"/>
  <c r="AD297" i="1"/>
  <c r="AC297" i="1"/>
  <c r="AF296" i="1"/>
  <c r="AE296" i="1"/>
  <c r="AD296" i="1"/>
  <c r="AC296" i="1"/>
  <c r="AF295" i="1"/>
  <c r="AE295" i="1"/>
  <c r="AD295" i="1"/>
  <c r="AC295" i="1"/>
  <c r="AF294" i="1"/>
  <c r="AE294" i="1"/>
  <c r="AD294" i="1"/>
  <c r="AC294" i="1"/>
  <c r="AF293" i="1"/>
  <c r="AE293" i="1"/>
  <c r="AD293" i="1"/>
  <c r="AC293" i="1"/>
  <c r="AF292" i="1"/>
  <c r="AE292" i="1"/>
  <c r="AD292" i="1"/>
  <c r="AC292" i="1"/>
  <c r="AF291" i="1"/>
  <c r="AE291" i="1"/>
  <c r="AD291" i="1"/>
  <c r="AC291" i="1"/>
  <c r="AF285" i="1"/>
  <c r="AE285" i="1"/>
  <c r="AD285" i="1"/>
  <c r="AC285" i="1"/>
  <c r="AF284" i="1"/>
  <c r="AE284" i="1"/>
  <c r="AD284" i="1"/>
  <c r="AS284" i="1" s="1"/>
  <c r="BE284" i="1" s="1"/>
  <c r="AC284" i="1"/>
  <c r="AF283" i="1"/>
  <c r="AS283" i="1" s="1"/>
  <c r="BE283" i="1" s="1"/>
  <c r="AE283" i="1"/>
  <c r="AD283" i="1"/>
  <c r="AC283" i="1"/>
  <c r="AF279" i="1"/>
  <c r="AE279" i="1"/>
  <c r="AD279" i="1"/>
  <c r="AC279" i="1"/>
  <c r="AF278" i="1"/>
  <c r="AE278" i="1"/>
  <c r="AD278" i="1"/>
  <c r="AS278" i="1" s="1"/>
  <c r="BE278" i="1" s="1"/>
  <c r="AC278" i="1"/>
  <c r="AF277" i="1"/>
  <c r="AS277" i="1" s="1"/>
  <c r="BE277" i="1" s="1"/>
  <c r="AE277" i="1"/>
  <c r="AD277" i="1"/>
  <c r="AC277" i="1"/>
  <c r="AF269" i="1"/>
  <c r="AE269" i="1"/>
  <c r="AD269" i="1"/>
  <c r="AC269" i="1"/>
  <c r="AF268" i="1"/>
  <c r="AE268" i="1"/>
  <c r="AD268" i="1"/>
  <c r="AC268" i="1"/>
  <c r="AF261" i="1"/>
  <c r="AE261" i="1"/>
  <c r="AD261" i="1"/>
  <c r="AC261" i="1"/>
  <c r="AF260" i="1"/>
  <c r="AE260" i="1"/>
  <c r="AD260" i="1"/>
  <c r="AC260" i="1"/>
  <c r="AF259" i="1"/>
  <c r="AE259" i="1"/>
  <c r="AD259" i="1"/>
  <c r="AC259" i="1"/>
  <c r="AF258" i="1"/>
  <c r="AE258" i="1"/>
  <c r="AD258" i="1"/>
  <c r="AC258" i="1"/>
  <c r="AF252" i="1"/>
  <c r="AS252" i="1" s="1"/>
  <c r="BE252" i="1" s="1"/>
  <c r="AE252" i="1"/>
  <c r="AD252" i="1"/>
  <c r="AC252" i="1"/>
  <c r="AF251" i="1"/>
  <c r="AS251" i="1" s="1"/>
  <c r="BE251" i="1" s="1"/>
  <c r="AE251" i="1"/>
  <c r="AD251" i="1"/>
  <c r="AC251" i="1"/>
  <c r="AF244" i="1"/>
  <c r="AE244" i="1"/>
  <c r="AD244" i="1"/>
  <c r="AC244" i="1"/>
  <c r="AF243" i="1"/>
  <c r="AE243" i="1"/>
  <c r="AD243" i="1"/>
  <c r="AC243" i="1"/>
  <c r="AF236" i="1"/>
  <c r="AE236" i="1"/>
  <c r="AD236" i="1"/>
  <c r="AC236" i="1"/>
  <c r="AF235" i="1"/>
  <c r="AE235" i="1"/>
  <c r="AD235" i="1"/>
  <c r="AC235" i="1"/>
  <c r="AF234" i="1"/>
  <c r="AE234" i="1"/>
  <c r="AD234" i="1"/>
  <c r="AC234" i="1"/>
  <c r="AF233" i="1"/>
  <c r="AE233" i="1"/>
  <c r="AD233" i="1"/>
  <c r="AC233" i="1"/>
  <c r="AF232" i="1"/>
  <c r="AE232" i="1"/>
  <c r="AD232" i="1"/>
  <c r="AC232" i="1"/>
  <c r="AF231" i="1"/>
  <c r="AE231" i="1"/>
  <c r="AD231" i="1"/>
  <c r="AC231" i="1"/>
  <c r="AF230" i="1"/>
  <c r="AE230" i="1"/>
  <c r="AD230" i="1"/>
  <c r="AC230" i="1"/>
  <c r="AF224" i="1"/>
  <c r="AE224" i="1"/>
  <c r="AD224" i="1"/>
  <c r="AS224" i="1" s="1"/>
  <c r="BE224" i="1" s="1"/>
  <c r="AC224" i="1"/>
  <c r="AF223" i="1"/>
  <c r="AS223" i="1" s="1"/>
  <c r="BE223" i="1" s="1"/>
  <c r="AE223" i="1"/>
  <c r="AD223" i="1"/>
  <c r="AC223" i="1"/>
  <c r="AF215" i="1"/>
  <c r="AE215" i="1"/>
  <c r="AD215" i="1"/>
  <c r="AC215" i="1"/>
  <c r="AF214" i="1"/>
  <c r="AE214" i="1"/>
  <c r="AD214" i="1"/>
  <c r="AC214" i="1"/>
  <c r="AF207" i="1"/>
  <c r="AE207" i="1"/>
  <c r="AD207" i="1"/>
  <c r="AC207" i="1"/>
  <c r="AF206" i="1"/>
  <c r="AE206" i="1"/>
  <c r="AD206" i="1"/>
  <c r="AC206" i="1"/>
  <c r="AF205" i="1"/>
  <c r="AE205" i="1"/>
  <c r="AD205" i="1"/>
  <c r="AC205" i="1"/>
  <c r="AF204" i="1"/>
  <c r="AE204" i="1"/>
  <c r="AD204" i="1"/>
  <c r="AC204" i="1"/>
  <c r="AF198" i="1"/>
  <c r="AE198" i="1"/>
  <c r="AD198" i="1"/>
  <c r="AC198" i="1"/>
  <c r="AF197" i="1"/>
  <c r="AS197" i="1" s="1"/>
  <c r="BE197" i="1" s="1"/>
  <c r="AE197" i="1"/>
  <c r="AD197" i="1"/>
  <c r="AC197" i="1"/>
  <c r="AF196" i="1"/>
  <c r="AS196" i="1" s="1"/>
  <c r="BE196" i="1" s="1"/>
  <c r="AE196" i="1"/>
  <c r="AD196" i="1"/>
  <c r="AC196" i="1"/>
  <c r="AF188" i="1"/>
  <c r="AE188" i="1"/>
  <c r="AD188" i="1"/>
  <c r="AC188" i="1"/>
  <c r="AF187" i="1"/>
  <c r="AE187" i="1"/>
  <c r="AD187" i="1"/>
  <c r="AC187" i="1"/>
  <c r="AF186" i="1"/>
  <c r="AE186" i="1"/>
  <c r="AD186" i="1"/>
  <c r="AC186" i="1"/>
  <c r="AF185" i="1"/>
  <c r="AE185" i="1"/>
  <c r="AD185" i="1"/>
  <c r="AC185" i="1"/>
  <c r="AF184" i="1"/>
  <c r="AE184" i="1"/>
  <c r="AD184" i="1"/>
  <c r="AC184" i="1"/>
  <c r="AF178" i="1"/>
  <c r="AE178" i="1"/>
  <c r="AD178" i="1"/>
  <c r="AC178" i="1"/>
  <c r="AF177" i="1"/>
  <c r="AE177" i="1"/>
  <c r="AD177" i="1"/>
  <c r="AC177" i="1"/>
  <c r="AF176" i="1"/>
  <c r="AE176" i="1"/>
  <c r="AD176" i="1"/>
  <c r="AC176" i="1"/>
  <c r="AF172" i="1"/>
  <c r="AE172" i="1"/>
  <c r="AD172" i="1"/>
  <c r="AC172" i="1"/>
  <c r="AF171" i="1"/>
  <c r="AE171" i="1"/>
  <c r="AD171" i="1"/>
  <c r="AC171" i="1"/>
  <c r="AF170" i="1"/>
  <c r="AE170" i="1"/>
  <c r="AD170" i="1"/>
  <c r="AC170" i="1"/>
  <c r="AF169" i="1"/>
  <c r="AE169" i="1"/>
  <c r="AD169" i="1"/>
  <c r="AC169" i="1"/>
  <c r="AF168" i="1"/>
  <c r="AE168" i="1"/>
  <c r="AD168" i="1"/>
  <c r="AC168" i="1"/>
  <c r="AF167" i="1"/>
  <c r="AE167" i="1"/>
  <c r="AD167" i="1"/>
  <c r="AC167" i="1"/>
  <c r="AF161" i="1"/>
  <c r="AE161" i="1"/>
  <c r="AD161" i="1"/>
  <c r="AC161" i="1"/>
  <c r="AF160" i="1"/>
  <c r="AE160" i="1"/>
  <c r="AD160" i="1"/>
  <c r="AC160" i="1"/>
  <c r="AS160" i="1" s="1"/>
  <c r="BE160" i="1" s="1"/>
  <c r="AF159" i="1"/>
  <c r="AE159" i="1"/>
  <c r="AD159" i="1"/>
  <c r="AS159" i="1" s="1"/>
  <c r="BE159" i="1" s="1"/>
  <c r="AC159" i="1"/>
  <c r="AF155" i="1"/>
  <c r="AE155" i="1"/>
  <c r="AD155" i="1"/>
  <c r="AC155" i="1"/>
  <c r="AF154" i="1"/>
  <c r="AE154" i="1"/>
  <c r="AD154" i="1"/>
  <c r="AS154" i="1" s="1"/>
  <c r="BE154" i="1" s="1"/>
  <c r="AC154" i="1"/>
  <c r="AF153" i="1"/>
  <c r="AE153" i="1"/>
  <c r="AS153" i="1" s="1"/>
  <c r="BE153" i="1" s="1"/>
  <c r="AD153" i="1"/>
  <c r="AC153" i="1"/>
  <c r="AF149" i="1"/>
  <c r="AE149" i="1"/>
  <c r="AD149" i="1"/>
  <c r="AC149" i="1"/>
  <c r="AF148" i="1"/>
  <c r="AE148" i="1"/>
  <c r="AD148" i="1"/>
  <c r="AS148" i="1" s="1"/>
  <c r="BE148" i="1" s="1"/>
  <c r="AC148" i="1"/>
  <c r="AF147" i="1"/>
  <c r="AE147" i="1"/>
  <c r="AS147" i="1" s="1"/>
  <c r="BE147" i="1" s="1"/>
  <c r="AD147" i="1"/>
  <c r="AC147" i="1"/>
  <c r="AF139" i="1"/>
  <c r="AE139" i="1"/>
  <c r="AD139" i="1"/>
  <c r="AC139" i="1"/>
  <c r="AF138" i="1"/>
  <c r="AE138" i="1"/>
  <c r="AD138" i="1"/>
  <c r="AC138" i="1"/>
  <c r="AF137" i="1"/>
  <c r="AE137" i="1"/>
  <c r="AD137" i="1"/>
  <c r="AC137" i="1"/>
  <c r="AF136" i="1"/>
  <c r="AE136" i="1"/>
  <c r="AD136" i="1"/>
  <c r="AC136" i="1"/>
  <c r="AF130" i="1"/>
  <c r="AE130" i="1"/>
  <c r="AD130" i="1"/>
  <c r="AC130" i="1"/>
  <c r="AF129" i="1"/>
  <c r="AE129" i="1"/>
  <c r="AD129" i="1"/>
  <c r="AC129" i="1"/>
  <c r="AF125" i="1"/>
  <c r="AE125" i="1"/>
  <c r="AD125" i="1"/>
  <c r="AS125" i="1" s="1"/>
  <c r="AC125" i="1"/>
  <c r="AF124" i="1"/>
  <c r="AE124" i="1"/>
  <c r="AD124" i="1"/>
  <c r="AS124" i="1" s="1"/>
  <c r="AC124" i="1"/>
  <c r="AF123" i="1"/>
  <c r="AE123" i="1"/>
  <c r="AD123" i="1"/>
  <c r="AC123" i="1"/>
  <c r="AF117" i="1"/>
  <c r="AE117" i="1"/>
  <c r="AD117" i="1"/>
  <c r="AC117" i="1"/>
  <c r="AF116" i="1"/>
  <c r="AE116" i="1"/>
  <c r="AD116" i="1"/>
  <c r="AC116" i="1"/>
  <c r="AS116" i="1" s="1"/>
  <c r="BE116" i="1" s="1"/>
  <c r="AF115" i="1"/>
  <c r="AE115" i="1"/>
  <c r="AD115" i="1"/>
  <c r="AS115" i="1" s="1"/>
  <c r="BE115" i="1" s="1"/>
  <c r="AC115" i="1"/>
  <c r="AF111" i="1"/>
  <c r="AE111" i="1"/>
  <c r="AD111" i="1"/>
  <c r="AC111" i="1"/>
  <c r="AF110" i="1"/>
  <c r="AE110" i="1"/>
  <c r="AD110" i="1"/>
  <c r="AS110" i="1" s="1"/>
  <c r="BE110" i="1" s="1"/>
  <c r="AC110" i="1"/>
  <c r="AF109" i="1"/>
  <c r="AS109" i="1" s="1"/>
  <c r="BE109" i="1" s="1"/>
  <c r="AE109" i="1"/>
  <c r="AD109" i="1"/>
  <c r="AC109" i="1"/>
  <c r="AF101" i="1"/>
  <c r="AE101" i="1"/>
  <c r="AD101" i="1"/>
  <c r="AC101" i="1"/>
  <c r="AS101" i="1" s="1"/>
  <c r="AF100" i="1"/>
  <c r="AE100" i="1"/>
  <c r="AD100" i="1"/>
  <c r="AC100" i="1"/>
  <c r="AF94" i="1"/>
  <c r="AE94" i="1"/>
  <c r="AD94" i="1"/>
  <c r="AC94" i="1"/>
  <c r="AF90" i="1"/>
  <c r="AE90" i="1"/>
  <c r="AD90" i="1"/>
  <c r="AC90" i="1"/>
  <c r="AF89" i="1"/>
  <c r="AE89" i="1"/>
  <c r="AD89" i="1"/>
  <c r="AC89" i="1"/>
  <c r="AF88" i="1"/>
  <c r="AE88" i="1"/>
  <c r="AD88" i="1"/>
  <c r="AC88" i="1"/>
  <c r="AF84" i="1"/>
  <c r="AE84" i="1"/>
  <c r="AD84" i="1"/>
  <c r="AC84" i="1"/>
  <c r="AF78" i="1"/>
  <c r="AE78" i="1"/>
  <c r="AD78" i="1"/>
  <c r="AC78" i="1"/>
  <c r="AS78" i="1" s="1"/>
  <c r="BE78" i="1" s="1"/>
  <c r="AF77" i="1"/>
  <c r="AE77" i="1"/>
  <c r="AD77" i="1"/>
  <c r="AS77" i="1" s="1"/>
  <c r="BE77" i="1" s="1"/>
  <c r="AC77" i="1"/>
  <c r="AF73" i="1"/>
  <c r="AE73" i="1"/>
  <c r="AD73" i="1"/>
  <c r="AC73" i="1"/>
  <c r="AF72" i="1"/>
  <c r="AE72" i="1"/>
  <c r="AD72" i="1"/>
  <c r="AS72" i="1" s="1"/>
  <c r="BE72" i="1" s="1"/>
  <c r="AC72" i="1"/>
  <c r="AF71" i="1"/>
  <c r="AE71" i="1"/>
  <c r="AD71" i="1"/>
  <c r="AS71" i="1" s="1"/>
  <c r="BE71" i="1" s="1"/>
  <c r="AC71" i="1"/>
  <c r="AF63" i="1"/>
  <c r="AE63" i="1"/>
  <c r="AD63" i="1"/>
  <c r="AC63" i="1"/>
  <c r="AF62" i="1"/>
  <c r="AE62" i="1"/>
  <c r="AD62" i="1"/>
  <c r="AC62" i="1"/>
  <c r="AF61" i="1"/>
  <c r="AE61" i="1"/>
  <c r="AD61" i="1"/>
  <c r="AC61" i="1"/>
  <c r="AF57" i="1"/>
  <c r="AE57" i="1"/>
  <c r="AD57" i="1"/>
  <c r="AC57" i="1"/>
  <c r="AF56" i="1"/>
  <c r="AE56" i="1"/>
  <c r="AD56" i="1"/>
  <c r="AS56" i="1" s="1"/>
  <c r="BE56" i="1" s="1"/>
  <c r="AC56" i="1"/>
  <c r="AF55" i="1"/>
  <c r="AE55" i="1"/>
  <c r="AD55" i="1"/>
  <c r="AS55" i="1" s="1"/>
  <c r="BE55" i="1" s="1"/>
  <c r="AC55" i="1"/>
  <c r="AF54" i="1"/>
  <c r="AS54" i="1" s="1"/>
  <c r="AE54" i="1"/>
  <c r="AD54" i="1"/>
  <c r="AC54" i="1"/>
  <c r="AF53" i="1"/>
  <c r="AE53" i="1"/>
  <c r="AD53" i="1"/>
  <c r="AS53" i="1" s="1"/>
  <c r="AC53" i="1"/>
  <c r="AF47" i="1"/>
  <c r="AE47" i="1"/>
  <c r="AD47" i="1"/>
  <c r="AC47" i="1"/>
  <c r="AF46" i="1"/>
  <c r="AE46" i="1"/>
  <c r="AD46" i="1"/>
  <c r="AC46" i="1"/>
  <c r="AF45" i="1"/>
  <c r="AE45" i="1"/>
  <c r="AD45" i="1"/>
  <c r="AC45" i="1"/>
  <c r="AF44" i="1"/>
  <c r="AE44" i="1"/>
  <c r="AD44" i="1"/>
  <c r="AC44" i="1"/>
  <c r="AF43" i="1"/>
  <c r="AE43" i="1"/>
  <c r="AD43" i="1"/>
  <c r="AC43" i="1"/>
  <c r="AF40" i="1"/>
  <c r="AE40" i="1"/>
  <c r="AD40" i="1"/>
  <c r="AC40" i="1"/>
  <c r="AF39" i="1"/>
  <c r="AE39" i="1"/>
  <c r="AD39" i="1"/>
  <c r="AC39" i="1"/>
  <c r="AF38" i="1"/>
  <c r="AE38" i="1"/>
  <c r="AD38" i="1"/>
  <c r="AC38" i="1"/>
  <c r="AF37" i="1"/>
  <c r="AE37" i="1"/>
  <c r="AD37" i="1"/>
  <c r="AC37" i="1"/>
  <c r="AF36" i="1"/>
  <c r="AE36" i="1"/>
  <c r="AD36" i="1"/>
  <c r="AC36" i="1"/>
  <c r="AF35" i="1"/>
  <c r="AE35" i="1"/>
  <c r="AD35" i="1"/>
  <c r="AC35" i="1"/>
  <c r="AF29" i="1"/>
  <c r="AE29" i="1"/>
  <c r="AD29" i="1"/>
  <c r="AC29" i="1"/>
  <c r="AF28" i="1"/>
  <c r="AE28" i="1"/>
  <c r="AD28" i="1"/>
  <c r="AS28" i="1" s="1"/>
  <c r="BE28" i="1" s="1"/>
  <c r="AC28" i="1"/>
  <c r="AF27" i="1"/>
  <c r="AE27" i="1"/>
  <c r="AD27" i="1"/>
  <c r="AS27" i="1" s="1"/>
  <c r="BE27" i="1" s="1"/>
  <c r="AC27" i="1"/>
  <c r="AF23" i="1"/>
  <c r="AE23" i="1"/>
  <c r="AD23" i="1"/>
  <c r="AC23" i="1"/>
  <c r="AF22" i="1"/>
  <c r="AE22" i="1"/>
  <c r="AD22" i="1"/>
  <c r="AS22" i="1" s="1"/>
  <c r="BE22" i="1" s="1"/>
  <c r="AC22" i="1"/>
  <c r="AF21" i="1"/>
  <c r="AE21" i="1"/>
  <c r="AD21" i="1"/>
  <c r="AS21" i="1" s="1"/>
  <c r="BE21" i="1" s="1"/>
  <c r="AC21" i="1"/>
  <c r="AF17" i="1"/>
  <c r="AE17" i="1"/>
  <c r="AD17" i="1"/>
  <c r="AC17" i="1"/>
  <c r="AF16" i="1"/>
  <c r="AE16" i="1"/>
  <c r="AD16" i="1"/>
  <c r="AC16" i="1"/>
  <c r="AS16" i="1" s="1"/>
  <c r="BE16" i="1" s="1"/>
  <c r="AD15" i="1"/>
  <c r="AC15" i="1"/>
  <c r="AS15" i="1" s="1"/>
  <c r="AF15" i="1"/>
  <c r="AE15" i="1"/>
  <c r="D332" i="1" l="1"/>
  <c r="D344" i="1"/>
  <c r="D383" i="1"/>
  <c r="D376" i="1"/>
  <c r="D364" i="1"/>
  <c r="D354" i="1"/>
  <c r="D396" i="1"/>
  <c r="F359" i="1"/>
  <c r="B360" i="1"/>
  <c r="J360" i="1" s="1"/>
  <c r="BE53" i="1"/>
  <c r="AV53" i="1"/>
  <c r="BE124" i="1"/>
  <c r="AV124" i="1"/>
  <c r="BE54" i="1"/>
  <c r="AV54" i="1"/>
  <c r="BE125" i="1"/>
  <c r="AV125" i="1"/>
  <c r="BE101" i="1"/>
  <c r="AV101" i="1"/>
  <c r="E51" i="3"/>
  <c r="E50" i="3"/>
  <c r="E49" i="3"/>
  <c r="E48" i="3"/>
  <c r="E39" i="3"/>
  <c r="E38" i="3"/>
  <c r="E37" i="3"/>
  <c r="E36" i="3"/>
  <c r="E35" i="3"/>
  <c r="E34" i="3"/>
  <c r="E33" i="3"/>
  <c r="E32" i="3"/>
  <c r="E31" i="3"/>
  <c r="E30" i="3"/>
  <c r="E29" i="3"/>
  <c r="E28" i="3"/>
  <c r="E27" i="3"/>
  <c r="E26" i="3"/>
  <c r="E25" i="3"/>
  <c r="E24" i="3"/>
  <c r="E23" i="3"/>
  <c r="E22" i="3"/>
  <c r="E21" i="3"/>
  <c r="E20" i="3"/>
  <c r="E19" i="3"/>
  <c r="E18" i="3"/>
  <c r="E17" i="3"/>
  <c r="E16" i="3"/>
  <c r="E314" i="1"/>
  <c r="E313" i="1"/>
  <c r="E312" i="1"/>
  <c r="H312" i="1" s="1"/>
  <c r="E311" i="1"/>
  <c r="H311" i="1" s="1"/>
  <c r="D311" i="1"/>
  <c r="D312" i="1" s="1"/>
  <c r="D313" i="1" s="1"/>
  <c r="E310" i="1"/>
  <c r="H310" i="1" s="1"/>
  <c r="E309" i="1"/>
  <c r="H309" i="1" s="1"/>
  <c r="C309" i="1"/>
  <c r="C310" i="1" s="1"/>
  <c r="C311" i="1" s="1"/>
  <c r="C312" i="1" s="1"/>
  <c r="C313" i="1" s="1"/>
  <c r="C314" i="1" s="1"/>
  <c r="C315" i="1" s="1"/>
  <c r="C316" i="1" s="1"/>
  <c r="C317" i="1" s="1"/>
  <c r="E308" i="1"/>
  <c r="H308" i="1" s="1"/>
  <c r="E307" i="1"/>
  <c r="E306" i="1"/>
  <c r="E305" i="1"/>
  <c r="E304" i="1"/>
  <c r="E303" i="1"/>
  <c r="E302" i="1"/>
  <c r="E301" i="1"/>
  <c r="E300" i="1"/>
  <c r="E299" i="1"/>
  <c r="E298" i="1"/>
  <c r="E297" i="1"/>
  <c r="E296" i="1"/>
  <c r="E295" i="1"/>
  <c r="E294" i="1"/>
  <c r="E293" i="1"/>
  <c r="E292" i="1"/>
  <c r="E291" i="1"/>
  <c r="E290" i="1"/>
  <c r="H290" i="1" s="1"/>
  <c r="E289" i="1"/>
  <c r="H289" i="1" s="1"/>
  <c r="D289" i="1"/>
  <c r="D290" i="1" s="1"/>
  <c r="E288" i="1"/>
  <c r="H288" i="1" s="1"/>
  <c r="E287" i="1"/>
  <c r="H287" i="1" s="1"/>
  <c r="C287" i="1"/>
  <c r="C288" i="1" s="1"/>
  <c r="C289" i="1" s="1"/>
  <c r="C290" i="1" s="1"/>
  <c r="C291" i="1" s="1"/>
  <c r="C292" i="1" s="1"/>
  <c r="C293" i="1" s="1"/>
  <c r="C294" i="1" s="1"/>
  <c r="C295" i="1" s="1"/>
  <c r="C296" i="1" s="1"/>
  <c r="C297" i="1" s="1"/>
  <c r="C298" i="1" s="1"/>
  <c r="C299" i="1" s="1"/>
  <c r="C300" i="1" s="1"/>
  <c r="C301" i="1" s="1"/>
  <c r="C302" i="1" s="1"/>
  <c r="C303" i="1" s="1"/>
  <c r="C304" i="1" s="1"/>
  <c r="C305" i="1" s="1"/>
  <c r="C306" i="1" s="1"/>
  <c r="C307" i="1" s="1"/>
  <c r="C308" i="1" s="1"/>
  <c r="E286" i="1"/>
  <c r="H286" i="1" s="1"/>
  <c r="E285" i="1"/>
  <c r="E284" i="1"/>
  <c r="E283" i="1"/>
  <c r="E282" i="1"/>
  <c r="H282" i="1" s="1"/>
  <c r="E281" i="1"/>
  <c r="H281" i="1" s="1"/>
  <c r="D281" i="1"/>
  <c r="D282" i="1" s="1"/>
  <c r="E279" i="1"/>
  <c r="E278" i="1"/>
  <c r="E277" i="1"/>
  <c r="E276" i="1"/>
  <c r="H276" i="1" s="1"/>
  <c r="E275" i="1"/>
  <c r="H275" i="1" s="1"/>
  <c r="D275" i="1"/>
  <c r="E274" i="1"/>
  <c r="H274" i="1" s="1"/>
  <c r="E273" i="1"/>
  <c r="H273" i="1" s="1"/>
  <c r="C273" i="1"/>
  <c r="C274" i="1" s="1"/>
  <c r="C275" i="1" s="1"/>
  <c r="C276" i="1" s="1"/>
  <c r="C277" i="1" s="1"/>
  <c r="C278" i="1" s="1"/>
  <c r="C279" i="1" s="1"/>
  <c r="C281" i="1" s="1"/>
  <c r="C282" i="1" s="1"/>
  <c r="C283" i="1" s="1"/>
  <c r="C284" i="1" s="1"/>
  <c r="C285" i="1" s="1"/>
  <c r="C286" i="1" s="1"/>
  <c r="E272" i="1"/>
  <c r="H272" i="1" s="1"/>
  <c r="E271" i="1"/>
  <c r="H271" i="1" s="1"/>
  <c r="B271" i="1"/>
  <c r="E270" i="1"/>
  <c r="H270" i="1" s="1"/>
  <c r="E269" i="1"/>
  <c r="E268" i="1"/>
  <c r="E267" i="1"/>
  <c r="H267" i="1" s="1"/>
  <c r="E266" i="1"/>
  <c r="H266" i="1" s="1"/>
  <c r="D266" i="1"/>
  <c r="D267" i="1" s="1"/>
  <c r="E265" i="1"/>
  <c r="H265" i="1" s="1"/>
  <c r="E264" i="1"/>
  <c r="H264" i="1" s="1"/>
  <c r="C264" i="1"/>
  <c r="C265" i="1" s="1"/>
  <c r="C266" i="1" s="1"/>
  <c r="C267" i="1" s="1"/>
  <c r="C268" i="1" s="1"/>
  <c r="C269" i="1" s="1"/>
  <c r="C270" i="1" s="1"/>
  <c r="C271" i="1" s="1"/>
  <c r="C272" i="1" s="1"/>
  <c r="E263" i="1"/>
  <c r="H263" i="1" s="1"/>
  <c r="E262" i="1"/>
  <c r="E261" i="1"/>
  <c r="E260" i="1"/>
  <c r="E259" i="1"/>
  <c r="E258" i="1"/>
  <c r="E257" i="1"/>
  <c r="H257" i="1" s="1"/>
  <c r="E256" i="1"/>
  <c r="H256" i="1" s="1"/>
  <c r="D256" i="1"/>
  <c r="D257" i="1" s="1"/>
  <c r="D258" i="1" s="1"/>
  <c r="D259" i="1" s="1"/>
  <c r="E255" i="1"/>
  <c r="H255" i="1" s="1"/>
  <c r="E254" i="1"/>
  <c r="H254" i="1" s="1"/>
  <c r="C254" i="1"/>
  <c r="C255" i="1" s="1"/>
  <c r="C256" i="1" s="1"/>
  <c r="C257" i="1" s="1"/>
  <c r="C258" i="1" s="1"/>
  <c r="C259" i="1" s="1"/>
  <c r="C260" i="1" s="1"/>
  <c r="C261" i="1" s="1"/>
  <c r="C262" i="1" s="1"/>
  <c r="C263" i="1" s="1"/>
  <c r="E253" i="1"/>
  <c r="H253" i="1" s="1"/>
  <c r="E252" i="1"/>
  <c r="E251" i="1"/>
  <c r="E250" i="1"/>
  <c r="H250" i="1" s="1"/>
  <c r="E249" i="1"/>
  <c r="H249" i="1" s="1"/>
  <c r="D249" i="1"/>
  <c r="D250" i="1" s="1"/>
  <c r="D251" i="1" s="1"/>
  <c r="D252" i="1" s="1"/>
  <c r="E248" i="1"/>
  <c r="H248" i="1" s="1"/>
  <c r="E247" i="1"/>
  <c r="H247" i="1" s="1"/>
  <c r="C247" i="1"/>
  <c r="C248" i="1" s="1"/>
  <c r="C249" i="1" s="1"/>
  <c r="C250" i="1" s="1"/>
  <c r="C251" i="1" s="1"/>
  <c r="C252" i="1" s="1"/>
  <c r="C253" i="1" s="1"/>
  <c r="E246" i="1"/>
  <c r="H246" i="1" s="1"/>
  <c r="E245" i="1"/>
  <c r="H245" i="1" s="1"/>
  <c r="B245" i="1"/>
  <c r="B246" i="1" s="1"/>
  <c r="E244" i="1"/>
  <c r="E243" i="1"/>
  <c r="E242" i="1"/>
  <c r="H242" i="1" s="1"/>
  <c r="E241" i="1"/>
  <c r="H241" i="1" s="1"/>
  <c r="D241" i="1"/>
  <c r="D242" i="1" s="1"/>
  <c r="E240" i="1"/>
  <c r="H240" i="1" s="1"/>
  <c r="E239" i="1"/>
  <c r="H239" i="1" s="1"/>
  <c r="C239" i="1"/>
  <c r="C240" i="1" s="1"/>
  <c r="C241" i="1" s="1"/>
  <c r="C242" i="1" s="1"/>
  <c r="C243" i="1" s="1"/>
  <c r="C244" i="1" s="1"/>
  <c r="C245" i="1" s="1"/>
  <c r="C246" i="1" s="1"/>
  <c r="E238" i="1"/>
  <c r="H238" i="1" s="1"/>
  <c r="E237" i="1"/>
  <c r="E236" i="1"/>
  <c r="E235" i="1"/>
  <c r="E234" i="1"/>
  <c r="E233" i="1"/>
  <c r="E232" i="1"/>
  <c r="E231" i="1"/>
  <c r="E230" i="1"/>
  <c r="E229" i="1"/>
  <c r="H229" i="1" s="1"/>
  <c r="E228" i="1"/>
  <c r="H228" i="1" s="1"/>
  <c r="D228" i="1"/>
  <c r="D229" i="1" s="1"/>
  <c r="E227" i="1"/>
  <c r="H227" i="1" s="1"/>
  <c r="E226" i="1"/>
  <c r="H226" i="1" s="1"/>
  <c r="C226" i="1"/>
  <c r="C227" i="1" s="1"/>
  <c r="C228" i="1" s="1"/>
  <c r="C229" i="1" s="1"/>
  <c r="C230" i="1" s="1"/>
  <c r="C231" i="1" s="1"/>
  <c r="C232" i="1" s="1"/>
  <c r="C233" i="1" s="1"/>
  <c r="C234" i="1" s="1"/>
  <c r="C235" i="1" s="1"/>
  <c r="C236" i="1" s="1"/>
  <c r="C237" i="1" s="1"/>
  <c r="C238" i="1" s="1"/>
  <c r="E225" i="1"/>
  <c r="H225" i="1" s="1"/>
  <c r="E224" i="1"/>
  <c r="E223" i="1"/>
  <c r="E222" i="1"/>
  <c r="H222" i="1" s="1"/>
  <c r="E221" i="1"/>
  <c r="H221" i="1" s="1"/>
  <c r="D221" i="1"/>
  <c r="D222" i="1" s="1"/>
  <c r="E220" i="1"/>
  <c r="H220" i="1" s="1"/>
  <c r="E219" i="1"/>
  <c r="H219" i="1" s="1"/>
  <c r="C219" i="1"/>
  <c r="C220" i="1" s="1"/>
  <c r="C221" i="1" s="1"/>
  <c r="C222" i="1" s="1"/>
  <c r="C223" i="1" s="1"/>
  <c r="C224" i="1" s="1"/>
  <c r="C225" i="1" s="1"/>
  <c r="E218" i="1"/>
  <c r="H218" i="1" s="1"/>
  <c r="E217" i="1"/>
  <c r="H217" i="1" s="1"/>
  <c r="D217" i="1"/>
  <c r="D218" i="1" s="1"/>
  <c r="D219" i="1" s="1"/>
  <c r="C217" i="1"/>
  <c r="C218" i="1" s="1"/>
  <c r="B217" i="1"/>
  <c r="B218" i="1" s="1"/>
  <c r="J218" i="1" s="1"/>
  <c r="E215" i="1"/>
  <c r="E214" i="1"/>
  <c r="E213" i="1"/>
  <c r="H213" i="1" s="1"/>
  <c r="E212" i="1"/>
  <c r="H212" i="1" s="1"/>
  <c r="D212" i="1"/>
  <c r="E211" i="1"/>
  <c r="H211" i="1" s="1"/>
  <c r="E210" i="1"/>
  <c r="H210" i="1" s="1"/>
  <c r="C210" i="1"/>
  <c r="C211" i="1" s="1"/>
  <c r="C212" i="1" s="1"/>
  <c r="C213" i="1" s="1"/>
  <c r="C214" i="1" s="1"/>
  <c r="C215" i="1" s="1"/>
  <c r="E209" i="1"/>
  <c r="H209" i="1" s="1"/>
  <c r="E208" i="1"/>
  <c r="H208" i="1" s="1"/>
  <c r="E207" i="1"/>
  <c r="E206" i="1"/>
  <c r="E205" i="1"/>
  <c r="E204" i="1"/>
  <c r="E203" i="1"/>
  <c r="H203" i="1" s="1"/>
  <c r="E202" i="1"/>
  <c r="H202" i="1" s="1"/>
  <c r="D202" i="1"/>
  <c r="D203" i="1" s="1"/>
  <c r="D204" i="1" s="1"/>
  <c r="D205" i="1" s="1"/>
  <c r="E201" i="1"/>
  <c r="H201" i="1" s="1"/>
  <c r="E200" i="1"/>
  <c r="H200" i="1" s="1"/>
  <c r="C200" i="1"/>
  <c r="C201" i="1" s="1"/>
  <c r="C202" i="1" s="1"/>
  <c r="C203" i="1" s="1"/>
  <c r="C204" i="1" s="1"/>
  <c r="C205" i="1" s="1"/>
  <c r="C206" i="1" s="1"/>
  <c r="C207" i="1" s="1"/>
  <c r="C208" i="1" s="1"/>
  <c r="C209" i="1" s="1"/>
  <c r="E199" i="1"/>
  <c r="H199" i="1" s="1"/>
  <c r="E198" i="1"/>
  <c r="E197" i="1"/>
  <c r="E196" i="1"/>
  <c r="E195" i="1"/>
  <c r="H195" i="1" s="1"/>
  <c r="E194" i="1"/>
  <c r="H194" i="1" s="1"/>
  <c r="D194" i="1"/>
  <c r="D195" i="1" s="1"/>
  <c r="D196" i="1" s="1"/>
  <c r="E193" i="1"/>
  <c r="H193" i="1" s="1"/>
  <c r="E192" i="1"/>
  <c r="H192" i="1" s="1"/>
  <c r="C192" i="1"/>
  <c r="C193" i="1" s="1"/>
  <c r="C194" i="1" s="1"/>
  <c r="C195" i="1" s="1"/>
  <c r="C196" i="1" s="1"/>
  <c r="C197" i="1" s="1"/>
  <c r="C198" i="1" s="1"/>
  <c r="C199" i="1" s="1"/>
  <c r="E191" i="1"/>
  <c r="H191" i="1" s="1"/>
  <c r="E190" i="1"/>
  <c r="H190" i="1" s="1"/>
  <c r="B190" i="1"/>
  <c r="B191" i="1" s="1"/>
  <c r="J191" i="1" s="1"/>
  <c r="E188" i="1"/>
  <c r="E187" i="1"/>
  <c r="E186" i="1"/>
  <c r="E185" i="1"/>
  <c r="E184" i="1"/>
  <c r="E183" i="1"/>
  <c r="H183" i="1" s="1"/>
  <c r="E182" i="1"/>
  <c r="H182" i="1" s="1"/>
  <c r="D182" i="1"/>
  <c r="D183" i="1" s="1"/>
  <c r="D186" i="1" s="1"/>
  <c r="E181" i="1"/>
  <c r="H181" i="1" s="1"/>
  <c r="E180" i="1"/>
  <c r="H180" i="1" s="1"/>
  <c r="C180" i="1"/>
  <c r="C181" i="1" s="1"/>
  <c r="C182" i="1" s="1"/>
  <c r="C183" i="1" s="1"/>
  <c r="E179" i="1"/>
  <c r="H179" i="1" s="1"/>
  <c r="E178" i="1"/>
  <c r="E177" i="1"/>
  <c r="E176" i="1"/>
  <c r="E175" i="1"/>
  <c r="H175" i="1" s="1"/>
  <c r="E174" i="1"/>
  <c r="H174" i="1" s="1"/>
  <c r="D174" i="1"/>
  <c r="D175" i="1" s="1"/>
  <c r="D176" i="1" s="1"/>
  <c r="E173" i="1"/>
  <c r="H173" i="1" s="1"/>
  <c r="E172" i="1"/>
  <c r="E171" i="1"/>
  <c r="E170" i="1"/>
  <c r="E169" i="1"/>
  <c r="E168" i="1"/>
  <c r="E167" i="1"/>
  <c r="E166" i="1"/>
  <c r="H166" i="1" s="1"/>
  <c r="E165" i="1"/>
  <c r="H165" i="1" s="1"/>
  <c r="D165" i="1"/>
  <c r="D166" i="1" s="1"/>
  <c r="D167" i="1" s="1"/>
  <c r="D168" i="1" s="1"/>
  <c r="E164" i="1"/>
  <c r="H164" i="1" s="1"/>
  <c r="E163" i="1"/>
  <c r="H163" i="1" s="1"/>
  <c r="C163" i="1"/>
  <c r="C164" i="1" s="1"/>
  <c r="C165" i="1" s="1"/>
  <c r="C166" i="1" s="1"/>
  <c r="C167" i="1" s="1"/>
  <c r="C168" i="1" s="1"/>
  <c r="C169" i="1" s="1"/>
  <c r="C170" i="1" s="1"/>
  <c r="C171" i="1" s="1"/>
  <c r="C172" i="1" s="1"/>
  <c r="C173" i="1" s="1"/>
  <c r="C174" i="1" s="1"/>
  <c r="C175" i="1" s="1"/>
  <c r="C176" i="1" s="1"/>
  <c r="C177" i="1" s="1"/>
  <c r="C178" i="1" s="1"/>
  <c r="C179" i="1" s="1"/>
  <c r="E162" i="1"/>
  <c r="H162" i="1" s="1"/>
  <c r="E161" i="1"/>
  <c r="E160" i="1"/>
  <c r="E159" i="1"/>
  <c r="E158" i="1"/>
  <c r="H158" i="1" s="1"/>
  <c r="E157" i="1"/>
  <c r="H157" i="1" s="1"/>
  <c r="D157" i="1"/>
  <c r="D158" i="1" s="1"/>
  <c r="D159" i="1" s="1"/>
  <c r="E156" i="1"/>
  <c r="H156" i="1" s="1"/>
  <c r="E155" i="1"/>
  <c r="E154" i="1"/>
  <c r="E153" i="1"/>
  <c r="E152" i="1"/>
  <c r="H152" i="1" s="1"/>
  <c r="E151" i="1"/>
  <c r="H151" i="1" s="1"/>
  <c r="D151" i="1"/>
  <c r="D152" i="1" s="1"/>
  <c r="D153" i="1" s="1"/>
  <c r="E150" i="1"/>
  <c r="H150" i="1" s="1"/>
  <c r="E149" i="1"/>
  <c r="E148" i="1"/>
  <c r="E147" i="1"/>
  <c r="E146" i="1"/>
  <c r="H146" i="1" s="1"/>
  <c r="E145" i="1"/>
  <c r="H145" i="1" s="1"/>
  <c r="D145" i="1"/>
  <c r="D146" i="1" s="1"/>
  <c r="D147" i="1" s="1"/>
  <c r="E144" i="1"/>
  <c r="H144" i="1" s="1"/>
  <c r="E143" i="1"/>
  <c r="H143" i="1" s="1"/>
  <c r="C143" i="1"/>
  <c r="C144" i="1" s="1"/>
  <c r="C145" i="1" s="1"/>
  <c r="C146" i="1" s="1"/>
  <c r="C147" i="1" s="1"/>
  <c r="C148" i="1" s="1"/>
  <c r="C149" i="1" s="1"/>
  <c r="C150" i="1" s="1"/>
  <c r="C151" i="1" s="1"/>
  <c r="C152" i="1" s="1"/>
  <c r="C153" i="1" s="1"/>
  <c r="C154" i="1" s="1"/>
  <c r="C155" i="1" s="1"/>
  <c r="C156" i="1" s="1"/>
  <c r="C157" i="1" s="1"/>
  <c r="C158" i="1" s="1"/>
  <c r="C159" i="1" s="1"/>
  <c r="C160" i="1" s="1"/>
  <c r="C161" i="1" s="1"/>
  <c r="C162" i="1" s="1"/>
  <c r="E142" i="1"/>
  <c r="H142" i="1" s="1"/>
  <c r="E141" i="1"/>
  <c r="H141" i="1" s="1"/>
  <c r="B141" i="1"/>
  <c r="B142" i="1" s="1"/>
  <c r="J142" i="1" s="1"/>
  <c r="E140" i="1"/>
  <c r="H140" i="1" s="1"/>
  <c r="E139" i="1"/>
  <c r="E138" i="1"/>
  <c r="E137" i="1"/>
  <c r="E136" i="1"/>
  <c r="E135" i="1"/>
  <c r="H135" i="1" s="1"/>
  <c r="E134" i="1"/>
  <c r="H134" i="1" s="1"/>
  <c r="D134" i="1"/>
  <c r="E133" i="1"/>
  <c r="H133" i="1" s="1"/>
  <c r="E132" i="1"/>
  <c r="H132" i="1" s="1"/>
  <c r="C132" i="1"/>
  <c r="C133" i="1" s="1"/>
  <c r="C134" i="1" s="1"/>
  <c r="C135" i="1" s="1"/>
  <c r="C136" i="1" s="1"/>
  <c r="C137" i="1" s="1"/>
  <c r="C138" i="1" s="1"/>
  <c r="C139" i="1" s="1"/>
  <c r="E131" i="1"/>
  <c r="H131" i="1" s="1"/>
  <c r="E130" i="1"/>
  <c r="E129" i="1"/>
  <c r="E128" i="1"/>
  <c r="H128" i="1" s="1"/>
  <c r="E127" i="1"/>
  <c r="H127" i="1" s="1"/>
  <c r="D127" i="1"/>
  <c r="E126" i="1"/>
  <c r="H126" i="1" s="1"/>
  <c r="E125" i="1"/>
  <c r="E124" i="1"/>
  <c r="E123" i="1"/>
  <c r="E122" i="1"/>
  <c r="H122" i="1" s="1"/>
  <c r="E121" i="1"/>
  <c r="H121" i="1" s="1"/>
  <c r="D121" i="1"/>
  <c r="E120" i="1"/>
  <c r="H120" i="1" s="1"/>
  <c r="E119" i="1"/>
  <c r="H119" i="1" s="1"/>
  <c r="C119" i="1"/>
  <c r="C120" i="1" s="1"/>
  <c r="C121" i="1" s="1"/>
  <c r="C122" i="1" s="1"/>
  <c r="C123" i="1" s="1"/>
  <c r="C124" i="1" s="1"/>
  <c r="C125" i="1" s="1"/>
  <c r="C126" i="1" s="1"/>
  <c r="C127" i="1" s="1"/>
  <c r="C128" i="1" s="1"/>
  <c r="C129" i="1" s="1"/>
  <c r="C130" i="1" s="1"/>
  <c r="C131" i="1" s="1"/>
  <c r="E118" i="1"/>
  <c r="H118" i="1" s="1"/>
  <c r="E117" i="1"/>
  <c r="E116" i="1"/>
  <c r="E115" i="1"/>
  <c r="E114" i="1"/>
  <c r="H114" i="1" s="1"/>
  <c r="E113" i="1"/>
  <c r="H113" i="1" s="1"/>
  <c r="D113" i="1"/>
  <c r="D114" i="1" s="1"/>
  <c r="D115" i="1" s="1"/>
  <c r="E112" i="1"/>
  <c r="H112" i="1" s="1"/>
  <c r="E111" i="1"/>
  <c r="E110" i="1"/>
  <c r="E109" i="1"/>
  <c r="E108" i="1"/>
  <c r="H108" i="1" s="1"/>
  <c r="E107" i="1"/>
  <c r="H107" i="1" s="1"/>
  <c r="D107" i="1"/>
  <c r="D108" i="1" s="1"/>
  <c r="D109" i="1" s="1"/>
  <c r="E106" i="1"/>
  <c r="H106" i="1" s="1"/>
  <c r="E105" i="1"/>
  <c r="H105" i="1" s="1"/>
  <c r="C105" i="1"/>
  <c r="C106" i="1" s="1"/>
  <c r="C107" i="1" s="1"/>
  <c r="C108" i="1" s="1"/>
  <c r="C109" i="1" s="1"/>
  <c r="C110" i="1" s="1"/>
  <c r="C111" i="1" s="1"/>
  <c r="C112" i="1" s="1"/>
  <c r="C113" i="1" s="1"/>
  <c r="C114" i="1" s="1"/>
  <c r="C115" i="1" s="1"/>
  <c r="C116" i="1" s="1"/>
  <c r="C117" i="1" s="1"/>
  <c r="C118" i="1" s="1"/>
  <c r="E104" i="1"/>
  <c r="H104" i="1" s="1"/>
  <c r="E103" i="1"/>
  <c r="H103" i="1" s="1"/>
  <c r="B103" i="1"/>
  <c r="B104" i="1" s="1"/>
  <c r="B105" i="1" s="1"/>
  <c r="E102" i="1"/>
  <c r="H102" i="1" s="1"/>
  <c r="E101" i="1"/>
  <c r="E100" i="1"/>
  <c r="E99" i="1"/>
  <c r="H99" i="1" s="1"/>
  <c r="E98" i="1"/>
  <c r="H98" i="1" s="1"/>
  <c r="D98" i="1"/>
  <c r="E97" i="1"/>
  <c r="H97" i="1" s="1"/>
  <c r="E96" i="1"/>
  <c r="H96" i="1" s="1"/>
  <c r="C96" i="1"/>
  <c r="C97" i="1" s="1"/>
  <c r="C98" i="1" s="1"/>
  <c r="C99" i="1" s="1"/>
  <c r="C100" i="1" s="1"/>
  <c r="C101" i="1" s="1"/>
  <c r="C102" i="1" s="1"/>
  <c r="C103" i="1" s="1"/>
  <c r="C104" i="1" s="1"/>
  <c r="E95" i="1"/>
  <c r="H95" i="1" s="1"/>
  <c r="E94" i="1"/>
  <c r="E93" i="1"/>
  <c r="H93" i="1" s="1"/>
  <c r="E92" i="1"/>
  <c r="H92" i="1" s="1"/>
  <c r="D92" i="1"/>
  <c r="E91" i="1"/>
  <c r="H91" i="1" s="1"/>
  <c r="E90" i="1"/>
  <c r="E89" i="1"/>
  <c r="E88" i="1"/>
  <c r="E87" i="1"/>
  <c r="H87" i="1" s="1"/>
  <c r="E86" i="1"/>
  <c r="H86" i="1" s="1"/>
  <c r="D86" i="1"/>
  <c r="D87" i="1" s="1"/>
  <c r="D88" i="1" s="1"/>
  <c r="E85" i="1"/>
  <c r="H85" i="1" s="1"/>
  <c r="E84" i="1"/>
  <c r="E83" i="1"/>
  <c r="H83" i="1" s="1"/>
  <c r="E82" i="1"/>
  <c r="H82" i="1" s="1"/>
  <c r="D82" i="1"/>
  <c r="D83" i="1" s="1"/>
  <c r="D84" i="1" s="1"/>
  <c r="E81" i="1"/>
  <c r="H81" i="1" s="1"/>
  <c r="E80" i="1"/>
  <c r="H80" i="1" s="1"/>
  <c r="C80" i="1"/>
  <c r="C81" i="1" s="1"/>
  <c r="C82" i="1" s="1"/>
  <c r="C83" i="1" s="1"/>
  <c r="C84" i="1" s="1"/>
  <c r="C85" i="1" s="1"/>
  <c r="C86" i="1" s="1"/>
  <c r="C87" i="1" s="1"/>
  <c r="C88" i="1" s="1"/>
  <c r="C89" i="1" s="1"/>
  <c r="C90" i="1" s="1"/>
  <c r="C91" i="1" s="1"/>
  <c r="C92" i="1" s="1"/>
  <c r="C93" i="1" s="1"/>
  <c r="C94" i="1" s="1"/>
  <c r="C95" i="1" s="1"/>
  <c r="E79" i="1"/>
  <c r="H79" i="1" s="1"/>
  <c r="E78" i="1"/>
  <c r="E77" i="1"/>
  <c r="E76" i="1"/>
  <c r="H76" i="1" s="1"/>
  <c r="E75" i="1"/>
  <c r="H75" i="1" s="1"/>
  <c r="D75" i="1"/>
  <c r="D76" i="1" s="1"/>
  <c r="D77" i="1" s="1"/>
  <c r="E74" i="1"/>
  <c r="H74" i="1" s="1"/>
  <c r="E73" i="1"/>
  <c r="E72" i="1"/>
  <c r="E71" i="1"/>
  <c r="E70" i="1"/>
  <c r="H70" i="1" s="1"/>
  <c r="E69" i="1"/>
  <c r="H69" i="1" s="1"/>
  <c r="D69" i="1"/>
  <c r="D70" i="1" s="1"/>
  <c r="D71" i="1" s="1"/>
  <c r="E68" i="1"/>
  <c r="H68" i="1" s="1"/>
  <c r="E67" i="1"/>
  <c r="H67" i="1" s="1"/>
  <c r="C67" i="1"/>
  <c r="C68" i="1" s="1"/>
  <c r="C69" i="1" s="1"/>
  <c r="C70" i="1" s="1"/>
  <c r="C71" i="1" s="1"/>
  <c r="C72" i="1" s="1"/>
  <c r="C73" i="1" s="1"/>
  <c r="C74" i="1" s="1"/>
  <c r="C75" i="1" s="1"/>
  <c r="C76" i="1" s="1"/>
  <c r="C77" i="1" s="1"/>
  <c r="C78" i="1" s="1"/>
  <c r="C79" i="1" s="1"/>
  <c r="E66" i="1"/>
  <c r="H66" i="1" s="1"/>
  <c r="E65" i="1"/>
  <c r="H65" i="1" s="1"/>
  <c r="B65" i="1"/>
  <c r="B66" i="1" s="1"/>
  <c r="B67" i="1" s="1"/>
  <c r="E64" i="1"/>
  <c r="H64" i="1" s="1"/>
  <c r="E63" i="1"/>
  <c r="E62" i="1"/>
  <c r="E61" i="1"/>
  <c r="E60" i="1"/>
  <c r="H60" i="1" s="1"/>
  <c r="E59" i="1"/>
  <c r="H59" i="1" s="1"/>
  <c r="D59" i="1"/>
  <c r="E58" i="1"/>
  <c r="H58" i="1" s="1"/>
  <c r="E57" i="1"/>
  <c r="E56" i="1"/>
  <c r="E55" i="1"/>
  <c r="E54" i="1"/>
  <c r="E53" i="1"/>
  <c r="E52" i="1"/>
  <c r="H52" i="1" s="1"/>
  <c r="E51" i="1"/>
  <c r="H51" i="1" s="1"/>
  <c r="D51" i="1"/>
  <c r="D52" i="1" s="1"/>
  <c r="D53" i="1" s="1"/>
  <c r="D54" i="1" s="1"/>
  <c r="E50" i="1"/>
  <c r="H50" i="1" s="1"/>
  <c r="E49" i="1"/>
  <c r="H49" i="1" s="1"/>
  <c r="C49" i="1"/>
  <c r="C50" i="1" s="1"/>
  <c r="C51" i="1" s="1"/>
  <c r="C52" i="1" s="1"/>
  <c r="C53" i="1" s="1"/>
  <c r="C54" i="1" s="1"/>
  <c r="C55" i="1" s="1"/>
  <c r="C56" i="1" s="1"/>
  <c r="C57" i="1" s="1"/>
  <c r="C58" i="1" s="1"/>
  <c r="C59" i="1" s="1"/>
  <c r="C60" i="1" s="1"/>
  <c r="C61" i="1" s="1"/>
  <c r="C62" i="1" s="1"/>
  <c r="C63" i="1" s="1"/>
  <c r="C64" i="1" s="1"/>
  <c r="C65" i="1" s="1"/>
  <c r="C66" i="1" s="1"/>
  <c r="E48" i="1"/>
  <c r="H48" i="1" s="1"/>
  <c r="E47" i="1"/>
  <c r="E46" i="1"/>
  <c r="E45" i="1"/>
  <c r="E44" i="1"/>
  <c r="E43" i="1"/>
  <c r="H43" i="1" s="1"/>
  <c r="E42" i="1"/>
  <c r="H42" i="1" s="1"/>
  <c r="D42" i="1"/>
  <c r="E41" i="1"/>
  <c r="H41" i="1" s="1"/>
  <c r="E40" i="1"/>
  <c r="E39" i="1"/>
  <c r="E38" i="1"/>
  <c r="E37" i="1"/>
  <c r="E36" i="1"/>
  <c r="E35" i="1"/>
  <c r="E34" i="1"/>
  <c r="H34" i="1" s="1"/>
  <c r="E33" i="1"/>
  <c r="H33" i="1" s="1"/>
  <c r="D33" i="1"/>
  <c r="D34" i="1" s="1"/>
  <c r="E32" i="1"/>
  <c r="H32" i="1" s="1"/>
  <c r="E31" i="1"/>
  <c r="H31" i="1" s="1"/>
  <c r="C31" i="1"/>
  <c r="C32" i="1" s="1"/>
  <c r="C33" i="1" s="1"/>
  <c r="C34" i="1" s="1"/>
  <c r="C35" i="1" s="1"/>
  <c r="C36" i="1" s="1"/>
  <c r="C37" i="1" s="1"/>
  <c r="C38" i="1" s="1"/>
  <c r="C39" i="1" s="1"/>
  <c r="C40" i="1" s="1"/>
  <c r="C41" i="1" s="1"/>
  <c r="C42" i="1" s="1"/>
  <c r="C43" i="1" s="1"/>
  <c r="C44" i="1" s="1"/>
  <c r="C45" i="1" s="1"/>
  <c r="C46" i="1" s="1"/>
  <c r="C47" i="1" s="1"/>
  <c r="C48" i="1" s="1"/>
  <c r="E30" i="1"/>
  <c r="H30" i="1" s="1"/>
  <c r="E29" i="1"/>
  <c r="E28" i="1"/>
  <c r="E27" i="1"/>
  <c r="E26" i="1"/>
  <c r="H26" i="1" s="1"/>
  <c r="E25" i="1"/>
  <c r="H25" i="1" s="1"/>
  <c r="D25" i="1"/>
  <c r="E24" i="1"/>
  <c r="H24" i="1" s="1"/>
  <c r="E23" i="1"/>
  <c r="E22" i="1"/>
  <c r="E21" i="1"/>
  <c r="E20" i="1"/>
  <c r="H20" i="1" s="1"/>
  <c r="E19" i="1"/>
  <c r="H19" i="1" s="1"/>
  <c r="D19" i="1"/>
  <c r="E18" i="1"/>
  <c r="H18" i="1" s="1"/>
  <c r="E17" i="1"/>
  <c r="E16" i="1"/>
  <c r="AV15" i="1"/>
  <c r="BE15" i="1"/>
  <c r="E15" i="1"/>
  <c r="E14" i="1"/>
  <c r="H14" i="1" s="1"/>
  <c r="E13" i="1"/>
  <c r="H13" i="1" s="1"/>
  <c r="D13" i="1"/>
  <c r="D14" i="1" s="1"/>
  <c r="D15" i="1" s="1"/>
  <c r="D16" i="1" s="1"/>
  <c r="E12" i="1"/>
  <c r="H12" i="1" s="1"/>
  <c r="E11" i="1"/>
  <c r="H11" i="1" s="1"/>
  <c r="C11" i="1"/>
  <c r="C12" i="1" s="1"/>
  <c r="C13" i="1" s="1"/>
  <c r="C14" i="1" s="1"/>
  <c r="C15" i="1" s="1"/>
  <c r="C16" i="1" s="1"/>
  <c r="C17" i="1" s="1"/>
  <c r="C18" i="1" s="1"/>
  <c r="C19" i="1" s="1"/>
  <c r="C20" i="1" s="1"/>
  <c r="C21" i="1" s="1"/>
  <c r="C22" i="1" s="1"/>
  <c r="C23" i="1" s="1"/>
  <c r="C24" i="1" s="1"/>
  <c r="C25" i="1" s="1"/>
  <c r="C26" i="1" s="1"/>
  <c r="C27" i="1" s="1"/>
  <c r="C28" i="1" s="1"/>
  <c r="C29" i="1" s="1"/>
  <c r="C30" i="1" s="1"/>
  <c r="E10" i="1"/>
  <c r="H10" i="1" s="1"/>
  <c r="E9" i="1"/>
  <c r="H9" i="1" s="1"/>
  <c r="D9" i="1"/>
  <c r="C9" i="1"/>
  <c r="C10" i="1" s="1"/>
  <c r="B9" i="1"/>
  <c r="D333" i="1" l="1"/>
  <c r="D384" i="1"/>
  <c r="D377" i="1"/>
  <c r="F360" i="1"/>
  <c r="B361" i="1"/>
  <c r="J361" i="1" s="1"/>
  <c r="G360" i="1"/>
  <c r="D365" i="1"/>
  <c r="D397" i="1"/>
  <c r="D355" i="1"/>
  <c r="D345" i="1"/>
  <c r="J9" i="1"/>
  <c r="D12" i="3"/>
  <c r="D13" i="3" s="1"/>
  <c r="D14" i="3" s="1"/>
  <c r="B10" i="1"/>
  <c r="J10" i="1" s="1"/>
  <c r="J103" i="1"/>
  <c r="J217" i="1"/>
  <c r="J245" i="1"/>
  <c r="G217" i="1"/>
  <c r="C186" i="1"/>
  <c r="C184" i="1"/>
  <c r="C185" i="1" s="1"/>
  <c r="C188" i="1" s="1"/>
  <c r="C190" i="1" s="1"/>
  <c r="C191" i="1" s="1"/>
  <c r="F191" i="1" s="1"/>
  <c r="B247" i="1"/>
  <c r="J246" i="1"/>
  <c r="J65" i="1"/>
  <c r="J141" i="1"/>
  <c r="J190" i="1"/>
  <c r="F218" i="1"/>
  <c r="D55" i="1"/>
  <c r="D17" i="1"/>
  <c r="D20" i="1"/>
  <c r="D26" i="1"/>
  <c r="D43" i="1"/>
  <c r="D10" i="1"/>
  <c r="G9" i="1"/>
  <c r="D35" i="1"/>
  <c r="D135" i="1"/>
  <c r="D148" i="1"/>
  <c r="D291" i="1"/>
  <c r="D60" i="1"/>
  <c r="D93" i="1"/>
  <c r="D99" i="1"/>
  <c r="C141" i="1"/>
  <c r="C142" i="1" s="1"/>
  <c r="F142" i="1" s="1"/>
  <c r="C140" i="1"/>
  <c r="D110" i="1"/>
  <c r="F9" i="1"/>
  <c r="D85" i="1"/>
  <c r="D89" i="1"/>
  <c r="D116" i="1"/>
  <c r="D122" i="1"/>
  <c r="D197" i="1"/>
  <c r="D78" i="1"/>
  <c r="F105" i="1"/>
  <c r="B106" i="1"/>
  <c r="J105" i="1"/>
  <c r="D169" i="1"/>
  <c r="D314" i="1"/>
  <c r="D315" i="1" s="1"/>
  <c r="F67" i="1"/>
  <c r="B68" i="1"/>
  <c r="J67" i="1"/>
  <c r="D72" i="1"/>
  <c r="J66" i="1"/>
  <c r="J104" i="1"/>
  <c r="B143" i="1"/>
  <c r="D206" i="1"/>
  <c r="D213" i="1"/>
  <c r="F66" i="1"/>
  <c r="F104" i="1"/>
  <c r="D128" i="1"/>
  <c r="D154" i="1"/>
  <c r="D177" i="1"/>
  <c r="B192" i="1"/>
  <c r="D223" i="1"/>
  <c r="D253" i="1"/>
  <c r="F65" i="1"/>
  <c r="F103" i="1"/>
  <c r="D160" i="1"/>
  <c r="D230" i="1"/>
  <c r="D184" i="1"/>
  <c r="D276" i="1"/>
  <c r="D220" i="1"/>
  <c r="G220" i="1" s="1"/>
  <c r="G219" i="1"/>
  <c r="B219" i="1"/>
  <c r="F217" i="1"/>
  <c r="G218" i="1"/>
  <c r="D243" i="1"/>
  <c r="D260" i="1"/>
  <c r="D268" i="1"/>
  <c r="F246" i="1"/>
  <c r="F245" i="1"/>
  <c r="J271" i="1"/>
  <c r="B272" i="1"/>
  <c r="F271" i="1"/>
  <c r="D283" i="1"/>
  <c r="D334" i="1" l="1"/>
  <c r="D356" i="1"/>
  <c r="D346" i="1"/>
  <c r="F361" i="1"/>
  <c r="B362" i="1"/>
  <c r="J362" i="1" s="1"/>
  <c r="G361" i="1"/>
  <c r="D385" i="1"/>
  <c r="F141" i="1"/>
  <c r="E12" i="3"/>
  <c r="F10" i="1"/>
  <c r="E13" i="3"/>
  <c r="B11" i="1"/>
  <c r="C187" i="1"/>
  <c r="F247" i="1"/>
  <c r="B248" i="1"/>
  <c r="J247" i="1"/>
  <c r="E14" i="3"/>
  <c r="D15" i="3"/>
  <c r="E15" i="3" s="1"/>
  <c r="D155" i="1"/>
  <c r="D214" i="1"/>
  <c r="D111" i="1"/>
  <c r="D61" i="1"/>
  <c r="D261" i="1"/>
  <c r="F190" i="1"/>
  <c r="D231" i="1"/>
  <c r="D73" i="1"/>
  <c r="D79" i="1"/>
  <c r="D117" i="1"/>
  <c r="D100" i="1"/>
  <c r="D136" i="1"/>
  <c r="D36" i="1"/>
  <c r="D44" i="1"/>
  <c r="D21" i="1"/>
  <c r="D18" i="1"/>
  <c r="D284" i="1"/>
  <c r="D129" i="1"/>
  <c r="D198" i="1"/>
  <c r="D90" i="1"/>
  <c r="B220" i="1"/>
  <c r="J219" i="1"/>
  <c r="F219" i="1"/>
  <c r="D187" i="1"/>
  <c r="D185" i="1"/>
  <c r="D161" i="1"/>
  <c r="D254" i="1"/>
  <c r="D178" i="1"/>
  <c r="D207" i="1"/>
  <c r="D170" i="1"/>
  <c r="B107" i="1"/>
  <c r="F106" i="1"/>
  <c r="J106" i="1"/>
  <c r="B273" i="1"/>
  <c r="B274" i="1" s="1"/>
  <c r="B275" i="1" s="1"/>
  <c r="B276" i="1" s="1"/>
  <c r="B277" i="1" s="1"/>
  <c r="B278" i="1" s="1"/>
  <c r="B279"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F272" i="1"/>
  <c r="J272" i="1"/>
  <c r="D244" i="1"/>
  <c r="D269" i="1"/>
  <c r="D277" i="1"/>
  <c r="D224" i="1"/>
  <c r="B193" i="1"/>
  <c r="J192" i="1"/>
  <c r="F192" i="1"/>
  <c r="B144" i="1"/>
  <c r="J143" i="1"/>
  <c r="F143" i="1"/>
  <c r="B69" i="1"/>
  <c r="F68" i="1"/>
  <c r="J68" i="1"/>
  <c r="D123" i="1"/>
  <c r="D94" i="1"/>
  <c r="D292" i="1"/>
  <c r="D149" i="1"/>
  <c r="D11" i="1"/>
  <c r="G10" i="1"/>
  <c r="D27" i="1"/>
  <c r="D56" i="1"/>
  <c r="D357" i="1" l="1"/>
  <c r="G356" i="1"/>
  <c r="B363" i="1"/>
  <c r="J363" i="1" s="1"/>
  <c r="F362" i="1"/>
  <c r="H362" i="1"/>
  <c r="G362" i="1"/>
  <c r="D347" i="1"/>
  <c r="F315" i="1"/>
  <c r="J315" i="1"/>
  <c r="G315" i="1"/>
  <c r="F11" i="1"/>
  <c r="J11" i="1"/>
  <c r="B12" i="1"/>
  <c r="J248" i="1"/>
  <c r="B249" i="1"/>
  <c r="F248" i="1"/>
  <c r="B194" i="1"/>
  <c r="F193" i="1"/>
  <c r="J193" i="1"/>
  <c r="D171" i="1"/>
  <c r="D91" i="1"/>
  <c r="D124" i="1"/>
  <c r="B145" i="1"/>
  <c r="F144" i="1"/>
  <c r="J144" i="1"/>
  <c r="D270" i="1"/>
  <c r="D179" i="1"/>
  <c r="D285" i="1"/>
  <c r="D22" i="1"/>
  <c r="D37" i="1"/>
  <c r="D101" i="1"/>
  <c r="D80" i="1"/>
  <c r="D232" i="1"/>
  <c r="D156" i="1"/>
  <c r="D12" i="1"/>
  <c r="G12" i="1" s="1"/>
  <c r="G11" i="1"/>
  <c r="D112" i="1"/>
  <c r="D57" i="1"/>
  <c r="D28" i="1"/>
  <c r="D150" i="1"/>
  <c r="D95" i="1"/>
  <c r="G69" i="1"/>
  <c r="F69" i="1"/>
  <c r="B70" i="1"/>
  <c r="J69" i="1"/>
  <c r="D225" i="1"/>
  <c r="G107" i="1"/>
  <c r="F107" i="1"/>
  <c r="B108" i="1"/>
  <c r="J107" i="1"/>
  <c r="D74" i="1"/>
  <c r="D293" i="1"/>
  <c r="D162" i="1"/>
  <c r="D278" i="1"/>
  <c r="D245" i="1"/>
  <c r="F273" i="1"/>
  <c r="J273" i="1"/>
  <c r="D208" i="1"/>
  <c r="D255" i="1"/>
  <c r="D188" i="1"/>
  <c r="B221" i="1"/>
  <c r="F220" i="1"/>
  <c r="J220" i="1"/>
  <c r="D199" i="1"/>
  <c r="D130" i="1"/>
  <c r="D45" i="1"/>
  <c r="D137" i="1"/>
  <c r="D118" i="1"/>
  <c r="D262" i="1"/>
  <c r="D62" i="1"/>
  <c r="D215" i="1"/>
  <c r="G13" i="3" l="1"/>
  <c r="D348" i="1"/>
  <c r="D358" i="1"/>
  <c r="G357" i="1"/>
  <c r="F363" i="1"/>
  <c r="B364" i="1"/>
  <c r="J364" i="1" s="1"/>
  <c r="H363" i="1"/>
  <c r="G363" i="1"/>
  <c r="D316" i="1"/>
  <c r="B13" i="1"/>
  <c r="J12" i="1"/>
  <c r="F12" i="1"/>
  <c r="J249" i="1"/>
  <c r="B250" i="1"/>
  <c r="G249" i="1"/>
  <c r="F249" i="1"/>
  <c r="F221" i="1"/>
  <c r="B222" i="1"/>
  <c r="J221" i="1"/>
  <c r="G221" i="1"/>
  <c r="D81" i="1"/>
  <c r="D286" i="1"/>
  <c r="D63" i="1"/>
  <c r="D119" i="1"/>
  <c r="D200" i="1"/>
  <c r="D190" i="1"/>
  <c r="F274" i="1"/>
  <c r="J274" i="1"/>
  <c r="D279" i="1"/>
  <c r="D294" i="1"/>
  <c r="D58" i="1"/>
  <c r="D46" i="1"/>
  <c r="D271" i="1"/>
  <c r="F145" i="1"/>
  <c r="B146" i="1"/>
  <c r="J145" i="1"/>
  <c r="G145" i="1"/>
  <c r="D209" i="1"/>
  <c r="J108" i="1"/>
  <c r="B109" i="1"/>
  <c r="F108" i="1"/>
  <c r="G108" i="1"/>
  <c r="D226" i="1"/>
  <c r="J70" i="1"/>
  <c r="B71" i="1"/>
  <c r="F70" i="1"/>
  <c r="G70" i="1"/>
  <c r="D96" i="1"/>
  <c r="D233" i="1"/>
  <c r="D102" i="1"/>
  <c r="D23" i="1"/>
  <c r="D125" i="1"/>
  <c r="F194" i="1"/>
  <c r="B195" i="1"/>
  <c r="J194" i="1"/>
  <c r="G194" i="1"/>
  <c r="D263" i="1"/>
  <c r="D138" i="1"/>
  <c r="D131" i="1"/>
  <c r="D246" i="1"/>
  <c r="G245" i="1"/>
  <c r="D163" i="1"/>
  <c r="D29" i="1"/>
  <c r="D38" i="1"/>
  <c r="D180" i="1"/>
  <c r="D172" i="1"/>
  <c r="F364" i="1" l="1"/>
  <c r="B365" i="1"/>
  <c r="J365" i="1" s="1"/>
  <c r="H364" i="1"/>
  <c r="G364" i="1"/>
  <c r="D359" i="1"/>
  <c r="G359" i="1" s="1"/>
  <c r="G358" i="1"/>
  <c r="B316" i="1"/>
  <c r="G316" i="1" s="1"/>
  <c r="D317" i="1"/>
  <c r="G13" i="1"/>
  <c r="F13" i="1"/>
  <c r="B14" i="1"/>
  <c r="J13" i="1"/>
  <c r="F250" i="1"/>
  <c r="J250" i="1"/>
  <c r="G250" i="1"/>
  <c r="B251" i="1"/>
  <c r="D173" i="1"/>
  <c r="D30" i="1"/>
  <c r="D126" i="1"/>
  <c r="B72" i="1"/>
  <c r="J71" i="1"/>
  <c r="H71" i="1"/>
  <c r="F71" i="1"/>
  <c r="G71" i="1"/>
  <c r="D120" i="1"/>
  <c r="D132" i="1"/>
  <c r="D191" i="1"/>
  <c r="G190" i="1"/>
  <c r="D39" i="1"/>
  <c r="B196" i="1"/>
  <c r="F195" i="1"/>
  <c r="J195" i="1"/>
  <c r="G195" i="1"/>
  <c r="D103" i="1"/>
  <c r="D97" i="1"/>
  <c r="F275" i="1"/>
  <c r="J275" i="1"/>
  <c r="G275" i="1"/>
  <c r="D287" i="1"/>
  <c r="D181" i="1"/>
  <c r="D164" i="1"/>
  <c r="D227" i="1"/>
  <c r="D210" i="1"/>
  <c r="B147" i="1"/>
  <c r="F146" i="1"/>
  <c r="J146" i="1"/>
  <c r="G146" i="1"/>
  <c r="D247" i="1"/>
  <c r="G246" i="1"/>
  <c r="D139" i="1"/>
  <c r="D264" i="1"/>
  <c r="D24" i="1"/>
  <c r="D234" i="1"/>
  <c r="B110" i="1"/>
  <c r="J109" i="1"/>
  <c r="H109" i="1"/>
  <c r="F109" i="1"/>
  <c r="G109" i="1"/>
  <c r="G271" i="1"/>
  <c r="D272" i="1"/>
  <c r="D47" i="1"/>
  <c r="D295" i="1"/>
  <c r="D201" i="1"/>
  <c r="D64" i="1"/>
  <c r="B223" i="1"/>
  <c r="F222" i="1"/>
  <c r="J222" i="1"/>
  <c r="G222" i="1"/>
  <c r="F365" i="1" l="1"/>
  <c r="B366" i="1"/>
  <c r="J366" i="1" s="1"/>
  <c r="G365" i="1"/>
  <c r="D318" i="1"/>
  <c r="B317" i="1"/>
  <c r="F316" i="1"/>
  <c r="J316" i="1"/>
  <c r="F14" i="1"/>
  <c r="B15" i="1"/>
  <c r="J14" i="1"/>
  <c r="G14" i="1"/>
  <c r="J251" i="1"/>
  <c r="H251" i="1"/>
  <c r="F251" i="1"/>
  <c r="G251" i="1"/>
  <c r="B252" i="1"/>
  <c r="F110" i="1"/>
  <c r="B111" i="1"/>
  <c r="J110" i="1"/>
  <c r="H110" i="1"/>
  <c r="G110" i="1"/>
  <c r="D288" i="1"/>
  <c r="D31" i="1"/>
  <c r="D65" i="1"/>
  <c r="F147" i="1"/>
  <c r="B148" i="1"/>
  <c r="J147" i="1"/>
  <c r="H147" i="1"/>
  <c r="G147" i="1"/>
  <c r="J276" i="1"/>
  <c r="F276" i="1"/>
  <c r="G276" i="1"/>
  <c r="D192" i="1"/>
  <c r="G191" i="1"/>
  <c r="F72" i="1"/>
  <c r="B73" i="1"/>
  <c r="J72" i="1"/>
  <c r="H72" i="1"/>
  <c r="G72" i="1"/>
  <c r="D296" i="1"/>
  <c r="D248" i="1"/>
  <c r="G248" i="1" s="1"/>
  <c r="G247" i="1"/>
  <c r="D211" i="1"/>
  <c r="D40" i="1"/>
  <c r="D133" i="1"/>
  <c r="D48" i="1"/>
  <c r="D141" i="1"/>
  <c r="D140" i="1"/>
  <c r="F223" i="1"/>
  <c r="B224" i="1"/>
  <c r="J223" i="1"/>
  <c r="H223" i="1"/>
  <c r="G223" i="1"/>
  <c r="G272" i="1"/>
  <c r="D273" i="1"/>
  <c r="D235" i="1"/>
  <c r="D265" i="1"/>
  <c r="D104" i="1"/>
  <c r="G103" i="1"/>
  <c r="F196" i="1"/>
  <c r="B197" i="1"/>
  <c r="J196" i="1"/>
  <c r="H196" i="1"/>
  <c r="G196" i="1"/>
  <c r="B367" i="1" l="1"/>
  <c r="J367" i="1" s="1"/>
  <c r="F366" i="1"/>
  <c r="G366" i="1"/>
  <c r="B318" i="1"/>
  <c r="G318" i="1" s="1"/>
  <c r="J317" i="1"/>
  <c r="F317" i="1"/>
  <c r="G317" i="1"/>
  <c r="D319" i="1"/>
  <c r="B16" i="1"/>
  <c r="H15" i="1"/>
  <c r="J15" i="1"/>
  <c r="F15" i="1"/>
  <c r="G15" i="1"/>
  <c r="F252" i="1"/>
  <c r="G252" i="1"/>
  <c r="H252" i="1"/>
  <c r="B253" i="1"/>
  <c r="J252" i="1"/>
  <c r="D41" i="1"/>
  <c r="D32" i="1"/>
  <c r="B198" i="1"/>
  <c r="F197" i="1"/>
  <c r="J197" i="1"/>
  <c r="H197" i="1"/>
  <c r="G197" i="1"/>
  <c r="D236" i="1"/>
  <c r="D142" i="1"/>
  <c r="G141" i="1"/>
  <c r="B112" i="1"/>
  <c r="F111" i="1"/>
  <c r="J111" i="1"/>
  <c r="H111" i="1"/>
  <c r="G111" i="1"/>
  <c r="G104" i="1"/>
  <c r="D105" i="1"/>
  <c r="F224" i="1"/>
  <c r="J224" i="1"/>
  <c r="B225" i="1"/>
  <c r="H224" i="1"/>
  <c r="G224" i="1"/>
  <c r="J277" i="1"/>
  <c r="F277" i="1"/>
  <c r="H277" i="1"/>
  <c r="G277" i="1"/>
  <c r="G273" i="1"/>
  <c r="D274" i="1"/>
  <c r="G274" i="1" s="1"/>
  <c r="D193" i="1"/>
  <c r="G193" i="1" s="1"/>
  <c r="G192" i="1"/>
  <c r="D66" i="1"/>
  <c r="G65" i="1"/>
  <c r="D49" i="1"/>
  <c r="D297" i="1"/>
  <c r="B74" i="1"/>
  <c r="F73" i="1"/>
  <c r="J73" i="1"/>
  <c r="H73" i="1"/>
  <c r="G73" i="1"/>
  <c r="F148" i="1"/>
  <c r="J148" i="1"/>
  <c r="B149" i="1"/>
  <c r="H148" i="1"/>
  <c r="G148" i="1"/>
  <c r="F367" i="1" l="1"/>
  <c r="B368" i="1"/>
  <c r="J368" i="1" s="1"/>
  <c r="G367" i="1"/>
  <c r="B319" i="1"/>
  <c r="F318" i="1"/>
  <c r="J318" i="1"/>
  <c r="G16" i="1"/>
  <c r="J16" i="1"/>
  <c r="H16" i="1"/>
  <c r="F16" i="1"/>
  <c r="B17" i="1"/>
  <c r="B254" i="1"/>
  <c r="F253" i="1"/>
  <c r="J253" i="1"/>
  <c r="G253" i="1"/>
  <c r="J198" i="1"/>
  <c r="H198" i="1"/>
  <c r="B199" i="1"/>
  <c r="F198" i="1"/>
  <c r="G198" i="1"/>
  <c r="D237" i="1"/>
  <c r="D106" i="1"/>
  <c r="G106" i="1" s="1"/>
  <c r="G105" i="1"/>
  <c r="B113" i="1"/>
  <c r="F112" i="1"/>
  <c r="J112" i="1"/>
  <c r="G112" i="1"/>
  <c r="B75" i="1"/>
  <c r="F74" i="1"/>
  <c r="J74" i="1"/>
  <c r="G74" i="1"/>
  <c r="J149" i="1"/>
  <c r="H149" i="1"/>
  <c r="B150" i="1"/>
  <c r="F149" i="1"/>
  <c r="G149" i="1"/>
  <c r="D298" i="1"/>
  <c r="D50" i="1"/>
  <c r="G66" i="1"/>
  <c r="D67" i="1"/>
  <c r="F278" i="1"/>
  <c r="J278" i="1"/>
  <c r="H278" i="1"/>
  <c r="G278" i="1"/>
  <c r="J225" i="1"/>
  <c r="B226" i="1"/>
  <c r="F225" i="1"/>
  <c r="G225" i="1"/>
  <c r="D143" i="1"/>
  <c r="G142" i="1"/>
  <c r="F368" i="1" l="1"/>
  <c r="B369" i="1"/>
  <c r="J369" i="1" s="1"/>
  <c r="H368" i="1"/>
  <c r="G368" i="1"/>
  <c r="B320" i="1"/>
  <c r="F319" i="1"/>
  <c r="J319" i="1"/>
  <c r="G319" i="1"/>
  <c r="J17" i="1"/>
  <c r="H17" i="1"/>
  <c r="B18" i="1"/>
  <c r="G17" i="1"/>
  <c r="F17" i="1"/>
  <c r="F254" i="1"/>
  <c r="B255" i="1"/>
  <c r="J254" i="1"/>
  <c r="G254" i="1"/>
  <c r="D68" i="1"/>
  <c r="G68" i="1" s="1"/>
  <c r="G67" i="1"/>
  <c r="B151" i="1"/>
  <c r="F150" i="1"/>
  <c r="J150" i="1"/>
  <c r="G150" i="1"/>
  <c r="D238" i="1"/>
  <c r="B200" i="1"/>
  <c r="F199" i="1"/>
  <c r="J199" i="1"/>
  <c r="G199" i="1"/>
  <c r="D299" i="1"/>
  <c r="B227" i="1"/>
  <c r="J226" i="1"/>
  <c r="F226" i="1"/>
  <c r="G226" i="1"/>
  <c r="D144" i="1"/>
  <c r="G144" i="1" s="1"/>
  <c r="G143" i="1"/>
  <c r="F279" i="1"/>
  <c r="J279" i="1"/>
  <c r="H279" i="1"/>
  <c r="G279" i="1"/>
  <c r="F75" i="1"/>
  <c r="B76" i="1"/>
  <c r="J75" i="1"/>
  <c r="G75" i="1"/>
  <c r="F113" i="1"/>
  <c r="B114" i="1"/>
  <c r="J113" i="1"/>
  <c r="G113" i="1"/>
  <c r="F369" i="1" l="1"/>
  <c r="B370" i="1"/>
  <c r="J370" i="1" s="1"/>
  <c r="H369" i="1"/>
  <c r="G369" i="1"/>
  <c r="B321" i="1"/>
  <c r="J320" i="1"/>
  <c r="F320" i="1"/>
  <c r="G320" i="1"/>
  <c r="G18" i="1"/>
  <c r="F18" i="1"/>
  <c r="B19" i="1"/>
  <c r="J18" i="1"/>
  <c r="G255" i="1"/>
  <c r="F255" i="1"/>
  <c r="J255" i="1"/>
  <c r="B256" i="1"/>
  <c r="F281" i="1"/>
  <c r="J281" i="1"/>
  <c r="G281" i="1"/>
  <c r="D300" i="1"/>
  <c r="D239" i="1"/>
  <c r="G151" i="1"/>
  <c r="F151" i="1"/>
  <c r="B152" i="1"/>
  <c r="J151" i="1"/>
  <c r="B115" i="1"/>
  <c r="F114" i="1"/>
  <c r="J114" i="1"/>
  <c r="G114" i="1"/>
  <c r="B77" i="1"/>
  <c r="F76" i="1"/>
  <c r="J76" i="1"/>
  <c r="G76" i="1"/>
  <c r="B228" i="1"/>
  <c r="F227" i="1"/>
  <c r="J227" i="1"/>
  <c r="G227" i="1"/>
  <c r="F200" i="1"/>
  <c r="B201" i="1"/>
  <c r="J200" i="1"/>
  <c r="G200" i="1"/>
  <c r="B371" i="1" l="1"/>
  <c r="J371" i="1" s="1"/>
  <c r="F370" i="1"/>
  <c r="H370" i="1"/>
  <c r="G370" i="1"/>
  <c r="B322" i="1"/>
  <c r="J321" i="1"/>
  <c r="G321" i="1"/>
  <c r="F321" i="1"/>
  <c r="G19" i="1"/>
  <c r="B20" i="1"/>
  <c r="J19" i="1"/>
  <c r="F19" i="1"/>
  <c r="G256" i="1"/>
  <c r="F256" i="1"/>
  <c r="B257" i="1"/>
  <c r="J256" i="1"/>
  <c r="F77" i="1"/>
  <c r="B78" i="1"/>
  <c r="J77" i="1"/>
  <c r="H77" i="1"/>
  <c r="G77" i="1"/>
  <c r="F115" i="1"/>
  <c r="B116" i="1"/>
  <c r="J115" i="1"/>
  <c r="H115" i="1"/>
  <c r="G115" i="1"/>
  <c r="J152" i="1"/>
  <c r="G152" i="1"/>
  <c r="B153" i="1"/>
  <c r="F152" i="1"/>
  <c r="F282" i="1"/>
  <c r="J282" i="1"/>
  <c r="G282" i="1"/>
  <c r="D240" i="1"/>
  <c r="D301" i="1"/>
  <c r="J201" i="1"/>
  <c r="F201" i="1"/>
  <c r="B202" i="1"/>
  <c r="G201" i="1"/>
  <c r="F228" i="1"/>
  <c r="B229" i="1"/>
  <c r="J228" i="1"/>
  <c r="G228" i="1"/>
  <c r="F371" i="1" l="1"/>
  <c r="B372" i="1"/>
  <c r="J372" i="1" s="1"/>
  <c r="G371" i="1"/>
  <c r="B323" i="1"/>
  <c r="J322" i="1"/>
  <c r="H322" i="1"/>
  <c r="F322" i="1"/>
  <c r="G322" i="1"/>
  <c r="J20" i="1"/>
  <c r="B21" i="1"/>
  <c r="G20" i="1"/>
  <c r="F20" i="1"/>
  <c r="J257" i="1"/>
  <c r="G257" i="1"/>
  <c r="B258" i="1"/>
  <c r="F257" i="1"/>
  <c r="F283" i="1"/>
  <c r="J283" i="1"/>
  <c r="H283" i="1"/>
  <c r="G283" i="1"/>
  <c r="B230" i="1"/>
  <c r="F229" i="1"/>
  <c r="J229" i="1"/>
  <c r="G229" i="1"/>
  <c r="B203" i="1"/>
  <c r="J202" i="1"/>
  <c r="F202" i="1"/>
  <c r="G202" i="1"/>
  <c r="D302" i="1"/>
  <c r="F116" i="1"/>
  <c r="B117" i="1"/>
  <c r="J116" i="1"/>
  <c r="H116" i="1"/>
  <c r="G116" i="1"/>
  <c r="B154" i="1"/>
  <c r="J153" i="1"/>
  <c r="H153" i="1"/>
  <c r="F153" i="1"/>
  <c r="G153" i="1"/>
  <c r="F78" i="1"/>
  <c r="J78" i="1"/>
  <c r="B79" i="1"/>
  <c r="H78" i="1"/>
  <c r="G78" i="1"/>
  <c r="F372" i="1" l="1"/>
  <c r="B373" i="1"/>
  <c r="J373" i="1" s="1"/>
  <c r="G372" i="1"/>
  <c r="B324" i="1"/>
  <c r="H323" i="1"/>
  <c r="J323" i="1"/>
  <c r="G323" i="1"/>
  <c r="F323" i="1"/>
  <c r="B22" i="1"/>
  <c r="H21" i="1"/>
  <c r="F21" i="1"/>
  <c r="J21" i="1"/>
  <c r="G21" i="1"/>
  <c r="B259" i="1"/>
  <c r="J258" i="1"/>
  <c r="F258" i="1"/>
  <c r="G258" i="1"/>
  <c r="H258" i="1"/>
  <c r="D303" i="1"/>
  <c r="B204" i="1"/>
  <c r="F203" i="1"/>
  <c r="J203" i="1"/>
  <c r="G203" i="1"/>
  <c r="F230" i="1"/>
  <c r="B231" i="1"/>
  <c r="J230" i="1"/>
  <c r="H230" i="1"/>
  <c r="G230" i="1"/>
  <c r="F154" i="1"/>
  <c r="B155" i="1"/>
  <c r="J154" i="1"/>
  <c r="H154" i="1"/>
  <c r="G154" i="1"/>
  <c r="J79" i="1"/>
  <c r="F79" i="1"/>
  <c r="B80" i="1"/>
  <c r="G79" i="1"/>
  <c r="B118" i="1"/>
  <c r="J117" i="1"/>
  <c r="H117" i="1"/>
  <c r="F117" i="1"/>
  <c r="G117" i="1"/>
  <c r="F284" i="1"/>
  <c r="J284" i="1"/>
  <c r="H284" i="1"/>
  <c r="G284" i="1"/>
  <c r="F373" i="1" l="1"/>
  <c r="B374" i="1"/>
  <c r="J374" i="1" s="1"/>
  <c r="G373" i="1"/>
  <c r="B326" i="1"/>
  <c r="H324" i="1"/>
  <c r="G324" i="1"/>
  <c r="F324" i="1"/>
  <c r="J324" i="1"/>
  <c r="F22" i="1"/>
  <c r="J22" i="1"/>
  <c r="H22" i="1"/>
  <c r="B23" i="1"/>
  <c r="G22" i="1"/>
  <c r="F259" i="1"/>
  <c r="G259" i="1"/>
  <c r="H259" i="1"/>
  <c r="B260" i="1"/>
  <c r="J259" i="1"/>
  <c r="B81" i="1"/>
  <c r="J80" i="1"/>
  <c r="F80" i="1"/>
  <c r="G80" i="1"/>
  <c r="J285" i="1"/>
  <c r="H285" i="1"/>
  <c r="F285" i="1"/>
  <c r="G285" i="1"/>
  <c r="F204" i="1"/>
  <c r="B205" i="1"/>
  <c r="J204" i="1"/>
  <c r="G204" i="1"/>
  <c r="H204" i="1"/>
  <c r="D304" i="1"/>
  <c r="B119" i="1"/>
  <c r="F118" i="1"/>
  <c r="J118" i="1"/>
  <c r="G118" i="1"/>
  <c r="F155" i="1"/>
  <c r="B156" i="1"/>
  <c r="J155" i="1"/>
  <c r="H155" i="1"/>
  <c r="G155" i="1"/>
  <c r="F231" i="1"/>
  <c r="B232" i="1"/>
  <c r="J231" i="1"/>
  <c r="H231" i="1"/>
  <c r="G231" i="1"/>
  <c r="B375" i="1" l="1"/>
  <c r="J375" i="1" s="1"/>
  <c r="F374" i="1"/>
  <c r="H374" i="1"/>
  <c r="G374" i="1"/>
  <c r="B327" i="1"/>
  <c r="F326" i="1"/>
  <c r="J326" i="1"/>
  <c r="G326" i="1"/>
  <c r="F23" i="1"/>
  <c r="G23" i="1"/>
  <c r="B24" i="1"/>
  <c r="H23" i="1"/>
  <c r="J23" i="1"/>
  <c r="B261" i="1"/>
  <c r="F260" i="1"/>
  <c r="H260" i="1"/>
  <c r="G260" i="1"/>
  <c r="B233" i="1"/>
  <c r="F232" i="1"/>
  <c r="H232" i="1"/>
  <c r="G232" i="1"/>
  <c r="B157" i="1"/>
  <c r="F156" i="1"/>
  <c r="J156" i="1"/>
  <c r="G156" i="1"/>
  <c r="F205" i="1"/>
  <c r="B206" i="1"/>
  <c r="J205" i="1"/>
  <c r="H205" i="1"/>
  <c r="G205" i="1"/>
  <c r="B82" i="1"/>
  <c r="F81" i="1"/>
  <c r="J81" i="1"/>
  <c r="G81" i="1"/>
  <c r="F119" i="1"/>
  <c r="B120" i="1"/>
  <c r="J119" i="1"/>
  <c r="G119" i="1"/>
  <c r="D305" i="1"/>
  <c r="F286" i="1"/>
  <c r="J286" i="1"/>
  <c r="G286" i="1"/>
  <c r="F375" i="1" l="1"/>
  <c r="B376" i="1"/>
  <c r="J376" i="1" s="1"/>
  <c r="H375" i="1"/>
  <c r="G375" i="1"/>
  <c r="B328" i="1"/>
  <c r="F327" i="1"/>
  <c r="J327" i="1"/>
  <c r="G327" i="1"/>
  <c r="F24" i="1"/>
  <c r="J24" i="1"/>
  <c r="B25" i="1"/>
  <c r="G24" i="1"/>
  <c r="J261" i="1"/>
  <c r="B262" i="1"/>
  <c r="H261" i="1"/>
  <c r="F261" i="1"/>
  <c r="G261" i="1"/>
  <c r="D306" i="1"/>
  <c r="F82" i="1"/>
  <c r="B83" i="1"/>
  <c r="J82" i="1"/>
  <c r="G82" i="1"/>
  <c r="F206" i="1"/>
  <c r="J206" i="1"/>
  <c r="B207" i="1"/>
  <c r="H206" i="1"/>
  <c r="G206" i="1"/>
  <c r="G157" i="1"/>
  <c r="F157" i="1"/>
  <c r="B158" i="1"/>
  <c r="J157" i="1"/>
  <c r="F233" i="1"/>
  <c r="J233" i="1"/>
  <c r="H233" i="1"/>
  <c r="B234" i="1"/>
  <c r="G233" i="1"/>
  <c r="F287" i="1"/>
  <c r="J287" i="1"/>
  <c r="G287" i="1"/>
  <c r="B121" i="1"/>
  <c r="F120" i="1"/>
  <c r="J120" i="1"/>
  <c r="G120" i="1"/>
  <c r="F376" i="1" l="1"/>
  <c r="B377" i="1"/>
  <c r="J377" i="1" s="1"/>
  <c r="H376" i="1"/>
  <c r="G376" i="1"/>
  <c r="B329" i="1"/>
  <c r="J328" i="1"/>
  <c r="G328" i="1"/>
  <c r="F328" i="1"/>
  <c r="H328" i="1"/>
  <c r="B26" i="1"/>
  <c r="J25" i="1"/>
  <c r="G25" i="1"/>
  <c r="F25" i="1"/>
  <c r="J262" i="1"/>
  <c r="H262" i="1"/>
  <c r="B263" i="1"/>
  <c r="G262" i="1"/>
  <c r="F262" i="1"/>
  <c r="F121" i="1"/>
  <c r="B122" i="1"/>
  <c r="J121" i="1"/>
  <c r="G121" i="1"/>
  <c r="J288" i="1"/>
  <c r="F288" i="1"/>
  <c r="G288" i="1"/>
  <c r="J158" i="1"/>
  <c r="G158" i="1"/>
  <c r="B159" i="1"/>
  <c r="F158" i="1"/>
  <c r="B208" i="1"/>
  <c r="J207" i="1"/>
  <c r="H207" i="1"/>
  <c r="F207" i="1"/>
  <c r="G207" i="1"/>
  <c r="B84" i="1"/>
  <c r="F83" i="1"/>
  <c r="J83" i="1"/>
  <c r="G83" i="1"/>
  <c r="D307" i="1"/>
  <c r="B235" i="1"/>
  <c r="J234" i="1"/>
  <c r="H234" i="1"/>
  <c r="F234" i="1"/>
  <c r="G234" i="1"/>
  <c r="F377" i="1" l="1"/>
  <c r="B378" i="1"/>
  <c r="J378" i="1" s="1"/>
  <c r="G377" i="1"/>
  <c r="B330" i="1"/>
  <c r="B331" i="1" s="1"/>
  <c r="F329" i="1"/>
  <c r="H329" i="1"/>
  <c r="G329" i="1"/>
  <c r="J329" i="1"/>
  <c r="J26" i="1"/>
  <c r="F26" i="1"/>
  <c r="G26" i="1"/>
  <c r="B27" i="1"/>
  <c r="F263" i="1"/>
  <c r="B264" i="1"/>
  <c r="J263" i="1"/>
  <c r="G263" i="1"/>
  <c r="D308" i="1"/>
  <c r="F84" i="1"/>
  <c r="B85" i="1"/>
  <c r="J84" i="1"/>
  <c r="H84" i="1"/>
  <c r="G84" i="1"/>
  <c r="B160" i="1"/>
  <c r="J159" i="1"/>
  <c r="H159" i="1"/>
  <c r="F159" i="1"/>
  <c r="G159" i="1"/>
  <c r="B209" i="1"/>
  <c r="F208" i="1"/>
  <c r="J208" i="1"/>
  <c r="G208" i="1"/>
  <c r="J289" i="1"/>
  <c r="F289" i="1"/>
  <c r="G289" i="1"/>
  <c r="B123" i="1"/>
  <c r="F122" i="1"/>
  <c r="J122" i="1"/>
  <c r="G122" i="1"/>
  <c r="F235" i="1"/>
  <c r="B236" i="1"/>
  <c r="H235" i="1"/>
  <c r="G235" i="1"/>
  <c r="J331" i="1" l="1"/>
  <c r="B332" i="1"/>
  <c r="F331" i="1"/>
  <c r="H331" i="1"/>
  <c r="G331" i="1"/>
  <c r="B379" i="1"/>
  <c r="J379" i="1" s="1"/>
  <c r="F378" i="1"/>
  <c r="G378" i="1"/>
  <c r="G330" i="1"/>
  <c r="H330" i="1"/>
  <c r="F330" i="1"/>
  <c r="J330" i="1"/>
  <c r="F27" i="1"/>
  <c r="G27" i="1"/>
  <c r="J27" i="1"/>
  <c r="H27" i="1"/>
  <c r="B28" i="1"/>
  <c r="J264" i="1"/>
  <c r="G264" i="1"/>
  <c r="B265" i="1"/>
  <c r="F264" i="1"/>
  <c r="F160" i="1"/>
  <c r="B161" i="1"/>
  <c r="J160" i="1"/>
  <c r="H160" i="1"/>
  <c r="G160" i="1"/>
  <c r="F123" i="1"/>
  <c r="B124" i="1"/>
  <c r="J123" i="1"/>
  <c r="H123" i="1"/>
  <c r="G123" i="1"/>
  <c r="F290" i="1"/>
  <c r="J290" i="1"/>
  <c r="G290" i="1"/>
  <c r="B86" i="1"/>
  <c r="F85" i="1"/>
  <c r="J85" i="1"/>
  <c r="G85" i="1"/>
  <c r="B210" i="1"/>
  <c r="F209" i="1"/>
  <c r="J209" i="1"/>
  <c r="G209" i="1"/>
  <c r="J236" i="1"/>
  <c r="F236" i="1"/>
  <c r="B237" i="1"/>
  <c r="H236" i="1"/>
  <c r="G236" i="1"/>
  <c r="D309" i="1"/>
  <c r="F332" i="1" l="1"/>
  <c r="J332" i="1"/>
  <c r="B333" i="1"/>
  <c r="G332" i="1"/>
  <c r="F379" i="1"/>
  <c r="B380" i="1"/>
  <c r="J380" i="1" s="1"/>
  <c r="G379" i="1"/>
  <c r="J28" i="1"/>
  <c r="F28" i="1"/>
  <c r="H28" i="1"/>
  <c r="B29" i="1"/>
  <c r="G28" i="1"/>
  <c r="F265" i="1"/>
  <c r="J265" i="1"/>
  <c r="G265" i="1"/>
  <c r="B266" i="1"/>
  <c r="D310" i="1"/>
  <c r="G86" i="1"/>
  <c r="F86" i="1"/>
  <c r="J86" i="1"/>
  <c r="B87" i="1"/>
  <c r="F161" i="1"/>
  <c r="B162" i="1"/>
  <c r="J161" i="1"/>
  <c r="H161" i="1"/>
  <c r="G161" i="1"/>
  <c r="F210" i="1"/>
  <c r="B211" i="1"/>
  <c r="J210" i="1"/>
  <c r="G210" i="1"/>
  <c r="F291" i="1"/>
  <c r="J291" i="1"/>
  <c r="H291" i="1"/>
  <c r="G291" i="1"/>
  <c r="B125" i="1"/>
  <c r="J124" i="1"/>
  <c r="H124" i="1"/>
  <c r="F124" i="1"/>
  <c r="G124" i="1"/>
  <c r="J237" i="1"/>
  <c r="H237" i="1"/>
  <c r="F237" i="1"/>
  <c r="B238" i="1"/>
  <c r="G237" i="1"/>
  <c r="J333" i="1" l="1"/>
  <c r="F333" i="1"/>
  <c r="B334" i="1"/>
  <c r="G333" i="1"/>
  <c r="F380" i="1"/>
  <c r="B381" i="1"/>
  <c r="J381" i="1" s="1"/>
  <c r="H380" i="1"/>
  <c r="G380" i="1"/>
  <c r="J29" i="1"/>
  <c r="B30" i="1"/>
  <c r="H29" i="1"/>
  <c r="F29" i="1"/>
  <c r="G29" i="1"/>
  <c r="B267" i="1"/>
  <c r="J266" i="1"/>
  <c r="F266" i="1"/>
  <c r="G266" i="1"/>
  <c r="J87" i="1"/>
  <c r="B88" i="1"/>
  <c r="F87" i="1"/>
  <c r="G87" i="1"/>
  <c r="J238" i="1"/>
  <c r="B239" i="1"/>
  <c r="F238" i="1"/>
  <c r="G238" i="1"/>
  <c r="F125" i="1"/>
  <c r="B126" i="1"/>
  <c r="J125" i="1"/>
  <c r="H125" i="1"/>
  <c r="G125" i="1"/>
  <c r="F292" i="1"/>
  <c r="J292" i="1"/>
  <c r="H292" i="1"/>
  <c r="G292" i="1"/>
  <c r="B212" i="1"/>
  <c r="F211" i="1"/>
  <c r="J211" i="1"/>
  <c r="G211" i="1"/>
  <c r="B163" i="1"/>
  <c r="F162" i="1"/>
  <c r="J162" i="1"/>
  <c r="G162" i="1"/>
  <c r="J334" i="1" l="1"/>
  <c r="F334" i="1"/>
  <c r="B335" i="1"/>
  <c r="G334" i="1"/>
  <c r="F381" i="1"/>
  <c r="B382" i="1"/>
  <c r="J382" i="1" s="1"/>
  <c r="H381" i="1"/>
  <c r="G381" i="1"/>
  <c r="J30" i="1"/>
  <c r="G30" i="1"/>
  <c r="B31" i="1"/>
  <c r="F30" i="1"/>
  <c r="G267" i="1"/>
  <c r="F267" i="1"/>
  <c r="J267" i="1"/>
  <c r="B268" i="1"/>
  <c r="F126" i="1"/>
  <c r="B127" i="1"/>
  <c r="J126" i="1"/>
  <c r="G126" i="1"/>
  <c r="B240" i="1"/>
  <c r="J239" i="1"/>
  <c r="F239" i="1"/>
  <c r="G239" i="1"/>
  <c r="F163" i="1"/>
  <c r="B164" i="1"/>
  <c r="J163" i="1"/>
  <c r="G163" i="1"/>
  <c r="J88" i="1"/>
  <c r="B89" i="1"/>
  <c r="H88" i="1"/>
  <c r="F88" i="1"/>
  <c r="G88" i="1"/>
  <c r="F212" i="1"/>
  <c r="B213" i="1"/>
  <c r="J212" i="1"/>
  <c r="G212" i="1"/>
  <c r="F293" i="1"/>
  <c r="H293" i="1"/>
  <c r="G293" i="1"/>
  <c r="J335" i="1" l="1"/>
  <c r="G335" i="1"/>
  <c r="F335" i="1"/>
  <c r="B336" i="1"/>
  <c r="B383" i="1"/>
  <c r="J383" i="1" s="1"/>
  <c r="F382" i="1"/>
  <c r="H382" i="1"/>
  <c r="G382" i="1"/>
  <c r="G31" i="1"/>
  <c r="B32" i="1"/>
  <c r="F31" i="1"/>
  <c r="J31" i="1"/>
  <c r="F268" i="1"/>
  <c r="H268" i="1"/>
  <c r="B269" i="1"/>
  <c r="J268" i="1"/>
  <c r="G268" i="1"/>
  <c r="B241" i="1"/>
  <c r="F240" i="1"/>
  <c r="J240" i="1"/>
  <c r="G240" i="1"/>
  <c r="B214" i="1"/>
  <c r="F213" i="1"/>
  <c r="J213" i="1"/>
  <c r="G213" i="1"/>
  <c r="F89" i="1"/>
  <c r="J89" i="1"/>
  <c r="H89" i="1"/>
  <c r="B90" i="1"/>
  <c r="G89" i="1"/>
  <c r="J164" i="1"/>
  <c r="F164" i="1"/>
  <c r="B165" i="1"/>
  <c r="G164" i="1"/>
  <c r="F294" i="1"/>
  <c r="J294" i="1"/>
  <c r="H294" i="1"/>
  <c r="G294" i="1"/>
  <c r="J127" i="1"/>
  <c r="B128" i="1"/>
  <c r="F127" i="1"/>
  <c r="G127" i="1"/>
  <c r="J336" i="1" l="1"/>
  <c r="G336" i="1"/>
  <c r="F336" i="1"/>
  <c r="B337" i="1"/>
  <c r="F383" i="1"/>
  <c r="B384" i="1"/>
  <c r="J384" i="1" s="1"/>
  <c r="G383" i="1"/>
  <c r="B33" i="1"/>
  <c r="J32" i="1"/>
  <c r="F32" i="1"/>
  <c r="G32" i="1"/>
  <c r="F269" i="1"/>
  <c r="G269" i="1"/>
  <c r="H269" i="1"/>
  <c r="J269" i="1"/>
  <c r="B270" i="1"/>
  <c r="B166" i="1"/>
  <c r="J165" i="1"/>
  <c r="G165" i="1"/>
  <c r="F165" i="1"/>
  <c r="J90" i="1"/>
  <c r="B91" i="1"/>
  <c r="H90" i="1"/>
  <c r="F90" i="1"/>
  <c r="G90" i="1"/>
  <c r="B215" i="1"/>
  <c r="F214" i="1"/>
  <c r="J214" i="1"/>
  <c r="H214" i="1"/>
  <c r="G214" i="1"/>
  <c r="B129" i="1"/>
  <c r="J128" i="1"/>
  <c r="F128" i="1"/>
  <c r="G128" i="1"/>
  <c r="F295" i="1"/>
  <c r="J295" i="1"/>
  <c r="H295" i="1"/>
  <c r="G295" i="1"/>
  <c r="F241" i="1"/>
  <c r="B242" i="1"/>
  <c r="J241" i="1"/>
  <c r="G241" i="1"/>
  <c r="J337" i="1" l="1"/>
  <c r="H337" i="1"/>
  <c r="G337" i="1"/>
  <c r="B338" i="1"/>
  <c r="F337" i="1"/>
  <c r="F384" i="1"/>
  <c r="B385" i="1"/>
  <c r="J385" i="1" s="1"/>
  <c r="G384" i="1"/>
  <c r="G33" i="1"/>
  <c r="F33" i="1"/>
  <c r="B34" i="1"/>
  <c r="J33" i="1"/>
  <c r="F270" i="1"/>
  <c r="G270" i="1"/>
  <c r="B243" i="1"/>
  <c r="F242" i="1"/>
  <c r="J242" i="1"/>
  <c r="G242" i="1"/>
  <c r="F215" i="1"/>
  <c r="J215" i="1"/>
  <c r="H215" i="1"/>
  <c r="G215" i="1"/>
  <c r="B92" i="1"/>
  <c r="F91" i="1"/>
  <c r="J91" i="1"/>
  <c r="G91" i="1"/>
  <c r="F296" i="1"/>
  <c r="H296" i="1"/>
  <c r="G296" i="1"/>
  <c r="B167" i="1"/>
  <c r="F166" i="1"/>
  <c r="J166" i="1"/>
  <c r="G166" i="1"/>
  <c r="J129" i="1"/>
  <c r="B130" i="1"/>
  <c r="F129" i="1"/>
  <c r="H129" i="1"/>
  <c r="G129" i="1"/>
  <c r="J338" i="1" l="1"/>
  <c r="B339" i="1"/>
  <c r="G338" i="1"/>
  <c r="F338" i="1"/>
  <c r="F385" i="1"/>
  <c r="B386" i="1"/>
  <c r="J386" i="1" s="1"/>
  <c r="G385" i="1"/>
  <c r="J34" i="1"/>
  <c r="B35" i="1"/>
  <c r="G34" i="1"/>
  <c r="F34" i="1"/>
  <c r="F167" i="1"/>
  <c r="B168" i="1"/>
  <c r="J167" i="1"/>
  <c r="H167" i="1"/>
  <c r="G167" i="1"/>
  <c r="F297" i="1"/>
  <c r="J297" i="1"/>
  <c r="H297" i="1"/>
  <c r="G297" i="1"/>
  <c r="B131" i="1"/>
  <c r="J130" i="1"/>
  <c r="H130" i="1"/>
  <c r="F130" i="1"/>
  <c r="G130" i="1"/>
  <c r="F92" i="1"/>
  <c r="B93" i="1"/>
  <c r="J92" i="1"/>
  <c r="G92" i="1"/>
  <c r="F243" i="1"/>
  <c r="J243" i="1"/>
  <c r="B244" i="1"/>
  <c r="H243" i="1"/>
  <c r="G243" i="1"/>
  <c r="J339" i="1" l="1"/>
  <c r="G339" i="1"/>
  <c r="B340" i="1"/>
  <c r="F339" i="1"/>
  <c r="B387" i="1"/>
  <c r="J387" i="1" s="1"/>
  <c r="G386" i="1"/>
  <c r="F386" i="1"/>
  <c r="F35" i="1"/>
  <c r="H35" i="1"/>
  <c r="J35" i="1"/>
  <c r="B36" i="1"/>
  <c r="G35" i="1"/>
  <c r="F168" i="1"/>
  <c r="B169" i="1"/>
  <c r="J168" i="1"/>
  <c r="H168" i="1"/>
  <c r="G168" i="1"/>
  <c r="J244" i="1"/>
  <c r="H244" i="1"/>
  <c r="F244" i="1"/>
  <c r="G244" i="1"/>
  <c r="B94" i="1"/>
  <c r="F93" i="1"/>
  <c r="J93" i="1"/>
  <c r="G93" i="1"/>
  <c r="B132" i="1"/>
  <c r="F131" i="1"/>
  <c r="J131" i="1"/>
  <c r="G131" i="1"/>
  <c r="F298" i="1"/>
  <c r="J298" i="1"/>
  <c r="H298" i="1"/>
  <c r="G298" i="1"/>
  <c r="J340" i="1" l="1"/>
  <c r="F340" i="1"/>
  <c r="G340" i="1"/>
  <c r="B341" i="1"/>
  <c r="F387" i="1"/>
  <c r="B388" i="1"/>
  <c r="J388" i="1" s="1"/>
  <c r="G387" i="1"/>
  <c r="B37" i="1"/>
  <c r="J36" i="1"/>
  <c r="G36" i="1"/>
  <c r="H36" i="1"/>
  <c r="F36" i="1"/>
  <c r="F299" i="1"/>
  <c r="J299" i="1"/>
  <c r="H299" i="1"/>
  <c r="G299" i="1"/>
  <c r="F132" i="1"/>
  <c r="B133" i="1"/>
  <c r="J132" i="1"/>
  <c r="G132" i="1"/>
  <c r="B95" i="1"/>
  <c r="F94" i="1"/>
  <c r="J94" i="1"/>
  <c r="H94" i="1"/>
  <c r="G94" i="1"/>
  <c r="F169" i="1"/>
  <c r="B170" i="1"/>
  <c r="J169" i="1"/>
  <c r="H169" i="1"/>
  <c r="G169" i="1"/>
  <c r="J341" i="1" l="1"/>
  <c r="F341" i="1"/>
  <c r="B342" i="1"/>
  <c r="H341" i="1"/>
  <c r="G341" i="1"/>
  <c r="F388" i="1"/>
  <c r="B389" i="1"/>
  <c r="J389" i="1" s="1"/>
  <c r="H388" i="1"/>
  <c r="G388" i="1"/>
  <c r="B38" i="1"/>
  <c r="J37" i="1"/>
  <c r="H37" i="1"/>
  <c r="F37" i="1"/>
  <c r="G37" i="1"/>
  <c r="B171" i="1"/>
  <c r="J170" i="1"/>
  <c r="H170" i="1"/>
  <c r="F170" i="1"/>
  <c r="G170" i="1"/>
  <c r="B96" i="1"/>
  <c r="F95" i="1"/>
  <c r="J95" i="1"/>
  <c r="G95" i="1"/>
  <c r="J300" i="1"/>
  <c r="H300" i="1"/>
  <c r="F300" i="1"/>
  <c r="G300" i="1"/>
  <c r="B134" i="1"/>
  <c r="F133" i="1"/>
  <c r="J133" i="1"/>
  <c r="G133" i="1"/>
  <c r="J342" i="1" l="1"/>
  <c r="B343" i="1"/>
  <c r="H342" i="1"/>
  <c r="G342" i="1"/>
  <c r="F342" i="1"/>
  <c r="F389" i="1"/>
  <c r="B390" i="1"/>
  <c r="J390" i="1" s="1"/>
  <c r="G389" i="1"/>
  <c r="F38" i="1"/>
  <c r="G38" i="1"/>
  <c r="J38" i="1"/>
  <c r="B39" i="1"/>
  <c r="H38" i="1"/>
  <c r="F301" i="1"/>
  <c r="J301" i="1"/>
  <c r="H301" i="1"/>
  <c r="G301" i="1"/>
  <c r="F171" i="1"/>
  <c r="B172" i="1"/>
  <c r="J171" i="1"/>
  <c r="H171" i="1"/>
  <c r="G171" i="1"/>
  <c r="F134" i="1"/>
  <c r="J134" i="1"/>
  <c r="B135" i="1"/>
  <c r="G134" i="1"/>
  <c r="F96" i="1"/>
  <c r="B97" i="1"/>
  <c r="J96" i="1"/>
  <c r="G96" i="1"/>
  <c r="J343" i="1" l="1"/>
  <c r="B344" i="1"/>
  <c r="F343" i="1"/>
  <c r="H343" i="1"/>
  <c r="G343" i="1"/>
  <c r="B391" i="1"/>
  <c r="J391" i="1" s="1"/>
  <c r="F390" i="1"/>
  <c r="G390" i="1"/>
  <c r="F39" i="1"/>
  <c r="B40" i="1"/>
  <c r="G39" i="1"/>
  <c r="H39" i="1"/>
  <c r="J39" i="1"/>
  <c r="B98" i="1"/>
  <c r="F97" i="1"/>
  <c r="J97" i="1"/>
  <c r="G97" i="1"/>
  <c r="F302" i="1"/>
  <c r="J302" i="1"/>
  <c r="H302" i="1"/>
  <c r="G302" i="1"/>
  <c r="F135" i="1"/>
  <c r="B136" i="1"/>
  <c r="J135" i="1"/>
  <c r="G135" i="1"/>
  <c r="F172" i="1"/>
  <c r="B173" i="1"/>
  <c r="J172" i="1"/>
  <c r="H172" i="1"/>
  <c r="G172" i="1"/>
  <c r="J344" i="1" l="1"/>
  <c r="F344" i="1"/>
  <c r="B345" i="1"/>
  <c r="H344" i="1"/>
  <c r="G344" i="1"/>
  <c r="F391" i="1"/>
  <c r="B392" i="1"/>
  <c r="J392" i="1" s="1"/>
  <c r="G391" i="1"/>
  <c r="B41" i="1"/>
  <c r="J40" i="1"/>
  <c r="H40" i="1"/>
  <c r="F40" i="1"/>
  <c r="G40" i="1"/>
  <c r="B137" i="1"/>
  <c r="F136" i="1"/>
  <c r="J136" i="1"/>
  <c r="H136" i="1"/>
  <c r="G136" i="1"/>
  <c r="F303" i="1"/>
  <c r="H303" i="1"/>
  <c r="G303" i="1"/>
  <c r="F98" i="1"/>
  <c r="B99" i="1"/>
  <c r="J98" i="1"/>
  <c r="G98" i="1"/>
  <c r="B174" i="1"/>
  <c r="F173" i="1"/>
  <c r="J173" i="1"/>
  <c r="G173" i="1"/>
  <c r="J345" i="1" l="1"/>
  <c r="F345" i="1"/>
  <c r="B346" i="1"/>
  <c r="H345" i="1"/>
  <c r="G345" i="1"/>
  <c r="F392" i="1"/>
  <c r="B393" i="1"/>
  <c r="J393" i="1" s="1"/>
  <c r="G392" i="1"/>
  <c r="J41" i="1"/>
  <c r="G41" i="1"/>
  <c r="F41" i="1"/>
  <c r="B42" i="1"/>
  <c r="F304" i="1"/>
  <c r="H304" i="1"/>
  <c r="G304" i="1"/>
  <c r="B100" i="1"/>
  <c r="F99" i="1"/>
  <c r="J99" i="1"/>
  <c r="G99" i="1"/>
  <c r="G174" i="1"/>
  <c r="F174" i="1"/>
  <c r="B175" i="1"/>
  <c r="J174" i="1"/>
  <c r="B138" i="1"/>
  <c r="J137" i="1"/>
  <c r="H137" i="1"/>
  <c r="F137" i="1"/>
  <c r="G137" i="1"/>
  <c r="J346" i="1" l="1"/>
  <c r="B347" i="1"/>
  <c r="G346" i="1"/>
  <c r="F346" i="1"/>
  <c r="F393" i="1"/>
  <c r="B394" i="1"/>
  <c r="J394" i="1" s="1"/>
  <c r="G393" i="1"/>
  <c r="J42" i="1"/>
  <c r="G42" i="1"/>
  <c r="B43" i="1"/>
  <c r="F42" i="1"/>
  <c r="J175" i="1"/>
  <c r="G175" i="1"/>
  <c r="B176" i="1"/>
  <c r="F175" i="1"/>
  <c r="F305" i="1"/>
  <c r="H305" i="1"/>
  <c r="G305" i="1"/>
  <c r="F138" i="1"/>
  <c r="B139" i="1"/>
  <c r="J138" i="1"/>
  <c r="H138" i="1"/>
  <c r="G138" i="1"/>
  <c r="F100" i="1"/>
  <c r="B101" i="1"/>
  <c r="J100" i="1"/>
  <c r="H100" i="1"/>
  <c r="G100" i="1"/>
  <c r="J347" i="1" l="1"/>
  <c r="F347" i="1"/>
  <c r="G347" i="1"/>
  <c r="B348" i="1"/>
  <c r="B395" i="1"/>
  <c r="J395" i="1" s="1"/>
  <c r="H394" i="1"/>
  <c r="F394" i="1"/>
  <c r="G394" i="1"/>
  <c r="B44" i="1"/>
  <c r="F43" i="1"/>
  <c r="J43" i="1"/>
  <c r="G43" i="1"/>
  <c r="B177" i="1"/>
  <c r="J176" i="1"/>
  <c r="H176" i="1"/>
  <c r="F176" i="1"/>
  <c r="G176" i="1"/>
  <c r="B102" i="1"/>
  <c r="J101" i="1"/>
  <c r="H101" i="1"/>
  <c r="F101" i="1"/>
  <c r="G101" i="1"/>
  <c r="F139" i="1"/>
  <c r="B140" i="1"/>
  <c r="J139" i="1"/>
  <c r="H139" i="1"/>
  <c r="G139" i="1"/>
  <c r="F306" i="1"/>
  <c r="J306" i="1"/>
  <c r="H306" i="1"/>
  <c r="G306" i="1"/>
  <c r="J348" i="1" l="1"/>
  <c r="F348" i="1"/>
  <c r="B349" i="1"/>
  <c r="G348" i="1"/>
  <c r="F395" i="1"/>
  <c r="B396" i="1"/>
  <c r="J396" i="1" s="1"/>
  <c r="H395" i="1"/>
  <c r="G395" i="1"/>
  <c r="H44" i="1"/>
  <c r="J44" i="1"/>
  <c r="B45" i="1"/>
  <c r="G44" i="1"/>
  <c r="F44" i="1"/>
  <c r="F140" i="1"/>
  <c r="J140" i="1"/>
  <c r="G140" i="1"/>
  <c r="F102" i="1"/>
  <c r="J102" i="1"/>
  <c r="G102" i="1"/>
  <c r="F177" i="1"/>
  <c r="B178" i="1"/>
  <c r="J177" i="1"/>
  <c r="H177" i="1"/>
  <c r="G177" i="1"/>
  <c r="F307" i="1"/>
  <c r="J307" i="1"/>
  <c r="H307" i="1"/>
  <c r="G307" i="1"/>
  <c r="J349" i="1" l="1"/>
  <c r="F349" i="1"/>
  <c r="B350" i="1"/>
  <c r="G349" i="1"/>
  <c r="F396" i="1"/>
  <c r="B397" i="1"/>
  <c r="J397" i="1" s="1"/>
  <c r="H396" i="1"/>
  <c r="G396" i="1"/>
  <c r="B46" i="1"/>
  <c r="H45" i="1"/>
  <c r="F45" i="1"/>
  <c r="G45" i="1"/>
  <c r="J45" i="1"/>
  <c r="F308" i="1"/>
  <c r="J308" i="1"/>
  <c r="G308" i="1"/>
  <c r="F178" i="1"/>
  <c r="B179" i="1"/>
  <c r="J178" i="1"/>
  <c r="H178" i="1"/>
  <c r="G178" i="1"/>
  <c r="J350" i="1" l="1"/>
  <c r="B351" i="1"/>
  <c r="F350" i="1"/>
  <c r="G350" i="1"/>
  <c r="F397" i="1"/>
  <c r="H397" i="1"/>
  <c r="G397" i="1"/>
  <c r="H46" i="1"/>
  <c r="G46" i="1"/>
  <c r="B47" i="1"/>
  <c r="F46" i="1"/>
  <c r="J46" i="1"/>
  <c r="B180" i="1"/>
  <c r="F179" i="1"/>
  <c r="J179" i="1"/>
  <c r="G179" i="1"/>
  <c r="F309" i="1"/>
  <c r="J309" i="1"/>
  <c r="G309" i="1"/>
  <c r="J351" i="1" l="1"/>
  <c r="F351" i="1"/>
  <c r="H351" i="1"/>
  <c r="B352" i="1"/>
  <c r="G351" i="1"/>
  <c r="H47" i="1"/>
  <c r="F47" i="1"/>
  <c r="G47" i="1"/>
  <c r="B48" i="1"/>
  <c r="J47" i="1"/>
  <c r="F180" i="1"/>
  <c r="J180" i="1"/>
  <c r="B181" i="1"/>
  <c r="G180" i="1"/>
  <c r="F310" i="1"/>
  <c r="J310" i="1"/>
  <c r="G310" i="1"/>
  <c r="J352" i="1" l="1"/>
  <c r="F352" i="1"/>
  <c r="H352" i="1"/>
  <c r="G352" i="1"/>
  <c r="B353" i="1"/>
  <c r="G48" i="1"/>
  <c r="B49" i="1"/>
  <c r="F48" i="1"/>
  <c r="J48" i="1"/>
  <c r="J181" i="1"/>
  <c r="F181" i="1"/>
  <c r="B182" i="1"/>
  <c r="G181" i="1"/>
  <c r="G311" i="1"/>
  <c r="F311" i="1"/>
  <c r="J311" i="1"/>
  <c r="J353" i="1" l="1"/>
  <c r="B354" i="1"/>
  <c r="G353" i="1"/>
  <c r="F353" i="1"/>
  <c r="H353" i="1"/>
  <c r="G49" i="1"/>
  <c r="F49" i="1"/>
  <c r="J49" i="1"/>
  <c r="B50" i="1"/>
  <c r="J312" i="1"/>
  <c r="F312" i="1"/>
  <c r="G312" i="1"/>
  <c r="B183" i="1"/>
  <c r="J182" i="1"/>
  <c r="G182" i="1"/>
  <c r="F182" i="1"/>
  <c r="J354" i="1" l="1"/>
  <c r="B355" i="1"/>
  <c r="F354" i="1"/>
  <c r="G354" i="1"/>
  <c r="J50" i="1"/>
  <c r="F50" i="1"/>
  <c r="G50" i="1"/>
  <c r="B51" i="1"/>
  <c r="B186" i="1"/>
  <c r="B184" i="1"/>
  <c r="F183" i="1"/>
  <c r="J183" i="1"/>
  <c r="G183" i="1"/>
  <c r="J313" i="1"/>
  <c r="H313" i="1"/>
  <c r="F313" i="1"/>
  <c r="G313" i="1"/>
  <c r="J355" i="1" l="1"/>
  <c r="F355" i="1"/>
  <c r="G355" i="1"/>
  <c r="B52" i="1"/>
  <c r="J51" i="1"/>
  <c r="G51" i="1"/>
  <c r="F51" i="1"/>
  <c r="F186" i="1"/>
  <c r="J186" i="1"/>
  <c r="H186" i="1"/>
  <c r="G186" i="1"/>
  <c r="F184" i="1"/>
  <c r="J184" i="1"/>
  <c r="B187" i="1"/>
  <c r="B185" i="1"/>
  <c r="H184" i="1"/>
  <c r="G184" i="1"/>
  <c r="F314" i="1"/>
  <c r="J314" i="1"/>
  <c r="H314" i="1"/>
  <c r="G314" i="1"/>
  <c r="G52" i="1" l="1"/>
  <c r="F52" i="1"/>
  <c r="B53" i="1"/>
  <c r="J52" i="1"/>
  <c r="B188" i="1"/>
  <c r="F185" i="1"/>
  <c r="J185" i="1"/>
  <c r="H185" i="1"/>
  <c r="G185" i="1"/>
  <c r="F187" i="1"/>
  <c r="J187" i="1"/>
  <c r="H187" i="1"/>
  <c r="G187" i="1"/>
  <c r="F53" i="1" l="1"/>
  <c r="G53" i="1"/>
  <c r="B54" i="1"/>
  <c r="J53" i="1"/>
  <c r="H53" i="1"/>
  <c r="F188" i="1"/>
  <c r="J188" i="1"/>
  <c r="H188" i="1"/>
  <c r="G188" i="1"/>
  <c r="F54" i="1" l="1"/>
  <c r="G54" i="1"/>
  <c r="B55" i="1"/>
  <c r="J54" i="1"/>
  <c r="H54" i="1"/>
  <c r="H55" i="1" l="1"/>
  <c r="J55" i="1"/>
  <c r="B56" i="1"/>
  <c r="G55" i="1"/>
  <c r="F55" i="1"/>
  <c r="J56" i="1" l="1"/>
  <c r="F56" i="1"/>
  <c r="B57" i="1"/>
  <c r="G56" i="1"/>
  <c r="H56" i="1"/>
  <c r="H57" i="1" l="1"/>
  <c r="G57" i="1"/>
  <c r="B58" i="1"/>
  <c r="J57" i="1"/>
  <c r="F57" i="1"/>
  <c r="J58" i="1" l="1"/>
  <c r="B59" i="1"/>
  <c r="F58" i="1"/>
  <c r="G58" i="1"/>
  <c r="G59" i="1" l="1"/>
  <c r="F59" i="1"/>
  <c r="J59" i="1"/>
  <c r="B60" i="1"/>
  <c r="F60" i="1" l="1"/>
  <c r="B61" i="1"/>
  <c r="J60" i="1"/>
  <c r="G60" i="1"/>
  <c r="B62" i="1" l="1"/>
  <c r="G61" i="1"/>
  <c r="J61" i="1"/>
  <c r="H61" i="1"/>
  <c r="F61" i="1"/>
  <c r="F62" i="1" l="1"/>
  <c r="G62" i="1"/>
  <c r="B63" i="1"/>
  <c r="J62" i="1"/>
  <c r="H62" i="1"/>
  <c r="H63" i="1" l="1"/>
  <c r="J63" i="1"/>
  <c r="B64" i="1"/>
  <c r="G63" i="1"/>
  <c r="F63" i="1"/>
  <c r="J64" i="1" l="1"/>
  <c r="G27" i="3" s="1"/>
  <c r="G64" i="1"/>
  <c r="AN281" i="1" s="1"/>
  <c r="F64" i="1"/>
  <c r="AK192" i="1" s="1"/>
  <c r="G26" i="3"/>
  <c r="G49" i="3"/>
  <c r="G17" i="3"/>
  <c r="G14" i="3"/>
  <c r="G15" i="3"/>
  <c r="AK143" i="1" l="1"/>
  <c r="AK180" i="1"/>
  <c r="AK132" i="1"/>
  <c r="AK96" i="1"/>
  <c r="G38" i="3"/>
  <c r="G19" i="3"/>
  <c r="G18" i="3"/>
  <c r="G29" i="3"/>
  <c r="G25" i="3"/>
  <c r="G51" i="3"/>
  <c r="G30" i="3"/>
  <c r="G21" i="3"/>
  <c r="G34" i="3"/>
  <c r="G22" i="3"/>
  <c r="G35" i="3"/>
  <c r="G23" i="3"/>
  <c r="G33" i="3"/>
  <c r="G39" i="3"/>
  <c r="G50" i="3"/>
  <c r="G31" i="3"/>
  <c r="G37" i="3"/>
  <c r="BD378" i="1" l="1"/>
  <c r="BB378" i="1" s="1"/>
  <c r="BD326" i="1" l="1"/>
  <c r="BB326" i="1" s="1"/>
  <c r="AU190" i="1" l="1"/>
  <c r="AU103" i="1"/>
  <c r="AH356" i="1"/>
  <c r="AH217" i="1"/>
  <c r="AU271" i="1"/>
  <c r="AH103" i="1"/>
  <c r="AH9" i="1"/>
  <c r="AU356" i="1"/>
  <c r="AU245" i="1"/>
  <c r="AH65" i="1"/>
  <c r="AU217" i="1"/>
  <c r="AH190" i="1"/>
  <c r="AU316" i="1"/>
  <c r="AU65" i="1"/>
  <c r="AH141" i="1"/>
  <c r="AU141" i="1"/>
  <c r="AH316" i="1"/>
  <c r="AH271" i="1"/>
  <c r="AU9" i="1"/>
  <c r="G12" i="3" s="1"/>
  <c r="AH245" i="1"/>
  <c r="G48" i="3" l="1"/>
  <c r="G36" i="3"/>
  <c r="G28" i="3"/>
  <c r="G24" i="3"/>
  <c r="BD311" i="1"/>
  <c r="BB311" i="1" s="1"/>
  <c r="AN194" i="1"/>
  <c r="AN59" i="1"/>
  <c r="BD33" i="1"/>
  <c r="BB33" i="1" s="1"/>
  <c r="BD13" i="1"/>
  <c r="BB13" i="1" s="1"/>
  <c r="AN127" i="1"/>
  <c r="AN33" i="1"/>
  <c r="BD275" i="1"/>
  <c r="BB275" i="1" s="1"/>
  <c r="BD151" i="1"/>
  <c r="BB151" i="1" s="1"/>
  <c r="AN360" i="1"/>
  <c r="BD241" i="1"/>
  <c r="BB241" i="1" s="1"/>
  <c r="BD239" i="1" s="1"/>
  <c r="BD249" i="1"/>
  <c r="BB249" i="1" s="1"/>
  <c r="BD247" i="1" s="1"/>
  <c r="BD349" i="1"/>
  <c r="BB349" i="1" s="1"/>
  <c r="AN145" i="1"/>
  <c r="AN121" i="1"/>
  <c r="AN51" i="1"/>
  <c r="BD266" i="1"/>
  <c r="BB266" i="1" s="1"/>
  <c r="BD264" i="1" s="1"/>
  <c r="BD59" i="1"/>
  <c r="BB59" i="1" s="1"/>
  <c r="BD98" i="1"/>
  <c r="BB98" i="1" s="1"/>
  <c r="BD96" i="1" s="1"/>
  <c r="BD221" i="1"/>
  <c r="BB221" i="1" s="1"/>
  <c r="BD219" i="1" s="1"/>
  <c r="AN86" i="1"/>
  <c r="BD82" i="1"/>
  <c r="BB82" i="1" s="1"/>
  <c r="BD194" i="1"/>
  <c r="BB194" i="1" s="1"/>
  <c r="BD192" i="1" s="1"/>
  <c r="AN42" i="1"/>
  <c r="BD366" i="1"/>
  <c r="BB366" i="1" s="1"/>
  <c r="BD92" i="1"/>
  <c r="BB92" i="1" s="1"/>
  <c r="BD212" i="1"/>
  <c r="BB212" i="1" s="1"/>
  <c r="BD210" i="1" s="1"/>
  <c r="BD256" i="1"/>
  <c r="BB256" i="1" s="1"/>
  <c r="BD254" i="1" s="1"/>
  <c r="AN335" i="1"/>
  <c r="AN275" i="1"/>
  <c r="AN311" i="1"/>
  <c r="AN249" i="1"/>
  <c r="BD145" i="1"/>
  <c r="BB145" i="1" s="1"/>
  <c r="BD157" i="1"/>
  <c r="BB157" i="1" s="1"/>
  <c r="AN320" i="1"/>
  <c r="AN69" i="1"/>
  <c r="AN134" i="1"/>
  <c r="AN19" i="1"/>
  <c r="AN339" i="1"/>
  <c r="BD182" i="1"/>
  <c r="BB182" i="1" s="1"/>
  <c r="BD180" i="1" s="1"/>
  <c r="BD360" i="1"/>
  <c r="BB360" i="1" s="1"/>
  <c r="BD320" i="1"/>
  <c r="BB320" i="1" s="1"/>
  <c r="BD86" i="1"/>
  <c r="BB86" i="1" s="1"/>
  <c r="BD202" i="1"/>
  <c r="BB202" i="1" s="1"/>
  <c r="BD200" i="1" s="1"/>
  <c r="AN366" i="1"/>
  <c r="AN212" i="1"/>
  <c r="AN113" i="1"/>
  <c r="AN182" i="1"/>
  <c r="BD165" i="1"/>
  <c r="BB165" i="1" s="1"/>
  <c r="BD174" i="1"/>
  <c r="BB174" i="1" s="1"/>
  <c r="BD42" i="1"/>
  <c r="BB42" i="1" s="1"/>
  <c r="BD127" i="1"/>
  <c r="BB127" i="1" s="1"/>
  <c r="AN256" i="1"/>
  <c r="BD69" i="1"/>
  <c r="BB69" i="1" s="1"/>
  <c r="AN92" i="1"/>
  <c r="AN266" i="1"/>
  <c r="AN202" i="1"/>
  <c r="BD25" i="1"/>
  <c r="BB25" i="1" s="1"/>
  <c r="AN241" i="1"/>
  <c r="BD107" i="1"/>
  <c r="BB107" i="1" s="1"/>
  <c r="BD75" i="1"/>
  <c r="BB75" i="1" s="1"/>
  <c r="BD19" i="1"/>
  <c r="BB19" i="1" s="1"/>
  <c r="BD281" i="1"/>
  <c r="BB281" i="1" s="1"/>
  <c r="AN98" i="1"/>
  <c r="AN289" i="1"/>
  <c r="BD121" i="1"/>
  <c r="BB121" i="1" s="1"/>
  <c r="BD51" i="1"/>
  <c r="BB51" i="1" s="1"/>
  <c r="BD228" i="1"/>
  <c r="BB228" i="1" s="1"/>
  <c r="BD226" i="1" s="1"/>
  <c r="AN25" i="1"/>
  <c r="AN326" i="1"/>
  <c r="AN349" i="1"/>
  <c r="AN82" i="1"/>
  <c r="BD113" i="1"/>
  <c r="BB113" i="1" s="1"/>
  <c r="BD335" i="1"/>
  <c r="BB335" i="1" s="1"/>
  <c r="AN174" i="1"/>
  <c r="AN157" i="1"/>
  <c r="BD134" i="1"/>
  <c r="BB134" i="1" s="1"/>
  <c r="BD132" i="1" s="1"/>
  <c r="AN228" i="1"/>
  <c r="AN107" i="1"/>
  <c r="BD289" i="1"/>
  <c r="BB289" i="1" s="1"/>
  <c r="AN151" i="1"/>
  <c r="AN75" i="1"/>
  <c r="AN13" i="1"/>
  <c r="BD339" i="1"/>
  <c r="BB339" i="1" s="1"/>
  <c r="AN221" i="1"/>
  <c r="AN165" i="1"/>
  <c r="BD372" i="1"/>
  <c r="BB372" i="1" s="1"/>
  <c r="AN372" i="1"/>
  <c r="AN378" i="1"/>
  <c r="AN386" i="1"/>
  <c r="BD386" i="1"/>
  <c r="BB386" i="1" s="1"/>
  <c r="BD392" i="1"/>
  <c r="AN392" i="1"/>
  <c r="G32" i="3"/>
  <c r="AK200" i="1"/>
  <c r="AK219" i="1"/>
  <c r="AK358" i="1"/>
  <c r="AK49" i="1"/>
  <c r="AK119" i="1"/>
  <c r="AK287" i="1"/>
  <c r="AK11" i="1"/>
  <c r="AK247" i="1"/>
  <c r="AK309" i="1"/>
  <c r="AK318" i="1"/>
  <c r="AK254" i="1"/>
  <c r="AK80" i="1"/>
  <c r="AK226" i="1"/>
  <c r="AK105" i="1"/>
  <c r="AK264" i="1"/>
  <c r="AK210" i="1"/>
  <c r="AK67" i="1"/>
  <c r="AK333" i="1"/>
  <c r="AK163" i="1"/>
  <c r="AK273" i="1"/>
  <c r="AK347" i="1"/>
  <c r="AK239" i="1"/>
  <c r="AK31" i="1"/>
  <c r="AK384" i="1"/>
  <c r="AK390" i="1"/>
  <c r="G16" i="3"/>
  <c r="G20" i="3"/>
  <c r="BB392" i="1" l="1"/>
  <c r="BD390" i="1" s="1"/>
  <c r="AY390" i="1" s="1"/>
  <c r="G42" i="3"/>
  <c r="G44" i="3"/>
  <c r="G47" i="3"/>
  <c r="G45" i="3"/>
  <c r="G46" i="3"/>
  <c r="G40" i="3"/>
  <c r="G43" i="3"/>
  <c r="G41" i="3"/>
  <c r="BD49" i="1"/>
  <c r="F15" i="3" s="1"/>
  <c r="BD67" i="1"/>
  <c r="AY67" i="1" s="1"/>
  <c r="BD119" i="1"/>
  <c r="F22" i="3" s="1"/>
  <c r="AY254" i="1"/>
  <c r="F38" i="3"/>
  <c r="AY219" i="1"/>
  <c r="F33" i="3"/>
  <c r="F37" i="3"/>
  <c r="AY247" i="1"/>
  <c r="BD358" i="1"/>
  <c r="AY358" i="1" s="1"/>
  <c r="BD318" i="1"/>
  <c r="AY318" i="1" s="1"/>
  <c r="BD273" i="1"/>
  <c r="F41" i="3" s="1"/>
  <c r="BD31" i="1"/>
  <c r="F23" i="3"/>
  <c r="AY132" i="1"/>
  <c r="F31" i="3"/>
  <c r="AY210" i="1"/>
  <c r="F29" i="3"/>
  <c r="AY192" i="1"/>
  <c r="AY96" i="1"/>
  <c r="F19" i="3"/>
  <c r="AY239" i="1"/>
  <c r="F35" i="3"/>
  <c r="BD287" i="1"/>
  <c r="F42" i="3" s="1"/>
  <c r="BD333" i="1"/>
  <c r="AY333" i="1" s="1"/>
  <c r="BD384" i="1"/>
  <c r="AY384" i="1" s="1"/>
  <c r="BD163" i="1"/>
  <c r="BD143" i="1"/>
  <c r="BD80" i="1"/>
  <c r="AY226" i="1"/>
  <c r="F34" i="3"/>
  <c r="BD105" i="1"/>
  <c r="F30" i="3"/>
  <c r="AY200" i="1"/>
  <c r="F27" i="3"/>
  <c r="AY180" i="1"/>
  <c r="F39" i="3"/>
  <c r="AY264" i="1"/>
  <c r="BD11" i="1"/>
  <c r="BD309" i="1"/>
  <c r="F43" i="3" s="1"/>
  <c r="BD347" i="1"/>
  <c r="AY347" i="1" s="1"/>
  <c r="E5" i="3" l="1"/>
  <c r="F46" i="3"/>
  <c r="F45" i="3"/>
  <c r="F47" i="3"/>
  <c r="F17" i="3"/>
  <c r="AY49" i="1"/>
  <c r="AY119" i="1"/>
  <c r="F18" i="3"/>
  <c r="AY80" i="1"/>
  <c r="BD65" i="1" s="1"/>
  <c r="F16" i="3" s="1"/>
  <c r="AY31" i="1"/>
  <c r="F14" i="3"/>
  <c r="BD245" i="1"/>
  <c r="F36" i="3" s="1"/>
  <c r="F21" i="3"/>
  <c r="AY105" i="1"/>
  <c r="F25" i="3"/>
  <c r="AY143" i="1"/>
  <c r="F50" i="3"/>
  <c r="AY287" i="1"/>
  <c r="F49" i="3"/>
  <c r="AY273" i="1"/>
  <c r="AY309" i="1"/>
  <c r="F51" i="3"/>
  <c r="AY11" i="1"/>
  <c r="F13" i="3"/>
  <c r="AY163" i="1"/>
  <c r="F26" i="3"/>
  <c r="BD190" i="1"/>
  <c r="F28" i="3" s="1"/>
  <c r="BD217" i="1"/>
  <c r="F32" i="3" s="1"/>
  <c r="BD103" i="1" l="1"/>
  <c r="F20" i="3" s="1"/>
  <c r="BD141" i="1"/>
  <c r="F24" i="3" s="1"/>
  <c r="BD9" i="1"/>
  <c r="F12" i="3" s="1"/>
  <c r="BD271" i="1"/>
  <c r="BD316" i="1"/>
  <c r="F44" i="3" s="1"/>
  <c r="BD356" i="1"/>
  <c r="F48" i="3" l="1"/>
  <c r="F40" i="3"/>
  <c r="E8" i="3" l="1"/>
</calcChain>
</file>

<file path=xl/sharedStrings.xml><?xml version="1.0" encoding="utf-8"?>
<sst xmlns="http://schemas.openxmlformats.org/spreadsheetml/2006/main" count="1590" uniqueCount="259">
  <si>
    <t>MATRIZ DE EVALUACIÓN TÉCNICA</t>
  </si>
  <si>
    <t>RESULTADO</t>
  </si>
  <si>
    <t>Compañía</t>
  </si>
  <si>
    <t>Compañía #1</t>
  </si>
  <si>
    <t>Requerimiento</t>
  </si>
  <si>
    <t>Comentarios</t>
  </si>
  <si>
    <t>Documentación Requerida</t>
  </si>
  <si>
    <t>Unidad</t>
  </si>
  <si>
    <t>Excluyente</t>
  </si>
  <si>
    <t>Mín</t>
  </si>
  <si>
    <t>Tg</t>
  </si>
  <si>
    <t>Máx</t>
  </si>
  <si>
    <t>Ponderación</t>
  </si>
  <si>
    <t>Resultado</t>
  </si>
  <si>
    <t>Exclusion</t>
  </si>
  <si>
    <t>FLUIDOS DE PERFORACIÓN</t>
  </si>
  <si>
    <t>UNIDAD</t>
  </si>
  <si>
    <t xml:space="preserve"> </t>
  </si>
  <si>
    <t>1.1</t>
  </si>
  <si>
    <t>Personal</t>
  </si>
  <si>
    <t>Referente Técnico de la Línea</t>
  </si>
  <si>
    <t>Experiencia General</t>
  </si>
  <si>
    <t>Copia de CV validada con firma de Representate Legal.</t>
  </si>
  <si>
    <t>Años</t>
  </si>
  <si>
    <t>Ascendente</t>
  </si>
  <si>
    <t>NO</t>
  </si>
  <si>
    <t>Experiencia Offshore</t>
  </si>
  <si>
    <t>Formación Profesional</t>
  </si>
  <si>
    <t>Ingeniero = 100%; Tec Experiencia = 50%</t>
  </si>
  <si>
    <t>Copia del Titulo profesional o Certificado de Estudio</t>
  </si>
  <si>
    <t>Cumplimiento</t>
  </si>
  <si>
    <t>Si</t>
  </si>
  <si>
    <t>Supervisor de Servicio en Plataforma Autoelevable</t>
  </si>
  <si>
    <t>Fluidos de perforación y completación</t>
  </si>
  <si>
    <t>1.2</t>
  </si>
  <si>
    <t>Equipamiento &amp; Soporte Técnico</t>
  </si>
  <si>
    <t>Materiales químicos</t>
  </si>
  <si>
    <t>Hojas técnicas , Fichas de datos se seguridad, Carta que indique que estan bajo el sistema SGA</t>
  </si>
  <si>
    <t>SI</t>
  </si>
  <si>
    <t>Programa de fluidos</t>
  </si>
  <si>
    <t>Programa tentativo del fluido a utilizar por pozo
Simulaciones con el software para limpieza y reforzamiento de pared de pozo</t>
  </si>
  <si>
    <t>Control de calidad de los productos</t>
  </si>
  <si>
    <t xml:space="preserve">Certificado del control de calidad </t>
  </si>
  <si>
    <t>Ensayos de laboratorio de las formulaciones</t>
  </si>
  <si>
    <t>Presentar los ensayos de las formulaciones presentadas para cada fase y propuestas en el programa de fluidos</t>
  </si>
  <si>
    <t>Equipamiento de laboratorio</t>
  </si>
  <si>
    <t>Una tabla resumen del equipamiento básico y especial disponible</t>
  </si>
  <si>
    <t>Equipamiento de completación</t>
  </si>
  <si>
    <t xml:space="preserve">Especificaciones técnicas y certificados del equipamiento a utilizar como escariadores + cepillos </t>
  </si>
  <si>
    <t>Equipamiento de control de sólidos</t>
  </si>
  <si>
    <t>Decanters</t>
  </si>
  <si>
    <t>Tabla con equipamiento disponible, Especificaciones técnicas del equipamiento
En caso de ser reparadas, anexar certificado de reparación.</t>
  </si>
  <si>
    <t>Tornillos transportador de 18"</t>
  </si>
  <si>
    <t>Indicar especificaciones del tornillo</t>
  </si>
  <si>
    <t>Mallas</t>
  </si>
  <si>
    <t>Especifcaciones técnicas, tabla resumen de las mallas disponibles</t>
  </si>
  <si>
    <t>Mantenimiento Operativo</t>
  </si>
  <si>
    <t>Tabla donde se especifique  los respuesto que incluye su manteniento operativo del equipamiento primario y propio.</t>
  </si>
  <si>
    <t>1.3</t>
  </si>
  <si>
    <t>Facilidades / Instalaciones</t>
  </si>
  <si>
    <t xml:space="preserve">Planta </t>
  </si>
  <si>
    <t>Tanques almacenamiento en Dos Bocas</t>
  </si>
  <si>
    <t>Plano de la planta. Tabla resumen de la cantidad de tanques disponible "unicamente para LA EMPRESA" con capacidad mínima de 1000m3 para base aceite</t>
  </si>
  <si>
    <t>m3</t>
  </si>
  <si>
    <t>Capacidad bombeo de lodo hacia el barco</t>
  </si>
  <si>
    <t>Especificaciones técnicas donde se indique su capacidad de bombeo efectiva desde su base hasta el barco, mínima de 30m3/hora</t>
  </si>
  <si>
    <t>m3/Hr</t>
  </si>
  <si>
    <t>Capacidad bombeo de barita hacia el barco</t>
  </si>
  <si>
    <t>Especificaciones técnicas donde se indique su capacidad de bombeo efectiva desde su base hasta el barco, mínima de 12ton/hora</t>
  </si>
  <si>
    <t>Ton/Hr</t>
  </si>
  <si>
    <t>Capacidad preparación lodo</t>
  </si>
  <si>
    <t>Especificaciones técnicas donde se indique su capacidad de preparar fluido, mínimo 300 m3/día</t>
  </si>
  <si>
    <t>m3/Día</t>
  </si>
  <si>
    <t>Almacenamiento de productos químicos</t>
  </si>
  <si>
    <t xml:space="preserve">Especificaciones técnicas del almacen y silos presurizados de barita, capacidad mínima de 500 toneladas. </t>
  </si>
  <si>
    <t xml:space="preserve">Manejo de recortes y residuos </t>
  </si>
  <si>
    <t>Cajas de recortes y pipas</t>
  </si>
  <si>
    <t>Especificaciones técnicas de las cajas de recortes y pipas, indicando certificaciones correspondientes</t>
  </si>
  <si>
    <t>Transporte terrestre</t>
  </si>
  <si>
    <t>Plan de manejo de los recortes desde el puerto al sitio de disposición final, indicando tipo de transporte y certificaciones correspondientes</t>
  </si>
  <si>
    <t>Tratamiento de disposición final y certificado</t>
  </si>
  <si>
    <t>Plan de tratamiento de los recortes, indicando empresa de tratamiento, tipo de tratamiento, permisos y habilitaciones correspondientes. Cumplimiento de entrega del certificado de disposición final.</t>
  </si>
  <si>
    <t>CEMENTACION</t>
  </si>
  <si>
    <t>Copia de CV validada con firma de Representate Legal.Experiencia comproba en el manejos de unidades de Alta presión  tanto propias como de otras compañias..</t>
  </si>
  <si>
    <t>Equipamiento</t>
  </si>
  <si>
    <t xml:space="preserve">Cumpimiento del equimiento solicitado en el pliego técnico </t>
  </si>
  <si>
    <t xml:space="preserve">Presentación de Carta  bajo protesta de decir Verdad indicando   disponibilidad de  los materiales solicitados en  Anexo III, planilla adjunta del punto 2.3. </t>
  </si>
  <si>
    <t>Materiales</t>
  </si>
  <si>
    <t>Aditivos Liquidos (si=100% ; no=0%)</t>
  </si>
  <si>
    <t xml:space="preserve">Presentacion de MSDS de todos los Aditivos liquidos solicitados en el pliego Tecnico. </t>
  </si>
  <si>
    <t>Equipo de Flotacion y Centralizadores (Cumple requerimientos de Accesorios de flotacion Anexo III=50% + Cumple requerimientos de centralizadores Anexo III=50%; No=0%)</t>
  </si>
  <si>
    <t xml:space="preserve">Deberá presentar Carta de aceptación compromiso del cumpliento de todo lo requerido en el Anexo III. Presentación de planilla detallada de materiales solicitado Vs  materiales propuesto se solicita cumpliento de  a lo sumo 95%.  </t>
  </si>
  <si>
    <t>Disponiblidad de Packers recuperables  y tapones N y K (si=100% ; no=0%)</t>
  </si>
  <si>
    <t>Presentación de Carta  bajo protesta de decir Verdad indicando   disponibilidad de  los materiales solicitados en Anexo III. " Paker Recuperables y Tapoes N y K" .</t>
  </si>
  <si>
    <t>Soporte Tecnico</t>
  </si>
  <si>
    <t xml:space="preserve">Requerimiento Tecnico de Lechadas y Colchones </t>
  </si>
  <si>
    <t>(Cumple requerimientos Anexo III=100% ; cumple requerimientos parcialmente= 50%; No cumple=0%)</t>
  </si>
  <si>
    <t>Planta</t>
  </si>
  <si>
    <t>Planta de Cemento en Dos Bocas durante la operación. (si=100% ; no=0%)</t>
  </si>
  <si>
    <t>Carta bajo protesta de decir verdad    confirmando   ubicación de Planta de cemento instalada en Dos Bocas</t>
  </si>
  <si>
    <t xml:space="preserve">Capacidad instalada en puerto (sks) </t>
  </si>
  <si>
    <t>Presentación de documentación que avale  Capacidad de  planta (Especificaciones, planos y fotos )</t>
  </si>
  <si>
    <t>Sxs</t>
  </si>
  <si>
    <t>SERVICIO DIRECCIONAL</t>
  </si>
  <si>
    <t xml:space="preserve">Formación Profesional  (Ingeniero = 100%; Tecnico = 50%). </t>
  </si>
  <si>
    <t xml:space="preserve">Equpamentos Ofrecidos (MWD, RSS, LWD) son de tecnologias proprias de la empresa </t>
  </si>
  <si>
    <t xml:space="preserve">Disponibilidad de  RSS   de los diferente diametros  descripto en el Anexo III  </t>
  </si>
  <si>
    <t xml:space="preserve">(Disponibilida de equipos para hueco  entre 17-1/2" y 6"=100%;   Disponilidad  solo de 17-1/2", 12-1/4", 8-1/2": =80% ;  no disponilidad  de algunas  de los siguiente  equipos para hueco  17-1/2", 12-1/4", 8-1/2": =0% </t>
  </si>
  <si>
    <t>%</t>
  </si>
  <si>
    <t>Valor mínimo de MTBF entre  herramientas (MDF, RSS y MWD) considerando todos diametros de herramientas listadas en Tabla de Precios:</t>
  </si>
  <si>
    <t>(MTBF Mínimo Presentado &lt; 2000 h) = 0%
(2000 &lt;= MTBF Mínimo Presentado &lt;= 4000 h) = 50%
(MTBF Mínimo Presentado &gt; 4000 h) = 100%</t>
  </si>
  <si>
    <t>Hs</t>
  </si>
  <si>
    <t>Permisos Legales de Fluidos Ionizantes</t>
  </si>
  <si>
    <t>Presentación de Carta  bajo protesta de decir Verdad   referente al cumplimiento.</t>
  </si>
  <si>
    <t>Almacenamiento de Fluidos Ionizantes</t>
  </si>
  <si>
    <t>Planta de fluidos de perforacion en Puerto Dos Bocas</t>
  </si>
  <si>
    <t>Base con Control de Humedad en Mantenimento</t>
  </si>
  <si>
    <t>Base que proverá el mantenimento poseé control de humidad en area de manteinmento de herramienta electronicas ? (Si=100%, No=0%)</t>
  </si>
  <si>
    <t>No</t>
  </si>
  <si>
    <t xml:space="preserve">Proceso de mantenimento (nivel de servicio) </t>
  </si>
  <si>
    <t>actualmente considera ambiente en que se submetío herramienta (Vibración, Temperatura) y se considera cambio de repuestos electronicos por cumplimento de vida util ?</t>
  </si>
  <si>
    <t>Equipo de prueba de DHM (Motor de Fondo)</t>
  </si>
  <si>
    <t>Base posé equipamento para prueba de respuesta de motor (Dinamometro)  en loop cerrado de fluido? (Si=100%, No=0%)</t>
  </si>
  <si>
    <t>Prueba Electronica Componente y Herramienta</t>
  </si>
  <si>
    <t>Base posé horno para pureba de electronica de MWD/LWD en temperatura (Horno de prueba) (Si=100%, No=0%)</t>
  </si>
  <si>
    <t>PERFILAJE</t>
  </si>
  <si>
    <t>Supervisor de Servicio en Plataforma Autoelevable - Toma de muestras, testigos rotados, VSP, pesca</t>
  </si>
  <si>
    <t>Herramientas de Registro Básicas</t>
  </si>
  <si>
    <t>Tiene todos los servicios? Si - No</t>
  </si>
  <si>
    <t>Presentación de Carta  bajo protesta de decir Verdad indicando   disponibilidad de herramientas   solicitados en Anexo III. , inventario disponible en el país</t>
  </si>
  <si>
    <t>Herramientas de Toma de Testigos Rotados</t>
  </si>
  <si>
    <t>Herramientas de toma de Muestras e id. De fluidos</t>
  </si>
  <si>
    <t>Herrramientas de Sísmica VSP</t>
  </si>
  <si>
    <t>Herramienta de Resonancia, Mineralogía</t>
  </si>
  <si>
    <t>Evaluación de Cemento  en  lodo pesado)</t>
  </si>
  <si>
    <t>1: Posee CBL, 2: Posee Ultrasónico 3: Puede correr en lodo pesado</t>
  </si>
  <si>
    <t>SOPORTE</t>
  </si>
  <si>
    <t>Soporte en Tiempo Real</t>
  </si>
  <si>
    <t>Si: 100%, No: 0%</t>
  </si>
  <si>
    <t>Especificaciones del servicio brindado</t>
  </si>
  <si>
    <t>Soporte Técnico y Calidad en México</t>
  </si>
  <si>
    <t>Organigrama de personal de soporte en México</t>
  </si>
  <si>
    <t>Soporte Petrofísico e Interpretación en México</t>
  </si>
  <si>
    <t>Laboratorios de herramientas, hidráulicos, electrónicos, mecánicos, muestras, etcc. A menos de 6 Hs Puerto</t>
  </si>
  <si>
    <t>1: Posee en país, 2: a menos de 12 hrs de puerto, 3: a menos de 6 horas de puerto</t>
  </si>
  <si>
    <t>Permisos legales para fuentes ionizantes y explosivos en México</t>
  </si>
  <si>
    <t>Si  - No</t>
  </si>
  <si>
    <t>Almacenamiento de Explosivos A menos de 6 Hs Puerto</t>
  </si>
  <si>
    <t>Mantenimiento de cables y equipos de presión A menos de 6 Hs Puerto</t>
  </si>
  <si>
    <t>Cantidad de unidades soportadas offshore en el país A menos de 6 Hs Puerto</t>
  </si>
  <si>
    <t>Número de unidades que tienen actualmente trabajando en proyectos offshore en México</t>
  </si>
  <si>
    <t>TREPANOS</t>
  </si>
  <si>
    <t>Años de Experiencia (años) (0 a 5 años 50%; 5 a 10 años 90%, más de 10 años 100%</t>
  </si>
  <si>
    <t>Experiencia Offshore (años) (0 a 2 años 50%; 2 a 5 años 90%, más de 5 años 100%</t>
  </si>
  <si>
    <t>Formación Profesional (Ingeniero=100%; Tec Experiencia=70%)</t>
  </si>
  <si>
    <t>Diseños Ofrecidos Experiencia de corridas de barrenas en el Area.</t>
  </si>
  <si>
    <t xml:space="preserve">Reportes de corridas con Imágenes de Desgaste. </t>
  </si>
  <si>
    <t xml:space="preserve"> Cantidad de pozos perforados con diseños similares </t>
  </si>
  <si>
    <t>Reportes finales de pozos de los 4 mas cercanos.</t>
  </si>
  <si>
    <t>Contar con simulador de hidraulicas en plataforma con capacidad de detallar componentes de BHA, simular caida de presión en los distintos componentes de de sarta, BHA y anular. El simulador debe tener capacidad de generar reportes exportables.</t>
  </si>
  <si>
    <t>Reporte de simulación del pozo mas cercano y reciente donde se pueda visualizar el tipo de reporte y el nombre del simulador.</t>
  </si>
  <si>
    <t xml:space="preserve">Disponer de software para el calculo, generación y exportación de reportes de propiedades de roca (UCS, Abrasividad e impacto) </t>
  </si>
  <si>
    <t>Base Operativa</t>
  </si>
  <si>
    <t>Distancia a Puerto Dos Bocas menor a 250 Km</t>
  </si>
  <si>
    <t>PDF con mapa de ubicación, listado detallando la instalación, carácterísticas y su capacidad fotografias de las areas principales de operación y almacenamiento.</t>
  </si>
  <si>
    <t>Capacidad de Inspección Bajo Standard DS-1 y DS-1 Bits de TH Hill en cercanías de Paraíso</t>
  </si>
  <si>
    <t>Si posee disponibilidad en cualquier momento de recibir una inspeccion de base y de cualquiera de los equipamientos o Barrenas</t>
  </si>
  <si>
    <t>HERRAMIENTAS DE FONDO</t>
  </si>
  <si>
    <t>Martillos de perforación</t>
  </si>
  <si>
    <t>Disponibilidad de herramientas para todas las medidas menores a 9 1/2".</t>
  </si>
  <si>
    <t>Hojas técnicas de las herramientas  y carta bajo protesta de decir verdad  con  inventario  disponible que se tendrá durante la operación.</t>
  </si>
  <si>
    <t>Software de posicionamiento y análisis</t>
  </si>
  <si>
    <t>Estabilizadores de aletas</t>
  </si>
  <si>
    <t xml:space="preserve">Disponibilidad de herramientas para todas las medidas menores a 36" x 9 1/2". </t>
  </si>
  <si>
    <t>Válvulas desviadoras de lodo</t>
  </si>
  <si>
    <t xml:space="preserve">Disponibilidad de herramientas para todas las medidas menores a 9 1/2". </t>
  </si>
  <si>
    <t>Cantidad de ciclos disponibles (1 a 3 =30%; 3 a 5 =80%; &gt;ó= 5 100%)</t>
  </si>
  <si>
    <t>Ensanchadores</t>
  </si>
  <si>
    <t xml:space="preserve">Disponibilidad de herramientas para todas las medidas menores a 20" x 9 1/2". </t>
  </si>
  <si>
    <t>Herramientas de pesca</t>
  </si>
  <si>
    <t xml:space="preserve">Disponibilidad de Overshots para pescar todas las medidas menores a 9 1/2". </t>
  </si>
  <si>
    <t>CORRIDA DE REVESTIDORES</t>
  </si>
  <si>
    <t>Llaves de entubar y manipuleo convencionales</t>
  </si>
  <si>
    <t xml:space="preserve">Disponibilidad de herramientas para todas las medidas menores a 30".  </t>
  </si>
  <si>
    <t>Certificados de la última inspección</t>
  </si>
  <si>
    <t>Copia de documentos internos de control de calidad</t>
  </si>
  <si>
    <t>Dispositivos impulsor de tubería (Tipo CRTi o similar)</t>
  </si>
  <si>
    <t xml:space="preserve">Disponibilidad de herramientas para todas las medidas menores a 20". </t>
  </si>
  <si>
    <t>Copia de certificado de la última inspección</t>
  </si>
  <si>
    <t>LINER HANGER</t>
  </si>
  <si>
    <t>Supervisor Tecnico de la plataforma</t>
  </si>
  <si>
    <t>Sistema de LH 9 5/8" x 13.5/8"</t>
  </si>
  <si>
    <t>Modelo Rotativo (bajando y cementando)</t>
  </si>
  <si>
    <t>Ficha tecnica resaltando estos valores con firma de representante legal</t>
  </si>
  <si>
    <t>Caracteristiacs Tecnicas (Presión Estallido, Colapso ) y Clearance de acuerdo al Pliego tecnico</t>
  </si>
  <si>
    <t>Disponibilidad de la Herramienta para la Ventana de Operación</t>
  </si>
  <si>
    <t>Carta garantizando la disponibilidad del equipamiento</t>
  </si>
  <si>
    <t>Sistema de LH 11.7/8" x 13.5/8"</t>
  </si>
  <si>
    <t>Sistema de LH 9.5/8" x 11.7/8"</t>
  </si>
  <si>
    <t>Sistema de LH 7" x 9 5/8"</t>
  </si>
  <si>
    <t>Casing Hardware</t>
  </si>
  <si>
    <t>Cumplimiento de lo Solicitado por Pliego tecnico</t>
  </si>
  <si>
    <t>Dardo y Tapon de cementacion</t>
  </si>
  <si>
    <t>Herramientas de Corrida</t>
  </si>
  <si>
    <t>Cabeza de cementacion</t>
  </si>
  <si>
    <t>PLANILLA DE EVALUACIÓN TECNICA</t>
  </si>
  <si>
    <t xml:space="preserve">PROYECTO: </t>
  </si>
  <si>
    <t>INSTRUCTIVO DE CARGA</t>
  </si>
  <si>
    <r>
      <t xml:space="preserve">Se deberan cargar en la columna </t>
    </r>
    <r>
      <rPr>
        <b/>
        <sz val="11"/>
        <color theme="1"/>
        <rFont val="Calibri"/>
        <family val="2"/>
        <scheme val="minor"/>
      </rPr>
      <t xml:space="preserve">AQ  de la Hoja Matriz se encuentran </t>
    </r>
    <r>
      <rPr>
        <sz val="11"/>
        <color theme="1"/>
        <rFont val="Calibri"/>
        <family val="2"/>
        <scheme val="minor"/>
      </rPr>
      <t>todos los valores correspondientes a cada una de las lineas de servicios. En la Columna Z de la hoja Matriz se observan los targets, maximos y minimos para cada uno de los elementos evaluados.</t>
    </r>
  </si>
  <si>
    <t>Los elementos que estan clasficados como excluyentes son los que definen el umbral minmo de la evaluacion tecnica, el incumplimiento de cualquiera de estos elementos excluyentes, no habilitará a continuar en el proceso de concurso por los servicios</t>
  </si>
  <si>
    <r>
      <t xml:space="preserve">En la hoja resultados se presentan los valores obtenidos para cada una de las lineas de servicio, cabe destacar que el incumplimiento de uno de los targets en los elementos exclusivos, establece una calificación de </t>
    </r>
    <r>
      <rPr>
        <b/>
        <sz val="11"/>
        <color rgb="FFFF0000"/>
        <rFont val="Calibri"/>
        <family val="2"/>
        <scheme val="minor"/>
      </rPr>
      <t>"NO CUMPLE CON LOS REQUERIMIENTOS MINIMOS".</t>
    </r>
  </si>
  <si>
    <t>EVALUACIÓN TÉCNICA</t>
  </si>
  <si>
    <t>Clasiifcación General</t>
  </si>
  <si>
    <t>Se cumplen puntos Excluyentes</t>
  </si>
  <si>
    <t>Apertura de Servicio por Aspecto</t>
  </si>
  <si>
    <t>Total Evaluación</t>
  </si>
  <si>
    <t>Codigo General</t>
  </si>
  <si>
    <t>SubCodigo</t>
  </si>
  <si>
    <t>ACTIVIDAD</t>
  </si>
  <si>
    <t>Codigo</t>
  </si>
  <si>
    <t>Exclusiones</t>
  </si>
  <si>
    <t>Total</t>
  </si>
  <si>
    <t>Instalaciones</t>
  </si>
  <si>
    <t>SI_NO</t>
  </si>
  <si>
    <t>Valor</t>
  </si>
  <si>
    <t>TIPO_MEDICION</t>
  </si>
  <si>
    <t>1</t>
  </si>
  <si>
    <t>2</t>
  </si>
  <si>
    <t>3</t>
  </si>
  <si>
    <t>4</t>
  </si>
  <si>
    <t>Descendente</t>
  </si>
  <si>
    <t>COMPANIA</t>
  </si>
  <si>
    <t>Compañía #2</t>
  </si>
  <si>
    <t>Compañía #3</t>
  </si>
  <si>
    <t>Años de Experiencia (años) (0 a 10 años 50%; 10 a 15 años 90%, más de 15 años 100%</t>
  </si>
  <si>
    <t>Supervisor de bombeo</t>
  </si>
  <si>
    <t>Años de supervisor</t>
  </si>
  <si>
    <t>Experiencia Offshore (años) (0 a 5años 50%; 5 a 10 años 90%, más de  10 años 100%</t>
  </si>
  <si>
    <t>Experiencia como supervisor  (años) (0 a 5años 50%; 5 a 10 años 90%, más de  10 años 100%</t>
  </si>
  <si>
    <t>Numero de trabajos realizados en los ultimos 3 años</t>
  </si>
  <si>
    <t>Numero de trabajos en los ultimos 3 años   (0 a 5 trabajos 50%; 5 a 10 trabajos 90%, más de  10 trabajos 100%</t>
  </si>
  <si>
    <t>Consumibles</t>
  </si>
  <si>
    <t>Materiales químicos y acidos</t>
  </si>
  <si>
    <t>Grava</t>
  </si>
  <si>
    <t>Hojas técnicas e inventario disponible</t>
  </si>
  <si>
    <t xml:space="preserve">Programa tentativo del fluido a utilizar para bombeo de grava, Simulaciones con el software de GP Y DAS </t>
  </si>
  <si>
    <t>Presentar los ensayos de las formulaciones presentadas para Gravel opack  y propuestas en el programa de fluidos</t>
  </si>
  <si>
    <t xml:space="preserve">Cumpimiento del equipamiento solicitado en el pliego técnico </t>
  </si>
  <si>
    <t>Presentación de Carta  bajo protesta de decir Verdad indicando   disponibilidad de  los materiales solicitados en  Anexo III,  Hojas tecnicas.</t>
  </si>
  <si>
    <t>Presentación de Carta  bajo protesta de decir Verdad indicando  Inventario de equipos disponibles en el pais</t>
  </si>
  <si>
    <t>TCP  &amp; ESP/DST</t>
  </si>
  <si>
    <t>Ingeniero lider Well Testing</t>
  </si>
  <si>
    <t>Lider ESP/DST</t>
  </si>
  <si>
    <t>Lider TCP</t>
  </si>
  <si>
    <t>Capacidad de Inspección  en cercanías de Paraíso</t>
  </si>
  <si>
    <t>Si posee disponibilidad en cualquier momento de recibir una inspeccion de base y de cualquiera de los equipamientos</t>
  </si>
  <si>
    <t>BOMBEO DE GRAVEL PACK</t>
  </si>
  <si>
    <t>AREA 31</t>
  </si>
  <si>
    <t>&lt;&lt; Nombre Compañía &gt;&gt;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</si>
</sst>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color theme="0" tint="-0.249977111117893"/>
      <name val="Calibri"/>
      <family val="2"/>
      <scheme val="minor"/>
    </font>
    <font>
      <b/>
      <sz val="11"/>
      <color theme="0" tint="-0.249977111117893"/>
      <name val="Calibri"/>
      <family val="2"/>
      <scheme val="minor"/>
    </font>
    <font>
      <sz val="10"/>
      <color theme="1"/>
      <name val="Calibri"/>
      <family val="2"/>
      <scheme val="minor"/>
    </font>
    <font>
      <sz val="9"/>
      <color theme="1"/>
      <name val="Calibri"/>
      <family val="2"/>
      <scheme val="minor"/>
    </font>
    <font>
      <sz val="11"/>
      <name val="Calibri"/>
      <family val="2"/>
      <scheme val="minor"/>
    </font>
    <font>
      <b/>
      <sz val="12"/>
      <color theme="1"/>
      <name val="Calibri"/>
      <family val="2"/>
      <scheme val="minor"/>
    </font>
    <font>
      <b/>
      <sz val="11"/>
      <color rgb="FFFF0000"/>
      <name val="Calibri"/>
      <family val="2"/>
      <scheme val="minor"/>
    </font>
    <font>
      <b/>
      <sz val="16"/>
      <color theme="1"/>
      <name val="Calibri"/>
      <family val="2"/>
      <scheme val="minor"/>
    </font>
    <font>
      <sz val="12"/>
      <color theme="1"/>
      <name val="Calibri"/>
      <family val="2"/>
      <scheme val="minor"/>
    </font>
    <font>
      <b/>
      <i/>
      <sz val="12"/>
      <color theme="1"/>
      <name val="Calibri"/>
      <family val="2"/>
      <scheme val="minor"/>
    </font>
    <font>
      <i/>
      <sz val="12"/>
      <color theme="1"/>
      <name val="Calibri"/>
      <family val="2"/>
      <scheme val="minor"/>
    </font>
    <font>
      <b/>
      <sz val="14"/>
      <color theme="1"/>
      <name val="Calibri"/>
      <family val="2"/>
      <scheme val="minor"/>
    </font>
  </fonts>
  <fills count="13">
    <fill>
      <patternFill patternType="none"/>
    </fill>
    <fill>
      <patternFill patternType="gray125"/>
    </fill>
    <fill>
      <patternFill patternType="solid">
        <fgColor theme="9" tint="-0.249977111117893"/>
        <bgColor indexed="64"/>
      </patternFill>
    </fill>
    <fill>
      <patternFill patternType="solid">
        <fgColor theme="3" tint="0.59999389629810485"/>
        <bgColor indexed="64"/>
      </patternFill>
    </fill>
    <fill>
      <patternFill patternType="solid">
        <fgColor rgb="FFC00000"/>
        <bgColor indexed="64"/>
      </patternFill>
    </fill>
    <fill>
      <patternFill patternType="solid">
        <fgColor theme="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s>
  <borders count="11">
    <border>
      <left/>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indexed="64"/>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thin">
        <color theme="3"/>
      </left>
      <right style="thin">
        <color theme="3"/>
      </right>
      <top style="thin">
        <color theme="3"/>
      </top>
      <bottom style="thin">
        <color theme="3"/>
      </bottom>
      <diagonal/>
    </border>
    <border>
      <left/>
      <right/>
      <top style="thin">
        <color theme="1" tint="0.499984740745262"/>
      </top>
      <bottom style="hair">
        <color theme="1" tint="0.499984740745262"/>
      </bottom>
      <diagonal/>
    </border>
    <border>
      <left/>
      <right/>
      <top style="hair">
        <color theme="1" tint="0.499984740745262"/>
      </top>
      <bottom style="hair">
        <color theme="1" tint="0.499984740745262"/>
      </bottom>
      <diagonal/>
    </border>
    <border>
      <left/>
      <right/>
      <top style="hair">
        <color theme="1" tint="0.499984740745262"/>
      </top>
      <bottom style="thin">
        <color theme="1" tint="0.499984740745262"/>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6">
    <xf numFmtId="0" fontId="0" fillId="0" borderId="0" xfId="0"/>
    <xf numFmtId="0" fontId="0" fillId="0" borderId="0" xfId="0" applyAlignment="1">
      <alignment horizontal="left" indent="1"/>
    </xf>
    <xf numFmtId="0" fontId="0" fillId="0" borderId="0" xfId="0" applyAlignment="1">
      <alignment horizontal="center" vertical="center"/>
    </xf>
    <xf numFmtId="3" fontId="0" fillId="8" borderId="6" xfId="0" applyNumberFormat="1" applyFill="1" applyBorder="1" applyAlignment="1" applyProtection="1">
      <alignment horizontal="center" vertical="center"/>
      <protection locked="0"/>
    </xf>
    <xf numFmtId="0" fontId="0" fillId="0" borderId="0" xfId="0" applyAlignment="1">
      <alignment horizontal="left" vertical="center" indent="1"/>
    </xf>
    <xf numFmtId="0" fontId="10" fillId="0" borderId="0" xfId="0" applyFont="1"/>
    <xf numFmtId="0" fontId="10" fillId="0" borderId="5" xfId="0" applyFont="1" applyBorder="1"/>
    <xf numFmtId="0" fontId="0" fillId="0" borderId="5" xfId="0" applyBorder="1"/>
    <xf numFmtId="0" fontId="12" fillId="0" borderId="0" xfId="0" applyFont="1" applyAlignment="1">
      <alignment horizontal="left"/>
    </xf>
    <xf numFmtId="0" fontId="10" fillId="0" borderId="0" xfId="0" applyFont="1" applyAlignment="1">
      <alignment horizontal="left" indent="2"/>
    </xf>
    <xf numFmtId="0" fontId="13" fillId="0" borderId="0" xfId="0" applyFont="1" applyAlignment="1">
      <alignment horizontal="left" indent="1"/>
    </xf>
    <xf numFmtId="0" fontId="13" fillId="0" borderId="0" xfId="0" applyFont="1"/>
    <xf numFmtId="0" fontId="13" fillId="0" borderId="0" xfId="0" applyFont="1" applyAlignment="1">
      <alignment horizontal="left" vertical="center" indent="2"/>
    </xf>
    <xf numFmtId="0" fontId="13" fillId="0" borderId="0" xfId="0" applyFont="1" applyAlignment="1">
      <alignment horizontal="center" vertical="center"/>
    </xf>
    <xf numFmtId="0" fontId="14" fillId="0" borderId="0" xfId="0" applyFont="1" applyAlignment="1">
      <alignment horizontal="left"/>
    </xf>
    <xf numFmtId="0" fontId="14" fillId="0" borderId="0" xfId="0" applyFont="1" applyAlignment="1">
      <alignment horizontal="left" indent="2"/>
    </xf>
    <xf numFmtId="0" fontId="15" fillId="0" borderId="0" xfId="0" applyFont="1" applyAlignment="1">
      <alignment horizontal="left"/>
    </xf>
    <xf numFmtId="0" fontId="15" fillId="0" borderId="0" xfId="0" applyFont="1" applyAlignment="1">
      <alignment horizontal="left" indent="2"/>
    </xf>
    <xf numFmtId="0" fontId="0" fillId="0" borderId="0" xfId="0" applyAlignment="1">
      <alignment horizontal="left"/>
    </xf>
    <xf numFmtId="0" fontId="0" fillId="0" borderId="0" xfId="0" applyAlignment="1">
      <alignment horizontal="left" indent="2"/>
    </xf>
    <xf numFmtId="0" fontId="0" fillId="0" borderId="0" xfId="0" applyAlignment="1">
      <alignment horizontal="left" vertical="center" indent="2"/>
    </xf>
    <xf numFmtId="0" fontId="10" fillId="0" borderId="0" xfId="0" applyFont="1" applyAlignment="1">
      <alignment horizontal="left"/>
    </xf>
    <xf numFmtId="0" fontId="10" fillId="0" borderId="0" xfId="0" applyFont="1" applyAlignment="1">
      <alignment horizontal="left" indent="1"/>
    </xf>
    <xf numFmtId="0" fontId="10" fillId="0" borderId="0" xfId="0" applyFont="1" applyAlignment="1">
      <alignment horizontal="left" vertical="center" indent="2"/>
    </xf>
    <xf numFmtId="0" fontId="10" fillId="0" borderId="0" xfId="0" applyFont="1" applyAlignment="1">
      <alignment horizontal="center" vertical="center"/>
    </xf>
    <xf numFmtId="0" fontId="10" fillId="0" borderId="8" xfId="0" applyFont="1" applyBorder="1" applyAlignment="1">
      <alignment horizontal="left" vertical="center" indent="1"/>
    </xf>
    <xf numFmtId="165" fontId="10" fillId="0" borderId="8" xfId="2" applyNumberFormat="1" applyFont="1" applyBorder="1" applyAlignment="1">
      <alignment horizontal="left" vertical="center" indent="1"/>
    </xf>
    <xf numFmtId="0" fontId="13" fillId="0" borderId="9" xfId="0" applyFont="1" applyBorder="1" applyAlignment="1">
      <alignment horizontal="left" vertical="center" indent="1"/>
    </xf>
    <xf numFmtId="9" fontId="13" fillId="0" borderId="9" xfId="2" applyFont="1" applyBorder="1" applyAlignment="1">
      <alignment horizontal="left" vertical="center" indent="1"/>
    </xf>
    <xf numFmtId="0" fontId="10" fillId="0" borderId="9" xfId="0" applyFont="1" applyBorder="1" applyAlignment="1">
      <alignment horizontal="left" vertical="center" indent="1"/>
    </xf>
    <xf numFmtId="9" fontId="10" fillId="0" borderId="9" xfId="2" applyFont="1" applyBorder="1" applyAlignment="1">
      <alignment horizontal="left" vertical="center" indent="1"/>
    </xf>
    <xf numFmtId="0" fontId="13" fillId="0" borderId="10" xfId="0" applyFont="1" applyBorder="1" applyAlignment="1">
      <alignment horizontal="left" vertical="center" indent="1"/>
    </xf>
    <xf numFmtId="9" fontId="13" fillId="0" borderId="10" xfId="2" applyFont="1" applyBorder="1" applyAlignment="1">
      <alignment horizontal="left" vertical="center" indent="1"/>
    </xf>
    <xf numFmtId="0" fontId="13" fillId="0" borderId="0" xfId="0" applyFont="1" applyAlignment="1">
      <alignment horizontal="left"/>
    </xf>
    <xf numFmtId="0" fontId="13" fillId="0" borderId="0" xfId="0" applyFont="1" applyAlignment="1">
      <alignment horizontal="left" indent="2"/>
    </xf>
    <xf numFmtId="0" fontId="0" fillId="0" borderId="0" xfId="0" applyProtection="1"/>
    <xf numFmtId="0" fontId="0" fillId="0" borderId="0" xfId="0" applyAlignment="1" applyProtection="1">
      <alignment horizontal="right"/>
    </xf>
    <xf numFmtId="0" fontId="0" fillId="0" borderId="0" xfId="0" applyAlignment="1" applyProtection="1">
      <alignment horizontal="left" indent="1"/>
    </xf>
    <xf numFmtId="0" fontId="0" fillId="0" borderId="0" xfId="0" applyFont="1" applyProtection="1"/>
    <xf numFmtId="0" fontId="2" fillId="2" borderId="0" xfId="0" applyFont="1" applyFill="1" applyProtection="1"/>
    <xf numFmtId="0" fontId="2" fillId="2" borderId="0" xfId="0" applyFont="1" applyFill="1" applyAlignment="1" applyProtection="1">
      <alignment horizontal="left" indent="1"/>
    </xf>
    <xf numFmtId="164" fontId="2" fillId="2" borderId="0" xfId="1" applyFont="1" applyFill="1" applyAlignment="1" applyProtection="1">
      <alignment vertical="center"/>
    </xf>
    <xf numFmtId="164" fontId="0" fillId="0" borderId="0" xfId="1" applyFont="1" applyAlignment="1" applyProtection="1">
      <alignment vertical="center"/>
    </xf>
    <xf numFmtId="0" fontId="3" fillId="0" borderId="1" xfId="0" applyFont="1" applyBorder="1" applyProtection="1"/>
    <xf numFmtId="0" fontId="3" fillId="0" borderId="2" xfId="0" applyFont="1" applyBorder="1" applyProtection="1"/>
    <xf numFmtId="0" fontId="3" fillId="0" borderId="3" xfId="0" applyFont="1" applyBorder="1" applyAlignment="1" applyProtection="1">
      <alignment horizontal="left" indent="1"/>
    </xf>
    <xf numFmtId="0" fontId="3" fillId="0" borderId="5" xfId="0" applyFont="1" applyBorder="1" applyAlignment="1" applyProtection="1">
      <alignment horizontal="center"/>
    </xf>
    <xf numFmtId="0" fontId="3" fillId="0" borderId="5" xfId="0" applyFont="1" applyBorder="1" applyAlignment="1" applyProtection="1">
      <alignment horizontal="left" indent="1"/>
    </xf>
    <xf numFmtId="0" fontId="3" fillId="0" borderId="5" xfId="0" applyFont="1" applyBorder="1" applyAlignment="1" applyProtection="1">
      <alignment horizontal="centerContinuous"/>
    </xf>
    <xf numFmtId="0" fontId="3" fillId="0" borderId="5" xfId="0" applyFont="1" applyBorder="1" applyAlignment="1" applyProtection="1">
      <alignment horizontal="center" wrapText="1"/>
    </xf>
    <xf numFmtId="0" fontId="3" fillId="0" borderId="5" xfId="0" applyFont="1" applyBorder="1" applyAlignment="1" applyProtection="1">
      <alignment horizontal="centerContinuous" wrapText="1"/>
    </xf>
    <xf numFmtId="0" fontId="0" fillId="0" borderId="5" xfId="0" applyBorder="1" applyAlignment="1" applyProtection="1">
      <alignment horizontal="centerContinuous"/>
    </xf>
    <xf numFmtId="164" fontId="3" fillId="0" borderId="5" xfId="1" applyFont="1" applyBorder="1" applyAlignment="1" applyProtection="1">
      <alignment horizontal="centerContinuous" vertical="center"/>
    </xf>
    <xf numFmtId="0" fontId="0" fillId="0" borderId="0" xfId="0" applyAlignment="1" applyProtection="1">
      <alignment horizontal="center" vertical="center"/>
    </xf>
    <xf numFmtId="164" fontId="0" fillId="0" borderId="0" xfId="1" applyFont="1" applyAlignment="1" applyProtection="1">
      <alignment horizontal="center" vertical="center"/>
    </xf>
    <xf numFmtId="0" fontId="0" fillId="0" borderId="6" xfId="0" applyBorder="1" applyProtection="1"/>
    <xf numFmtId="0" fontId="2" fillId="2" borderId="0" xfId="0" applyFont="1" applyFill="1" applyAlignment="1" applyProtection="1">
      <alignment horizontal="centerContinuous"/>
    </xf>
    <xf numFmtId="165" fontId="2" fillId="2" borderId="0" xfId="2" applyNumberFormat="1" applyFont="1" applyFill="1" applyAlignment="1" applyProtection="1">
      <alignment horizontal="centerContinuous"/>
    </xf>
    <xf numFmtId="165" fontId="0" fillId="0" borderId="0" xfId="0" applyNumberFormat="1" applyProtection="1"/>
    <xf numFmtId="165" fontId="0" fillId="0" borderId="0" xfId="0" applyNumberFormat="1" applyAlignment="1" applyProtection="1">
      <alignment horizontal="center" vertical="center"/>
    </xf>
    <xf numFmtId="164" fontId="2" fillId="4" borderId="0" xfId="1" applyFont="1" applyFill="1" applyAlignment="1" applyProtection="1">
      <alignment horizontal="centerContinuous"/>
    </xf>
    <xf numFmtId="164" fontId="2" fillId="4" borderId="0" xfId="1" applyFont="1" applyFill="1" applyAlignment="1" applyProtection="1">
      <alignment horizontal="centerContinuous" vertical="center"/>
    </xf>
    <xf numFmtId="0" fontId="2" fillId="5" borderId="0" xfId="0" applyFont="1" applyFill="1" applyProtection="1"/>
    <xf numFmtId="0" fontId="2" fillId="5" borderId="0" xfId="0" applyFont="1" applyFill="1" applyAlignment="1" applyProtection="1">
      <alignment horizontal="left" indent="1"/>
    </xf>
    <xf numFmtId="165" fontId="4" fillId="0" borderId="7" xfId="2" applyNumberFormat="1" applyFont="1" applyFill="1" applyBorder="1" applyAlignment="1" applyProtection="1">
      <alignment horizontal="centerContinuous"/>
    </xf>
    <xf numFmtId="165" fontId="2" fillId="5" borderId="0" xfId="2" applyNumberFormat="1" applyFont="1" applyFill="1" applyAlignment="1" applyProtection="1">
      <alignment horizontal="centerContinuous"/>
    </xf>
    <xf numFmtId="165" fontId="5" fillId="0" borderId="0" xfId="2" applyNumberFormat="1" applyFont="1" applyAlignment="1" applyProtection="1">
      <alignment horizontal="center" vertical="center"/>
    </xf>
    <xf numFmtId="0" fontId="3" fillId="0" borderId="0" xfId="0" applyFont="1" applyProtection="1"/>
    <xf numFmtId="0" fontId="4" fillId="6" borderId="0" xfId="0" applyFont="1" applyFill="1" applyProtection="1"/>
    <xf numFmtId="0" fontId="4" fillId="6" borderId="0" xfId="0" applyFont="1" applyFill="1" applyAlignment="1" applyProtection="1">
      <alignment horizontal="left" indent="1"/>
    </xf>
    <xf numFmtId="165" fontId="3" fillId="0" borderId="0" xfId="2" applyNumberFormat="1" applyFont="1" applyFill="1" applyBorder="1" applyAlignment="1" applyProtection="1">
      <alignment horizontal="centerContinuous"/>
    </xf>
    <xf numFmtId="165" fontId="4" fillId="0" borderId="4" xfId="2" applyNumberFormat="1" applyFont="1" applyFill="1" applyBorder="1" applyAlignment="1" applyProtection="1">
      <alignment horizontal="centerContinuous"/>
    </xf>
    <xf numFmtId="165" fontId="3" fillId="6" borderId="0" xfId="2" applyNumberFormat="1" applyFont="1" applyFill="1" applyAlignment="1" applyProtection="1">
      <alignment horizontal="centerContinuous"/>
    </xf>
    <xf numFmtId="165" fontId="4" fillId="6" borderId="0" xfId="2" applyNumberFormat="1" applyFont="1" applyFill="1" applyAlignment="1" applyProtection="1">
      <alignment horizontal="centerContinuous"/>
    </xf>
    <xf numFmtId="165" fontId="0" fillId="0" borderId="0" xfId="0" applyNumberFormat="1" applyBorder="1" applyProtection="1"/>
    <xf numFmtId="165" fontId="6" fillId="0" borderId="0" xfId="0" applyNumberFormat="1" applyFont="1" applyBorder="1" applyAlignment="1" applyProtection="1">
      <alignment horizontal="center" vertical="center"/>
    </xf>
    <xf numFmtId="165" fontId="6" fillId="0" borderId="0" xfId="0" applyNumberFormat="1" applyFont="1" applyAlignment="1" applyProtection="1">
      <alignment horizontal="center" vertical="center"/>
    </xf>
    <xf numFmtId="0" fontId="0" fillId="0" borderId="6" xfId="0" applyFill="1" applyBorder="1" applyAlignment="1" applyProtection="1">
      <alignment horizontal="left" vertical="center" wrapText="1" indent="1"/>
    </xf>
    <xf numFmtId="0" fontId="7" fillId="0" borderId="6" xfId="0" applyFont="1" applyBorder="1" applyAlignment="1" applyProtection="1">
      <alignment vertical="center" wrapText="1"/>
    </xf>
    <xf numFmtId="0" fontId="8" fillId="0" borderId="6" xfId="0" applyFont="1" applyBorder="1" applyAlignment="1" applyProtection="1">
      <alignment horizontal="center" vertical="center" wrapText="1"/>
    </xf>
    <xf numFmtId="3" fontId="0" fillId="0" borderId="6" xfId="0" applyNumberFormat="1" applyBorder="1" applyAlignment="1" applyProtection="1">
      <alignment horizontal="center" vertical="center"/>
    </xf>
    <xf numFmtId="9" fontId="0" fillId="7" borderId="6" xfId="2" applyFont="1" applyFill="1" applyBorder="1" applyAlignment="1" applyProtection="1">
      <alignment horizontal="center" vertical="center"/>
    </xf>
    <xf numFmtId="165" fontId="8" fillId="0" borderId="6" xfId="2" applyNumberFormat="1" applyFont="1" applyBorder="1" applyAlignment="1" applyProtection="1">
      <alignment horizontal="center" vertical="center" wrapText="1"/>
    </xf>
    <xf numFmtId="9" fontId="9" fillId="0" borderId="6" xfId="2" applyFont="1" applyFill="1" applyBorder="1" applyAlignment="1" applyProtection="1">
      <alignment horizontal="center" vertical="center"/>
    </xf>
    <xf numFmtId="164" fontId="8" fillId="9" borderId="6" xfId="1" applyFont="1" applyFill="1" applyBorder="1" applyAlignment="1" applyProtection="1">
      <alignment horizontal="center" vertical="center" wrapText="1"/>
    </xf>
    <xf numFmtId="0" fontId="0" fillId="0" borderId="0" xfId="0" applyAlignment="1" applyProtection="1">
      <alignment horizontal="left" vertical="center" indent="1"/>
    </xf>
    <xf numFmtId="0" fontId="7" fillId="0" borderId="0" xfId="0" applyFont="1" applyAlignment="1" applyProtection="1">
      <alignment vertical="center" wrapText="1"/>
    </xf>
    <xf numFmtId="9" fontId="0" fillId="0" borderId="0" xfId="2" applyFont="1" applyFill="1" applyAlignment="1" applyProtection="1">
      <alignment horizontal="center" vertical="center"/>
    </xf>
    <xf numFmtId="0" fontId="4" fillId="10" borderId="0" xfId="0" applyFont="1" applyFill="1" applyProtection="1"/>
    <xf numFmtId="0" fontId="4" fillId="10" borderId="0" xfId="0" applyFont="1" applyFill="1" applyAlignment="1" applyProtection="1">
      <alignment horizontal="left" indent="1"/>
    </xf>
    <xf numFmtId="9" fontId="0" fillId="0" borderId="0" xfId="2" applyFont="1" applyFill="1" applyProtection="1"/>
    <xf numFmtId="164" fontId="5" fillId="0" borderId="0" xfId="1" applyFont="1" applyAlignment="1" applyProtection="1">
      <alignment horizontal="center" vertical="center"/>
    </xf>
    <xf numFmtId="0" fontId="0" fillId="0" borderId="6" xfId="0" applyNumberFormat="1" applyBorder="1" applyAlignment="1" applyProtection="1">
      <alignment horizontal="center" vertical="center"/>
    </xf>
    <xf numFmtId="164" fontId="6" fillId="0" borderId="0" xfId="1" applyFont="1" applyAlignment="1" applyProtection="1">
      <alignment horizontal="center" vertical="center"/>
    </xf>
    <xf numFmtId="165" fontId="8" fillId="0" borderId="0" xfId="2" applyNumberFormat="1" applyFont="1" applyBorder="1" applyAlignment="1" applyProtection="1">
      <alignment horizontal="center" vertical="center" wrapText="1"/>
    </xf>
    <xf numFmtId="0" fontId="0" fillId="0" borderId="0" xfId="0" applyAlignment="1" applyProtection="1">
      <alignment vertical="center"/>
    </xf>
    <xf numFmtId="0" fontId="0" fillId="0" borderId="6" xfId="0" applyBorder="1" applyAlignment="1" applyProtection="1">
      <alignment vertical="center"/>
    </xf>
    <xf numFmtId="0" fontId="2" fillId="5" borderId="0" xfId="0" applyFont="1" applyFill="1" applyAlignment="1" applyProtection="1">
      <alignment vertical="center"/>
    </xf>
    <xf numFmtId="0" fontId="2" fillId="5" borderId="0" xfId="0" applyFont="1" applyFill="1" applyAlignment="1" applyProtection="1">
      <alignment horizontal="left" vertical="center" indent="1"/>
    </xf>
    <xf numFmtId="165" fontId="0" fillId="0" borderId="0" xfId="0" applyNumberFormat="1" applyAlignment="1" applyProtection="1">
      <alignment vertical="center"/>
    </xf>
    <xf numFmtId="165" fontId="4" fillId="0" borderId="7" xfId="2" applyNumberFormat="1" applyFont="1" applyFill="1" applyBorder="1" applyAlignment="1" applyProtection="1">
      <alignment horizontal="center" vertical="center"/>
    </xf>
    <xf numFmtId="0" fontId="0" fillId="0" borderId="0" xfId="0" applyAlignment="1" applyProtection="1">
      <alignment horizontal="right" vertical="center"/>
    </xf>
    <xf numFmtId="0" fontId="3" fillId="0" borderId="0" xfId="0" applyFont="1" applyAlignment="1" applyProtection="1">
      <alignment vertical="center"/>
    </xf>
    <xf numFmtId="0" fontId="4" fillId="6" borderId="0" xfId="0" applyFont="1" applyFill="1" applyAlignment="1" applyProtection="1">
      <alignment vertical="center"/>
    </xf>
    <xf numFmtId="0" fontId="4" fillId="6" borderId="0" xfId="0" applyFont="1" applyFill="1" applyAlignment="1" applyProtection="1">
      <alignment horizontal="left" vertical="center" indent="1"/>
    </xf>
    <xf numFmtId="165" fontId="3" fillId="0" borderId="0" xfId="2" applyNumberFormat="1" applyFont="1" applyFill="1" applyBorder="1" applyAlignment="1" applyProtection="1">
      <alignment horizontal="center" vertical="center"/>
    </xf>
    <xf numFmtId="165" fontId="4" fillId="0" borderId="4" xfId="2" applyNumberFormat="1" applyFont="1" applyFill="1" applyBorder="1" applyAlignment="1" applyProtection="1">
      <alignment horizontal="center" vertical="center"/>
    </xf>
    <xf numFmtId="0" fontId="0" fillId="0" borderId="0" xfId="0" applyFill="1" applyBorder="1" applyAlignment="1" applyProtection="1">
      <alignment horizontal="left" vertical="center" wrapText="1" indent="1"/>
    </xf>
    <xf numFmtId="0" fontId="8" fillId="0" borderId="0" xfId="0" applyFont="1" applyBorder="1" applyAlignment="1" applyProtection="1">
      <alignment horizontal="center" vertical="center" wrapText="1"/>
    </xf>
    <xf numFmtId="9" fontId="0" fillId="7" borderId="0" xfId="2" applyFont="1" applyFill="1" applyBorder="1" applyAlignment="1" applyProtection="1">
      <alignment horizontal="center" vertical="center"/>
    </xf>
    <xf numFmtId="9" fontId="9" fillId="0" borderId="0" xfId="2" applyFont="1" applyFill="1" applyBorder="1" applyAlignment="1" applyProtection="1">
      <alignment horizontal="center" vertical="center"/>
    </xf>
    <xf numFmtId="0" fontId="0" fillId="0" borderId="9" xfId="0" applyFill="1" applyBorder="1" applyProtection="1"/>
    <xf numFmtId="0" fontId="0" fillId="0" borderId="0" xfId="0" applyFill="1" applyBorder="1" applyAlignment="1" applyProtection="1">
      <alignment horizontal="right"/>
    </xf>
    <xf numFmtId="0" fontId="0" fillId="0" borderId="0" xfId="0" applyFill="1" applyBorder="1" applyProtection="1"/>
    <xf numFmtId="0" fontId="7"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0" fontId="0" fillId="0" borderId="0" xfId="0" applyNumberFormat="1" applyFill="1" applyBorder="1" applyAlignment="1" applyProtection="1">
      <alignment horizontal="center" vertical="center"/>
    </xf>
    <xf numFmtId="9" fontId="0" fillId="0" borderId="0" xfId="2" applyFont="1" applyFill="1" applyBorder="1" applyAlignment="1" applyProtection="1">
      <alignment horizontal="center" vertical="center"/>
    </xf>
    <xf numFmtId="165" fontId="0" fillId="0" borderId="0" xfId="0" applyNumberFormat="1" applyFill="1" applyBorder="1" applyProtection="1"/>
    <xf numFmtId="165" fontId="8" fillId="0" borderId="0" xfId="2" applyNumberFormat="1" applyFont="1" applyFill="1" applyBorder="1" applyAlignment="1" applyProtection="1">
      <alignment horizontal="center" vertical="center" wrapText="1"/>
    </xf>
    <xf numFmtId="3" fontId="0" fillId="0" borderId="0" xfId="0" applyNumberFormat="1" applyFill="1" applyBorder="1" applyAlignment="1" applyProtection="1">
      <alignment horizontal="center" vertical="center"/>
    </xf>
    <xf numFmtId="164" fontId="8" fillId="0" borderId="0" xfId="1" applyFont="1" applyFill="1" applyBorder="1" applyAlignment="1" applyProtection="1">
      <alignment horizontal="center" vertical="center" wrapText="1"/>
    </xf>
    <xf numFmtId="165" fontId="0" fillId="0" borderId="0" xfId="0" applyNumberFormat="1" applyFill="1" applyBorder="1" applyAlignment="1" applyProtection="1">
      <alignment horizontal="center" vertical="center"/>
    </xf>
    <xf numFmtId="165" fontId="6" fillId="0" borderId="0" xfId="0" applyNumberFormat="1" applyFont="1" applyFill="1" applyBorder="1" applyAlignment="1" applyProtection="1">
      <alignment horizontal="center" vertical="center"/>
    </xf>
    <xf numFmtId="0" fontId="0" fillId="0" borderId="6" xfId="0" applyFill="1" applyBorder="1" applyAlignment="1" applyProtection="1">
      <alignment vertical="center" wrapText="1"/>
    </xf>
    <xf numFmtId="0" fontId="0" fillId="0" borderId="0" xfId="0" applyFill="1" applyProtection="1"/>
    <xf numFmtId="0" fontId="0" fillId="0" borderId="6" xfId="0" applyFill="1" applyBorder="1" applyProtection="1"/>
    <xf numFmtId="0" fontId="0" fillId="0" borderId="0" xfId="0" applyFill="1" applyAlignment="1" applyProtection="1">
      <alignment horizontal="right"/>
    </xf>
    <xf numFmtId="165" fontId="0" fillId="0" borderId="0" xfId="0" applyNumberFormat="1" applyFill="1" applyProtection="1"/>
    <xf numFmtId="165" fontId="5" fillId="0" borderId="0" xfId="2" applyNumberFormat="1" applyFont="1" applyFill="1" applyAlignment="1" applyProtection="1">
      <alignment horizontal="center" vertical="center"/>
    </xf>
    <xf numFmtId="0" fontId="4" fillId="12" borderId="0" xfId="0" applyFont="1" applyFill="1" applyAlignment="1" applyProtection="1">
      <alignment vertical="center"/>
    </xf>
    <xf numFmtId="0" fontId="4" fillId="12" borderId="0" xfId="0" applyFont="1" applyFill="1" applyAlignment="1" applyProtection="1">
      <alignment horizontal="left" vertical="center" indent="1"/>
    </xf>
    <xf numFmtId="0" fontId="0" fillId="12" borderId="0" xfId="0" applyFill="1" applyAlignment="1" applyProtection="1">
      <alignment vertical="center"/>
    </xf>
    <xf numFmtId="165" fontId="0" fillId="12" borderId="0" xfId="0" applyNumberFormat="1" applyFill="1" applyAlignment="1" applyProtection="1">
      <alignment vertical="center"/>
    </xf>
    <xf numFmtId="165" fontId="0" fillId="12" borderId="0" xfId="0" applyNumberFormat="1" applyFill="1" applyAlignment="1" applyProtection="1">
      <alignment horizontal="center" vertical="center"/>
    </xf>
    <xf numFmtId="165" fontId="3" fillId="12" borderId="0" xfId="2" applyNumberFormat="1" applyFont="1" applyFill="1" applyBorder="1" applyAlignment="1" applyProtection="1">
      <alignment horizontal="center" vertical="center"/>
    </xf>
    <xf numFmtId="165" fontId="4" fillId="12" borderId="0" xfId="2" applyNumberFormat="1" applyFont="1" applyFill="1" applyBorder="1" applyAlignment="1" applyProtection="1">
      <alignment horizontal="center" vertical="center"/>
    </xf>
    <xf numFmtId="165" fontId="3" fillId="12" borderId="0" xfId="2" applyNumberFormat="1" applyFont="1" applyFill="1" applyAlignment="1" applyProtection="1">
      <alignment horizontal="center"/>
    </xf>
    <xf numFmtId="164" fontId="5" fillId="12" borderId="0" xfId="1" applyFont="1" applyFill="1" applyAlignment="1" applyProtection="1">
      <alignment horizontal="center" vertical="center"/>
    </xf>
    <xf numFmtId="165" fontId="3" fillId="12" borderId="0" xfId="2" applyNumberFormat="1" applyFont="1" applyFill="1" applyAlignment="1" applyProtection="1">
      <alignment horizontal="center" vertical="center"/>
    </xf>
    <xf numFmtId="0" fontId="3" fillId="3" borderId="4" xfId="0" applyFont="1" applyFill="1" applyBorder="1" applyProtection="1">
      <protection locked="0"/>
    </xf>
    <xf numFmtId="0" fontId="0" fillId="0" borderId="0" xfId="0" applyAlignment="1">
      <alignment horizontal="left" vertical="top" wrapText="1"/>
    </xf>
    <xf numFmtId="165" fontId="2" fillId="5" borderId="0" xfId="2" applyNumberFormat="1" applyFont="1" applyFill="1" applyAlignment="1" applyProtection="1">
      <alignment horizontal="center" vertical="center"/>
    </xf>
    <xf numFmtId="165" fontId="3" fillId="6" borderId="0" xfId="2" applyNumberFormat="1" applyFont="1" applyFill="1" applyAlignment="1" applyProtection="1">
      <alignment horizontal="center"/>
    </xf>
    <xf numFmtId="165" fontId="3" fillId="6" borderId="0" xfId="2" applyNumberFormat="1" applyFont="1" applyFill="1" applyAlignment="1" applyProtection="1">
      <alignment horizontal="center" vertical="center"/>
    </xf>
    <xf numFmtId="2" fontId="16" fillId="11" borderId="0" xfId="1" applyNumberFormat="1" applyFont="1" applyFill="1" applyBorder="1" applyAlignment="1">
      <alignment horizontal="center" vertical="center"/>
    </xf>
  </cellXfs>
  <cellStyles count="3">
    <cellStyle name="Millares" xfId="1" builtinId="3"/>
    <cellStyle name="Normal" xfId="0" builtinId="0"/>
    <cellStyle name="Porcentaje" xfId="2" builtinId="5"/>
  </cellStyles>
  <dxfs count="221">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_SI_NO" displayName="TABLA_SI_NO" ref="B5:C7" totalsRowShown="0">
  <autoFilter ref="B5:C7" xr:uid="{00000000-0009-0000-0100-000001000000}"/>
  <tableColumns count="2">
    <tableColumn id="1" xr3:uid="{00000000-0010-0000-0000-000001000000}" name="SI_NO"/>
    <tableColumn id="2" xr3:uid="{00000000-0010-0000-0000-000002000000}" name="Valor"/>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_TIPO_MEDICION" displayName="TABLA_TIPO_MEDICION" ref="E5:I7" totalsRowShown="0">
  <autoFilter ref="E5:I7" xr:uid="{00000000-0009-0000-0100-000002000000}"/>
  <tableColumns count="5">
    <tableColumn id="1" xr3:uid="{00000000-0010-0000-0100-000001000000}" name="TIPO_MEDICION"/>
    <tableColumn id="2" xr3:uid="{00000000-0010-0000-0100-000002000000}" name="1"/>
    <tableColumn id="3" xr3:uid="{00000000-0010-0000-0100-000003000000}" name="2"/>
    <tableColumn id="4" xr3:uid="{00000000-0010-0000-0100-000004000000}" name="3"/>
    <tableColumn id="5" xr3:uid="{00000000-0010-0000-0100-000005000000}" name="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_UNIDAD" displayName="TABLA_UNIDAD" ref="K5:K13" totalsRowShown="0">
  <autoFilter ref="K5:K13" xr:uid="{00000000-0009-0000-0100-000003000000}"/>
  <tableColumns count="1">
    <tableColumn id="1" xr3:uid="{00000000-0010-0000-0200-000001000000}" name="UNIDAD"/>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_COMPANIA" displayName="TABLA_COMPANIA" ref="M5:M8" totalsRowShown="0">
  <autoFilter ref="M5:M8" xr:uid="{00000000-0009-0000-0100-000004000000}"/>
  <tableColumns count="1">
    <tableColumn id="1" xr3:uid="{00000000-0010-0000-0300-000001000000}" name="COMPANIA"/>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M13"/>
  <sheetViews>
    <sheetView showGridLines="0" zoomScale="85" zoomScaleNormal="85" workbookViewId="0">
      <selection activeCell="G7" sqref="G7"/>
    </sheetView>
  </sheetViews>
  <sheetFormatPr baseColWidth="10" defaultRowHeight="15" x14ac:dyDescent="0.25"/>
  <cols>
    <col min="5" max="5" width="17.5703125" customWidth="1"/>
    <col min="13" max="13" width="13.28515625" customWidth="1"/>
  </cols>
  <sheetData>
    <row r="5" spans="2:13" x14ac:dyDescent="0.25">
      <c r="B5" t="s">
        <v>223</v>
      </c>
      <c r="C5" t="s">
        <v>224</v>
      </c>
      <c r="E5" t="s">
        <v>225</v>
      </c>
      <c r="F5" t="s">
        <v>226</v>
      </c>
      <c r="G5" t="s">
        <v>227</v>
      </c>
      <c r="H5" t="s">
        <v>228</v>
      </c>
      <c r="I5" t="s">
        <v>229</v>
      </c>
      <c r="K5" t="s">
        <v>16</v>
      </c>
      <c r="M5" t="s">
        <v>231</v>
      </c>
    </row>
    <row r="6" spans="2:13" x14ac:dyDescent="0.25">
      <c r="B6" t="s">
        <v>31</v>
      </c>
      <c r="C6">
        <v>1</v>
      </c>
      <c r="E6" t="s">
        <v>24</v>
      </c>
      <c r="F6">
        <v>0</v>
      </c>
      <c r="G6">
        <v>0.8</v>
      </c>
      <c r="H6">
        <v>1</v>
      </c>
      <c r="I6">
        <v>1</v>
      </c>
      <c r="K6" t="s">
        <v>23</v>
      </c>
      <c r="M6" t="s">
        <v>3</v>
      </c>
    </row>
    <row r="7" spans="2:13" x14ac:dyDescent="0.25">
      <c r="B7" t="s">
        <v>118</v>
      </c>
      <c r="C7">
        <v>0</v>
      </c>
      <c r="E7" t="s">
        <v>230</v>
      </c>
      <c r="K7" t="s">
        <v>30</v>
      </c>
      <c r="M7" t="s">
        <v>232</v>
      </c>
    </row>
    <row r="8" spans="2:13" x14ac:dyDescent="0.25">
      <c r="K8" t="s">
        <v>63</v>
      </c>
      <c r="M8" t="s">
        <v>233</v>
      </c>
    </row>
    <row r="9" spans="2:13" x14ac:dyDescent="0.25">
      <c r="K9" t="s">
        <v>66</v>
      </c>
    </row>
    <row r="10" spans="2:13" x14ac:dyDescent="0.25">
      <c r="K10" t="s">
        <v>69</v>
      </c>
    </row>
    <row r="11" spans="2:13" x14ac:dyDescent="0.25">
      <c r="K11" t="s">
        <v>72</v>
      </c>
    </row>
    <row r="12" spans="2:13" x14ac:dyDescent="0.25">
      <c r="K12" t="s">
        <v>102</v>
      </c>
    </row>
    <row r="13" spans="2:13" x14ac:dyDescent="0.25">
      <c r="K13" t="s">
        <v>111</v>
      </c>
    </row>
  </sheetData>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14"/>
  <sheetViews>
    <sheetView showGridLines="0" tabSelected="1" workbookViewId="0">
      <selection activeCell="H7" sqref="H7"/>
    </sheetView>
  </sheetViews>
  <sheetFormatPr baseColWidth="10" defaultRowHeight="15" x14ac:dyDescent="0.25"/>
  <sheetData>
    <row r="2" spans="2:10" ht="15.75" x14ac:dyDescent="0.25">
      <c r="B2" s="5" t="s">
        <v>205</v>
      </c>
    </row>
    <row r="3" spans="2:10" ht="5.0999999999999996" customHeight="1" x14ac:dyDescent="0.25">
      <c r="B3" s="5"/>
    </row>
    <row r="4" spans="2:10" ht="15.75" x14ac:dyDescent="0.25">
      <c r="B4" s="5" t="s">
        <v>206</v>
      </c>
      <c r="C4" t="s">
        <v>257</v>
      </c>
    </row>
    <row r="5" spans="2:10" ht="15.75" x14ac:dyDescent="0.25">
      <c r="B5" s="5"/>
    </row>
    <row r="6" spans="2:10" ht="15.75" x14ac:dyDescent="0.25">
      <c r="B6" s="5"/>
    </row>
    <row r="7" spans="2:10" ht="15.75" x14ac:dyDescent="0.25">
      <c r="B7" s="6" t="s">
        <v>207</v>
      </c>
      <c r="C7" s="7"/>
      <c r="D7" s="7"/>
      <c r="E7" s="7"/>
      <c r="F7" s="7"/>
      <c r="G7" s="7"/>
      <c r="H7" s="7"/>
      <c r="I7" s="7"/>
      <c r="J7" s="7"/>
    </row>
    <row r="10" spans="2:10" ht="50.25" customHeight="1" x14ac:dyDescent="0.25">
      <c r="B10" s="141" t="s">
        <v>208</v>
      </c>
      <c r="C10" s="141"/>
      <c r="D10" s="141"/>
      <c r="E10" s="141"/>
      <c r="F10" s="141"/>
      <c r="G10" s="141"/>
      <c r="H10" s="141"/>
      <c r="I10" s="141"/>
      <c r="J10" s="141"/>
    </row>
    <row r="11" spans="2:10" ht="8.25" customHeight="1" x14ac:dyDescent="0.25"/>
    <row r="12" spans="2:10" ht="51" customHeight="1" x14ac:dyDescent="0.25">
      <c r="B12" s="141" t="s">
        <v>209</v>
      </c>
      <c r="C12" s="141"/>
      <c r="D12" s="141"/>
      <c r="E12" s="141"/>
      <c r="F12" s="141"/>
      <c r="G12" s="141"/>
      <c r="H12" s="141"/>
      <c r="I12" s="141"/>
      <c r="J12" s="141"/>
    </row>
    <row r="14" spans="2:10" ht="61.5" customHeight="1" x14ac:dyDescent="0.25">
      <c r="B14" s="141" t="s">
        <v>210</v>
      </c>
      <c r="C14" s="141"/>
      <c r="D14" s="141"/>
      <c r="E14" s="141"/>
      <c r="F14" s="141"/>
      <c r="G14" s="141"/>
      <c r="H14" s="141"/>
      <c r="I14" s="141"/>
      <c r="J14" s="141"/>
    </row>
  </sheetData>
  <sheetProtection algorithmName="SHA-512" hashValue="D3fAh+pSemp/13cwazi202aOwztL5OYz0NJVS4/PZI/N+MD4+1S12LHHJPfF5g72TBOVeMskVtKd3HNnHj2ovg==" saltValue="TCazG/9TeOoKfZ6kbacrtg==" spinCount="100000" sheet="1" objects="1" scenarios="1"/>
  <mergeCells count="3">
    <mergeCell ref="B10:J10"/>
    <mergeCell ref="B12:J12"/>
    <mergeCell ref="B14:J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415"/>
  <sheetViews>
    <sheetView showGridLines="0" zoomScale="60" zoomScaleNormal="60" workbookViewId="0">
      <selection activeCell="Q6" sqref="Q6"/>
    </sheetView>
  </sheetViews>
  <sheetFormatPr baseColWidth="10" defaultColWidth="11.42578125" defaultRowHeight="15" outlineLevelCol="2" x14ac:dyDescent="0.25"/>
  <cols>
    <col min="1" max="1" width="2.7109375" style="35" customWidth="1"/>
    <col min="2" max="2" width="24.7109375" style="35" hidden="1" customWidth="1" outlineLevel="1"/>
    <col min="3" max="3" width="5.7109375" style="35" hidden="1" customWidth="1" outlineLevel="1"/>
    <col min="4" max="4" width="98.28515625" style="35" hidden="1" customWidth="1" outlineLevel="1"/>
    <col min="5" max="5" width="5.7109375" style="35" hidden="1" customWidth="1" outlineLevel="1"/>
    <col min="6" max="6" width="55.42578125" style="35" hidden="1" customWidth="1" outlineLevel="1"/>
    <col min="7" max="7" width="79.5703125" style="35" hidden="1" customWidth="1" outlineLevel="1"/>
    <col min="8" max="8" width="17.7109375" style="35" hidden="1" customWidth="1" outlineLevel="1"/>
    <col min="9" max="9" width="4" style="36" hidden="1" customWidth="1" outlineLevel="1"/>
    <col min="10" max="10" width="32.5703125" style="35" hidden="1" customWidth="1" outlineLevel="1"/>
    <col min="11" max="11" width="5.42578125" style="35" hidden="1" customWidth="1" outlineLevel="1"/>
    <col min="12" max="12" width="2.7109375" style="35" hidden="1" customWidth="1" outlineLevel="1"/>
    <col min="13" max="13" width="4.5703125" style="35" customWidth="1" collapsed="1"/>
    <col min="14" max="15" width="4.5703125" style="35" customWidth="1"/>
    <col min="16" max="16" width="81.28515625" style="37" customWidth="1"/>
    <col min="17" max="17" width="51.85546875" style="38" customWidth="1"/>
    <col min="18" max="18" width="73.5703125" style="38" customWidth="1"/>
    <col min="19" max="19" width="2.7109375" style="35" customWidth="1"/>
    <col min="20" max="20" width="13" style="35" customWidth="1"/>
    <col min="21" max="21" width="11.42578125" style="35" hidden="1" customWidth="1" outlineLevel="2"/>
    <col min="22" max="22" width="1.42578125" style="35" hidden="1" customWidth="1" outlineLevel="2"/>
    <col min="23" max="23" width="11.42578125" style="35" customWidth="1" collapsed="1"/>
    <col min="24" max="24" width="2.7109375" style="35" customWidth="1"/>
    <col min="25" max="26" width="6.7109375" style="35" customWidth="1"/>
    <col min="27" max="27" width="7.7109375" style="35" bestFit="1" customWidth="1"/>
    <col min="28" max="28" width="2.7109375" style="35" customWidth="1"/>
    <col min="29" max="32" width="7.7109375" style="35" hidden="1" customWidth="1" outlineLevel="1"/>
    <col min="33" max="33" width="2.7109375" style="35" hidden="1" customWidth="1" outlineLevel="1"/>
    <col min="34" max="34" width="0.85546875" style="35" customWidth="1" collapsed="1"/>
    <col min="35" max="35" width="10" style="35" customWidth="1"/>
    <col min="36" max="36" width="2.7109375" style="35" customWidth="1"/>
    <col min="37" max="37" width="2.28515625" style="35" customWidth="1"/>
    <col min="38" max="38" width="9.7109375" style="35" customWidth="1"/>
    <col min="39" max="39" width="2.7109375" style="35" customWidth="1"/>
    <col min="40" max="40" width="4" style="35" customWidth="1"/>
    <col min="41" max="41" width="6.42578125" style="35" customWidth="1"/>
    <col min="42" max="42" width="2.7109375" style="35" customWidth="1"/>
    <col min="43" max="43" width="7.7109375" style="35" customWidth="1"/>
    <col min="44" max="44" width="1.7109375" style="35" customWidth="1"/>
    <col min="45" max="45" width="7.7109375" style="35" customWidth="1"/>
    <col min="46" max="46" width="2.7109375" style="35" customWidth="1"/>
    <col min="47" max="47" width="0.85546875" style="35" customWidth="1"/>
    <col min="48" max="48" width="7.7109375" style="42" customWidth="1"/>
    <col min="49" max="49" width="2.7109375" style="35" customWidth="1"/>
    <col min="50" max="50" width="0.85546875" style="35" hidden="1" customWidth="1" outlineLevel="1"/>
    <col min="51" max="51" width="8.85546875" style="35" hidden="1" customWidth="1" outlineLevel="1"/>
    <col min="52" max="52" width="2.7109375" style="35" hidden="1" customWidth="1" outlineLevel="1"/>
    <col min="53" max="53" width="0.85546875" style="35" hidden="1" customWidth="1" outlineLevel="1"/>
    <col min="54" max="54" width="8.85546875" style="35" hidden="1" customWidth="1" outlineLevel="1"/>
    <col min="55" max="55" width="2.7109375" style="35" customWidth="1" collapsed="1"/>
    <col min="56" max="56" width="1.7109375" style="35" customWidth="1"/>
    <col min="57" max="57" width="9" style="35" customWidth="1"/>
    <col min="58" max="16384" width="11.42578125" style="35"/>
  </cols>
  <sheetData>
    <row r="1" spans="1:59" ht="15" customHeight="1" x14ac:dyDescent="0.25">
      <c r="P1" s="35"/>
      <c r="Q1" s="35"/>
      <c r="R1" s="35"/>
      <c r="AV1" s="35"/>
    </row>
    <row r="2" spans="1:59" ht="15" customHeight="1" x14ac:dyDescent="0.25">
      <c r="J2" s="35">
        <v>1</v>
      </c>
      <c r="K2" s="35">
        <v>2</v>
      </c>
      <c r="L2" s="35">
        <v>3</v>
      </c>
      <c r="AV2" s="35"/>
    </row>
    <row r="3" spans="1:59" ht="15" customHeight="1" x14ac:dyDescent="0.25">
      <c r="M3" s="39" t="s">
        <v>0</v>
      </c>
      <c r="N3" s="39"/>
      <c r="O3" s="39"/>
      <c r="P3" s="40"/>
      <c r="Q3" s="39"/>
      <c r="R3" s="39"/>
      <c r="S3" s="39"/>
      <c r="T3" s="39"/>
      <c r="U3" s="39"/>
      <c r="V3" s="39"/>
      <c r="W3" s="39"/>
      <c r="X3" s="39"/>
      <c r="Y3" s="39"/>
      <c r="Z3" s="39"/>
      <c r="AA3" s="39"/>
      <c r="AB3" s="39"/>
      <c r="AC3" s="39"/>
      <c r="AD3" s="39"/>
      <c r="AE3" s="39"/>
      <c r="AF3" s="39"/>
      <c r="AG3" s="39"/>
      <c r="AH3" s="39"/>
      <c r="AI3" s="39"/>
      <c r="AJ3" s="39"/>
      <c r="AK3" s="39"/>
      <c r="AL3" s="39"/>
      <c r="AM3" s="39"/>
      <c r="AN3" s="39"/>
      <c r="AO3" s="39"/>
      <c r="AQ3" s="39" t="s">
        <v>1</v>
      </c>
      <c r="AR3" s="39"/>
      <c r="AS3" s="39"/>
      <c r="AT3" s="39"/>
      <c r="AU3" s="39"/>
      <c r="AV3" s="41"/>
      <c r="AW3" s="39"/>
      <c r="AX3" s="39"/>
      <c r="AY3" s="39"/>
      <c r="AZ3" s="39"/>
      <c r="BA3" s="39"/>
      <c r="BB3" s="39"/>
      <c r="BC3" s="39"/>
      <c r="BD3" s="39"/>
      <c r="BE3" s="39"/>
    </row>
    <row r="4" spans="1:59" ht="15" customHeight="1" x14ac:dyDescent="0.25"/>
    <row r="5" spans="1:59" ht="15" customHeight="1" x14ac:dyDescent="0.25">
      <c r="M5" s="43" t="s">
        <v>2</v>
      </c>
      <c r="N5" s="44"/>
      <c r="O5" s="44"/>
      <c r="P5" s="45"/>
      <c r="Q5" s="140" t="s">
        <v>258</v>
      </c>
    </row>
    <row r="6" spans="1:59" ht="15" customHeight="1" x14ac:dyDescent="0.25"/>
    <row r="7" spans="1:59" ht="15" customHeight="1" x14ac:dyDescent="0.25">
      <c r="M7" s="46"/>
      <c r="N7" s="46"/>
      <c r="O7" s="46"/>
      <c r="P7" s="47" t="s">
        <v>4</v>
      </c>
      <c r="Q7" s="46" t="s">
        <v>5</v>
      </c>
      <c r="R7" s="46" t="s">
        <v>6</v>
      </c>
      <c r="T7" s="48" t="s">
        <v>7</v>
      </c>
      <c r="U7" s="48"/>
      <c r="W7" s="48" t="s">
        <v>8</v>
      </c>
      <c r="Y7" s="46" t="s">
        <v>9</v>
      </c>
      <c r="Z7" s="49" t="s">
        <v>10</v>
      </c>
      <c r="AA7" s="49" t="s">
        <v>11</v>
      </c>
      <c r="AC7" s="48"/>
      <c r="AD7" s="48"/>
      <c r="AE7" s="48"/>
      <c r="AF7" s="48"/>
      <c r="AH7" s="48" t="s">
        <v>12</v>
      </c>
      <c r="AI7" s="48"/>
      <c r="AJ7" s="48"/>
      <c r="AK7" s="48"/>
      <c r="AL7" s="48"/>
      <c r="AM7" s="48"/>
      <c r="AN7" s="48"/>
      <c r="AO7" s="48"/>
      <c r="AQ7" s="50" t="s">
        <v>13</v>
      </c>
      <c r="AR7" s="51"/>
      <c r="AS7" s="50"/>
      <c r="AU7" s="48" t="s">
        <v>14</v>
      </c>
      <c r="AV7" s="52"/>
      <c r="AX7" s="48"/>
      <c r="AY7" s="48"/>
      <c r="AZ7" s="48"/>
      <c r="BA7" s="48"/>
      <c r="BB7" s="48"/>
      <c r="BD7" s="48" t="s">
        <v>12</v>
      </c>
      <c r="BE7" s="48"/>
    </row>
    <row r="8" spans="1:59" ht="15" customHeight="1" x14ac:dyDescent="0.25">
      <c r="T8" s="53"/>
      <c r="U8" s="53"/>
      <c r="W8" s="53"/>
      <c r="Y8" s="53"/>
      <c r="Z8" s="53"/>
      <c r="AA8" s="53"/>
      <c r="AI8" s="53"/>
      <c r="AL8" s="53"/>
      <c r="AO8" s="53"/>
      <c r="AQ8" s="53"/>
      <c r="AS8" s="53"/>
      <c r="AV8" s="54"/>
      <c r="AY8" s="53"/>
      <c r="BB8" s="53"/>
      <c r="BD8" s="53"/>
      <c r="BE8" s="53"/>
    </row>
    <row r="9" spans="1:59" ht="15" customHeight="1" x14ac:dyDescent="0.25">
      <c r="B9" s="55" t="str">
        <f>IF(M9="",IF(B8="","",B8),M9)</f>
        <v>FLUIDOS DE PERFORACIÓN</v>
      </c>
      <c r="C9" s="55" t="str">
        <f>IF(N9="",IF(C8="","",C8),N9)</f>
        <v/>
      </c>
      <c r="D9" s="55" t="str">
        <f>IF(O9="",IF(D8="","",D8),O9)</f>
        <v/>
      </c>
      <c r="E9" s="55" t="str">
        <f>IF(P9="","",P9)</f>
        <v/>
      </c>
      <c r="F9" s="55" t="str">
        <f>CONCATENATE($B9,$C9)</f>
        <v>FLUIDOS DE PERFORACIÓN</v>
      </c>
      <c r="G9" s="55" t="str">
        <f t="shared" ref="G9:G14" si="0">IF(D9="","",CONCATENATE($B9,$C9,$D9))</f>
        <v/>
      </c>
      <c r="H9" s="55" t="str">
        <f>IF(E9="","",CONCATENATE($B9,$C9,$D9,$E9))</f>
        <v/>
      </c>
      <c r="I9" s="36">
        <v>1</v>
      </c>
      <c r="J9" s="35" t="str">
        <f>CONCATENATE(I9,"-",B9)</f>
        <v>1-FLUIDOS DE PERFORACIÓN</v>
      </c>
      <c r="M9" s="39" t="s">
        <v>15</v>
      </c>
      <c r="N9" s="39"/>
      <c r="O9" s="39"/>
      <c r="P9" s="40"/>
      <c r="Q9" s="39"/>
      <c r="R9" s="39"/>
      <c r="T9" s="56" t="s">
        <v>16</v>
      </c>
      <c r="U9" s="56"/>
      <c r="W9" s="56"/>
      <c r="Y9" s="56"/>
      <c r="Z9" s="56"/>
      <c r="AA9" s="56"/>
      <c r="AC9" s="56"/>
      <c r="AD9" s="56"/>
      <c r="AE9" s="56"/>
      <c r="AF9" s="56"/>
      <c r="AH9" s="57">
        <f>SUMIFS($AI:$AI,$B:$B,$B9)</f>
        <v>0.99999999999999989</v>
      </c>
      <c r="AI9" s="57"/>
      <c r="AJ9" s="58"/>
      <c r="AK9" s="58"/>
      <c r="AL9" s="58"/>
      <c r="AM9" s="58"/>
      <c r="AN9" s="59"/>
      <c r="AO9" s="59"/>
      <c r="AQ9" s="53"/>
      <c r="AR9" s="53"/>
      <c r="AS9" s="53"/>
      <c r="AU9" s="60" t="str">
        <f>IF(SUMIFS($AV:$AV,$B:$B,$B9)&gt;0,"NC","")</f>
        <v/>
      </c>
      <c r="AV9" s="61"/>
      <c r="AZ9" s="58"/>
      <c r="BA9" s="59"/>
      <c r="BB9" s="59"/>
      <c r="BD9" s="57">
        <f>IF(AU9="NC",0,SUMIFS($AY:$AY,$B:$B,$B9))</f>
        <v>0</v>
      </c>
      <c r="BE9" s="57"/>
    </row>
    <row r="10" spans="1:59" ht="3" customHeight="1" x14ac:dyDescent="0.25">
      <c r="B10" s="55" t="str">
        <f t="shared" ref="B10:D25" si="1">IF(M10="",IF(B9="","",B9),M10)</f>
        <v>FLUIDOS DE PERFORACIÓN</v>
      </c>
      <c r="C10" s="55" t="str">
        <f t="shared" si="1"/>
        <v/>
      </c>
      <c r="D10" s="55" t="str">
        <f t="shared" si="1"/>
        <v/>
      </c>
      <c r="E10" s="55" t="str">
        <f t="shared" ref="E10:E73" si="2">IF(P10="","",P10)</f>
        <v/>
      </c>
      <c r="F10" s="55" t="str">
        <f t="shared" ref="F10:F73" si="3">CONCATENATE($B10,$C10)</f>
        <v>FLUIDOS DE PERFORACIÓN</v>
      </c>
      <c r="G10" s="55" t="str">
        <f t="shared" si="0"/>
        <v/>
      </c>
      <c r="H10" s="55" t="str">
        <f t="shared" ref="H10:H73" si="4">IF(E10="","",CONCATENATE($B10,$C10,$D10,$E10))</f>
        <v/>
      </c>
      <c r="I10" s="36" t="s">
        <v>17</v>
      </c>
      <c r="J10" s="35" t="str">
        <f t="shared" ref="J10:J73" si="5">CONCATENATE(I10,"-",B10)</f>
        <v xml:space="preserve"> -FLUIDOS DE PERFORACIÓN</v>
      </c>
      <c r="T10" s="53"/>
      <c r="U10" s="53"/>
      <c r="W10" s="53"/>
      <c r="Y10" s="53"/>
      <c r="Z10" s="53"/>
      <c r="AA10" s="53"/>
      <c r="AH10" s="58"/>
      <c r="AI10" s="59"/>
      <c r="AJ10" s="58"/>
      <c r="AK10" s="58"/>
      <c r="AL10" s="59"/>
      <c r="AM10" s="58"/>
      <c r="AN10" s="59"/>
      <c r="AO10" s="59"/>
      <c r="AQ10" s="53"/>
      <c r="AR10" s="53"/>
      <c r="AS10" s="53"/>
      <c r="AU10" s="58"/>
      <c r="AV10" s="54"/>
      <c r="AX10" s="58"/>
      <c r="AY10" s="59"/>
      <c r="AZ10" s="58"/>
      <c r="BA10" s="59"/>
      <c r="BB10" s="59"/>
      <c r="BD10" s="53"/>
      <c r="BE10" s="53"/>
    </row>
    <row r="11" spans="1:59" ht="15" customHeight="1" x14ac:dyDescent="0.25">
      <c r="B11" s="55" t="str">
        <f t="shared" si="1"/>
        <v>FLUIDOS DE PERFORACIÓN</v>
      </c>
      <c r="C11" s="55" t="str">
        <f t="shared" si="1"/>
        <v>Personal</v>
      </c>
      <c r="D11" s="55" t="str">
        <f t="shared" si="1"/>
        <v/>
      </c>
      <c r="E11" s="55" t="str">
        <f t="shared" si="2"/>
        <v/>
      </c>
      <c r="F11" s="55" t="str">
        <f t="shared" si="3"/>
        <v>FLUIDOS DE PERFORACIÓNPersonal</v>
      </c>
      <c r="G11" s="55" t="str">
        <f t="shared" si="0"/>
        <v/>
      </c>
      <c r="H11" s="55" t="str">
        <f t="shared" si="4"/>
        <v/>
      </c>
      <c r="I11" s="36" t="s">
        <v>18</v>
      </c>
      <c r="J11" s="35" t="str">
        <f t="shared" si="5"/>
        <v>1.1-FLUIDOS DE PERFORACIÓN</v>
      </c>
      <c r="N11" s="62" t="s">
        <v>19</v>
      </c>
      <c r="O11" s="62"/>
      <c r="P11" s="63"/>
      <c r="Q11" s="62"/>
      <c r="R11" s="62"/>
      <c r="T11" s="62"/>
      <c r="U11" s="62"/>
      <c r="W11" s="62"/>
      <c r="Y11" s="62"/>
      <c r="Z11" s="62"/>
      <c r="AA11" s="62"/>
      <c r="AC11" s="62"/>
      <c r="AD11" s="62"/>
      <c r="AE11" s="62"/>
      <c r="AF11" s="62"/>
      <c r="AH11" s="58"/>
      <c r="AI11" s="64">
        <v>0.3</v>
      </c>
      <c r="AJ11" s="58"/>
      <c r="AK11" s="65">
        <f>SUMIFS($AL:$AL,$F:$F,$F11)</f>
        <v>1</v>
      </c>
      <c r="AL11" s="65"/>
      <c r="AM11" s="53"/>
      <c r="AN11" s="53"/>
      <c r="AO11" s="53"/>
      <c r="AP11" s="53"/>
      <c r="AQ11" s="53"/>
      <c r="AR11" s="53"/>
      <c r="AS11" s="53"/>
      <c r="AU11" s="58"/>
      <c r="AV11" s="54"/>
      <c r="AX11" s="58"/>
      <c r="AY11" s="64">
        <f>AI11*BD11</f>
        <v>0</v>
      </c>
      <c r="AZ11" s="58"/>
      <c r="BD11" s="65">
        <f>SUMIFS($BB:$BB,$F:$F,$F11)</f>
        <v>0</v>
      </c>
      <c r="BE11" s="65"/>
    </row>
    <row r="12" spans="1:59" ht="3" customHeight="1" x14ac:dyDescent="0.25">
      <c r="B12" s="55" t="str">
        <f t="shared" si="1"/>
        <v>FLUIDOS DE PERFORACIÓN</v>
      </c>
      <c r="C12" s="55" t="str">
        <f t="shared" si="1"/>
        <v>Personal</v>
      </c>
      <c r="D12" s="55" t="str">
        <f t="shared" si="1"/>
        <v/>
      </c>
      <c r="E12" s="55" t="str">
        <f t="shared" si="2"/>
        <v/>
      </c>
      <c r="F12" s="55" t="str">
        <f t="shared" si="3"/>
        <v>FLUIDOS DE PERFORACIÓNPersonal</v>
      </c>
      <c r="G12" s="55" t="str">
        <f t="shared" si="0"/>
        <v/>
      </c>
      <c r="H12" s="55" t="str">
        <f t="shared" si="4"/>
        <v/>
      </c>
      <c r="I12" s="36" t="s">
        <v>17</v>
      </c>
      <c r="J12" s="35" t="str">
        <f t="shared" si="5"/>
        <v xml:space="preserve"> -FLUIDOS DE PERFORACIÓN</v>
      </c>
      <c r="T12" s="53"/>
      <c r="U12" s="53"/>
      <c r="W12" s="53"/>
      <c r="Y12" s="53"/>
      <c r="Z12" s="53"/>
      <c r="AA12" s="53"/>
      <c r="AC12" s="53"/>
      <c r="AD12" s="53"/>
      <c r="AE12" s="53"/>
      <c r="AF12" s="53"/>
      <c r="AH12" s="58"/>
      <c r="AI12" s="59"/>
      <c r="AJ12" s="58"/>
      <c r="AK12" s="58"/>
      <c r="AL12" s="59"/>
      <c r="AM12" s="58"/>
      <c r="AN12" s="58"/>
      <c r="AO12" s="59"/>
      <c r="AP12" s="53"/>
      <c r="AQ12" s="53"/>
      <c r="AR12" s="53"/>
      <c r="AS12" s="53"/>
      <c r="AU12" s="58"/>
      <c r="AV12" s="54"/>
      <c r="AX12" s="58"/>
      <c r="AY12" s="66"/>
      <c r="AZ12" s="58"/>
      <c r="BA12" s="58"/>
      <c r="BB12" s="59"/>
      <c r="BD12" s="53"/>
      <c r="BE12" s="53"/>
    </row>
    <row r="13" spans="1:59" ht="15" customHeight="1" x14ac:dyDescent="0.25">
      <c r="A13" s="67"/>
      <c r="B13" s="55" t="str">
        <f t="shared" si="1"/>
        <v>FLUIDOS DE PERFORACIÓN</v>
      </c>
      <c r="C13" s="55" t="str">
        <f t="shared" si="1"/>
        <v>Personal</v>
      </c>
      <c r="D13" s="55" t="str">
        <f t="shared" si="1"/>
        <v>Referente Técnico de la Línea</v>
      </c>
      <c r="E13" s="55" t="str">
        <f t="shared" si="2"/>
        <v/>
      </c>
      <c r="F13" s="55" t="str">
        <f t="shared" si="3"/>
        <v>FLUIDOS DE PERFORACIÓNPersonal</v>
      </c>
      <c r="G13" s="55" t="str">
        <f t="shared" si="0"/>
        <v>FLUIDOS DE PERFORACIÓNPersonalReferente Técnico de la Línea</v>
      </c>
      <c r="H13" s="55" t="str">
        <f t="shared" si="4"/>
        <v/>
      </c>
      <c r="I13" s="36" t="s">
        <v>17</v>
      </c>
      <c r="J13" s="35" t="str">
        <f t="shared" si="5"/>
        <v xml:space="preserve"> -FLUIDOS DE PERFORACIÓN</v>
      </c>
      <c r="M13" s="67"/>
      <c r="N13" s="67"/>
      <c r="O13" s="68" t="s">
        <v>20</v>
      </c>
      <c r="P13" s="69"/>
      <c r="Q13" s="68"/>
      <c r="R13" s="68"/>
      <c r="T13" s="68"/>
      <c r="U13" s="68"/>
      <c r="W13" s="68"/>
      <c r="Y13" s="68"/>
      <c r="Z13" s="68"/>
      <c r="AA13" s="68"/>
      <c r="AC13" s="68"/>
      <c r="AD13" s="68"/>
      <c r="AE13" s="68"/>
      <c r="AF13" s="68"/>
      <c r="AH13" s="58"/>
      <c r="AI13" s="66"/>
      <c r="AJ13" s="58"/>
      <c r="AK13" s="70"/>
      <c r="AL13" s="71">
        <v>0.2</v>
      </c>
      <c r="AM13" s="58"/>
      <c r="AN13" s="72">
        <f>SUMIFS($AO:$AO,$G:$G,$G13)</f>
        <v>1</v>
      </c>
      <c r="AO13" s="73"/>
      <c r="AQ13" s="53"/>
      <c r="AR13" s="53"/>
      <c r="AS13" s="53"/>
      <c r="AU13" s="58"/>
      <c r="AV13" s="54"/>
      <c r="AX13" s="58"/>
      <c r="AY13" s="66"/>
      <c r="AZ13" s="58"/>
      <c r="BA13" s="70"/>
      <c r="BB13" s="71">
        <f>AL13*BD13</f>
        <v>0</v>
      </c>
      <c r="BD13" s="72">
        <f>SUMIFS($BE:$BE,$G:$G,$G13)</f>
        <v>0</v>
      </c>
      <c r="BE13" s="73"/>
      <c r="BG13" s="58"/>
    </row>
    <row r="14" spans="1:59" ht="5.0999999999999996" customHeight="1" x14ac:dyDescent="0.25">
      <c r="B14" s="55" t="str">
        <f t="shared" si="1"/>
        <v>FLUIDOS DE PERFORACIÓN</v>
      </c>
      <c r="C14" s="55" t="str">
        <f t="shared" si="1"/>
        <v>Personal</v>
      </c>
      <c r="D14" s="55" t="str">
        <f t="shared" si="1"/>
        <v>Referente Técnico de la Línea</v>
      </c>
      <c r="E14" s="55" t="str">
        <f t="shared" si="2"/>
        <v/>
      </c>
      <c r="F14" s="55" t="str">
        <f t="shared" si="3"/>
        <v>FLUIDOS DE PERFORACIÓNPersonal</v>
      </c>
      <c r="G14" s="55" t="str">
        <f t="shared" si="0"/>
        <v>FLUIDOS DE PERFORACIÓNPersonalReferente Técnico de la Línea</v>
      </c>
      <c r="H14" s="55" t="str">
        <f t="shared" si="4"/>
        <v/>
      </c>
      <c r="I14" s="36" t="s">
        <v>17</v>
      </c>
      <c r="J14" s="35" t="str">
        <f t="shared" si="5"/>
        <v xml:space="preserve"> -FLUIDOS DE PERFORACIÓN</v>
      </c>
      <c r="T14" s="53"/>
      <c r="U14" s="53"/>
      <c r="W14" s="53"/>
      <c r="Y14" s="53"/>
      <c r="Z14" s="53"/>
      <c r="AA14" s="53"/>
      <c r="AH14" s="58"/>
      <c r="AI14" s="66"/>
      <c r="AJ14" s="58"/>
      <c r="AK14" s="74"/>
      <c r="AL14" s="75"/>
      <c r="AM14" s="58"/>
      <c r="AN14" s="58"/>
      <c r="AO14" s="76"/>
      <c r="AQ14" s="53"/>
      <c r="AS14" s="53"/>
      <c r="AU14" s="58"/>
      <c r="AV14" s="54"/>
      <c r="AX14" s="58"/>
      <c r="AY14" s="66"/>
      <c r="AZ14" s="58"/>
      <c r="BA14" s="74"/>
      <c r="BB14" s="75"/>
      <c r="BD14" s="58"/>
      <c r="BE14" s="76"/>
    </row>
    <row r="15" spans="1:59" ht="45" customHeight="1" x14ac:dyDescent="0.25">
      <c r="B15" s="55" t="str">
        <f t="shared" si="1"/>
        <v>FLUIDOS DE PERFORACIÓN</v>
      </c>
      <c r="C15" s="55" t="str">
        <f t="shared" si="1"/>
        <v>Personal</v>
      </c>
      <c r="D15" s="55" t="str">
        <f t="shared" si="1"/>
        <v>Referente Técnico de la Línea</v>
      </c>
      <c r="E15" s="55" t="str">
        <f t="shared" si="2"/>
        <v>Experiencia General</v>
      </c>
      <c r="F15" s="55" t="str">
        <f t="shared" si="3"/>
        <v>FLUIDOS DE PERFORACIÓNPersonal</v>
      </c>
      <c r="G15" s="55" t="str">
        <f>IF(D15="","",CONCATENATE($B15,$C15,$D15))</f>
        <v>FLUIDOS DE PERFORACIÓNPersonalReferente Técnico de la Línea</v>
      </c>
      <c r="H15" s="55" t="str">
        <f t="shared" si="4"/>
        <v>FLUIDOS DE PERFORACIÓNPersonalReferente Técnico de la LíneaExperiencia General</v>
      </c>
      <c r="I15" s="36" t="s">
        <v>17</v>
      </c>
      <c r="J15" s="35" t="str">
        <f t="shared" si="5"/>
        <v xml:space="preserve"> -FLUIDOS DE PERFORACIÓN</v>
      </c>
      <c r="P15" s="77" t="s">
        <v>21</v>
      </c>
      <c r="Q15" s="78"/>
      <c r="R15" s="78" t="s">
        <v>22</v>
      </c>
      <c r="T15" s="79" t="s">
        <v>23</v>
      </c>
      <c r="U15" s="79" t="s">
        <v>24</v>
      </c>
      <c r="W15" s="79" t="s">
        <v>25</v>
      </c>
      <c r="Y15" s="80">
        <v>8</v>
      </c>
      <c r="Z15" s="80">
        <v>10</v>
      </c>
      <c r="AA15" s="80">
        <v>10</v>
      </c>
      <c r="AC15" s="81">
        <f>IF($T15="Cumplimiento","",INDEX(TABLA_TIPO_MEDICION[1],MATCH($U15,TABLA_TIPO_MEDICION[TIPO_MEDICION],0),1))</f>
        <v>0</v>
      </c>
      <c r="AD15" s="81">
        <f>IF($T15="Cumplimiento","",INDEX(TABLA_TIPO_MEDICION[2],MATCH($U15,TABLA_TIPO_MEDICION[TIPO_MEDICION],0),1))</f>
        <v>0.8</v>
      </c>
      <c r="AE15" s="81">
        <f>IF($T15="Cumplimiento","",INDEX(TABLA_TIPO_MEDICION[3],MATCH($U15,TABLA_TIPO_MEDICION[TIPO_MEDICION],0),1))</f>
        <v>1</v>
      </c>
      <c r="AF15" s="81">
        <f>IF($T15="Cumplimiento","",INDEX(TABLA_TIPO_MEDICION[4],MATCH($U15,TABLA_TIPO_MEDICION[TIPO_MEDICION],0),1))</f>
        <v>1</v>
      </c>
      <c r="AH15" s="74"/>
      <c r="AI15" s="66"/>
      <c r="AJ15" s="58"/>
      <c r="AK15" s="58"/>
      <c r="AL15" s="58"/>
      <c r="AM15" s="58"/>
      <c r="AN15" s="58"/>
      <c r="AO15" s="82">
        <v>0.33</v>
      </c>
      <c r="AQ15" s="3"/>
      <c r="AS15" s="83" t="str">
        <f>IF($AQ15="","",IF($T15="Cumplimiento",INDEX(TABLA_SI_NO[Valor],MATCH($AQ15,TABLA_SI_NO[SI_NO],0),1),IF($AQ15&lt;$Y15,$AC15,IF($AQ15&lt;$Z15,$AD15,IF($AQ15&lt;$AA15,$AE15,IF($AQ15&gt;=$AA15,$AF15))))))</f>
        <v/>
      </c>
      <c r="AU15" s="74"/>
      <c r="AV15" s="84">
        <f t="shared" ref="AV15" si="6">IF(W15="SI",IF(AS15=0,1,0),0)</f>
        <v>0</v>
      </c>
      <c r="AX15" s="74"/>
      <c r="AY15" s="66"/>
      <c r="AZ15" s="58"/>
      <c r="BA15" s="74"/>
      <c r="BB15" s="66"/>
      <c r="BD15" s="58"/>
      <c r="BE15" s="82">
        <f t="shared" ref="BE15:BE17" si="7">IF($AS15="",0,$AS15*$AO15)</f>
        <v>0</v>
      </c>
    </row>
    <row r="16" spans="1:59" ht="45" customHeight="1" x14ac:dyDescent="0.25">
      <c r="B16" s="55" t="str">
        <f t="shared" si="1"/>
        <v>FLUIDOS DE PERFORACIÓN</v>
      </c>
      <c r="C16" s="55" t="str">
        <f t="shared" si="1"/>
        <v>Personal</v>
      </c>
      <c r="D16" s="55" t="str">
        <f t="shared" si="1"/>
        <v>Referente Técnico de la Línea</v>
      </c>
      <c r="E16" s="55" t="str">
        <f t="shared" si="2"/>
        <v>Experiencia Offshore</v>
      </c>
      <c r="F16" s="55" t="str">
        <f t="shared" si="3"/>
        <v>FLUIDOS DE PERFORACIÓNPersonal</v>
      </c>
      <c r="G16" s="55" t="str">
        <f t="shared" ref="G16:G79" si="8">IF(D16="","",CONCATENATE($B16,$C16,$D16))</f>
        <v>FLUIDOS DE PERFORACIÓNPersonalReferente Técnico de la Línea</v>
      </c>
      <c r="H16" s="55" t="str">
        <f t="shared" si="4"/>
        <v>FLUIDOS DE PERFORACIÓNPersonalReferente Técnico de la LíneaExperiencia Offshore</v>
      </c>
      <c r="I16" s="36" t="s">
        <v>17</v>
      </c>
      <c r="J16" s="35" t="str">
        <f t="shared" si="5"/>
        <v xml:space="preserve"> -FLUIDOS DE PERFORACIÓN</v>
      </c>
      <c r="P16" s="77" t="s">
        <v>26</v>
      </c>
      <c r="Q16" s="78"/>
      <c r="R16" s="78" t="s">
        <v>22</v>
      </c>
      <c r="T16" s="79" t="s">
        <v>23</v>
      </c>
      <c r="U16" s="79" t="s">
        <v>24</v>
      </c>
      <c r="W16" s="79" t="s">
        <v>25</v>
      </c>
      <c r="Y16" s="80">
        <v>4</v>
      </c>
      <c r="Z16" s="80">
        <v>5</v>
      </c>
      <c r="AA16" s="80">
        <v>5</v>
      </c>
      <c r="AC16" s="81">
        <f>IF($T16="Cumplimiento","",INDEX(TABLA_TIPO_MEDICION[1],MATCH($U16,TABLA_TIPO_MEDICION[TIPO_MEDICION],0),1))</f>
        <v>0</v>
      </c>
      <c r="AD16" s="81">
        <f>IF($T16="Cumplimiento","",INDEX(TABLA_TIPO_MEDICION[2],MATCH($U16,TABLA_TIPO_MEDICION[TIPO_MEDICION],0),1))</f>
        <v>0.8</v>
      </c>
      <c r="AE16" s="81">
        <f>IF($T16="Cumplimiento","",INDEX(TABLA_TIPO_MEDICION[3],MATCH($U16,TABLA_TIPO_MEDICION[TIPO_MEDICION],0),1))</f>
        <v>1</v>
      </c>
      <c r="AF16" s="81">
        <f>IF($T16="Cumplimiento","",INDEX(TABLA_TIPO_MEDICION[4],MATCH($U16,TABLA_TIPO_MEDICION[TIPO_MEDICION],0),1))</f>
        <v>1</v>
      </c>
      <c r="AH16" s="74"/>
      <c r="AI16" s="66"/>
      <c r="AJ16" s="58"/>
      <c r="AK16" s="58"/>
      <c r="AL16" s="58"/>
      <c r="AM16" s="58"/>
      <c r="AN16" s="58"/>
      <c r="AO16" s="82">
        <v>0.44</v>
      </c>
      <c r="AQ16" s="3"/>
      <c r="AS16" s="83" t="str">
        <f>IF($AQ16="","",IF($T16="Cumplimiento",INDEX(TABLA_SI_NO[Valor],MATCH($AQ16,TABLA_SI_NO[SI_NO],0),1),IF($AQ16&lt;$Y16,$AC16,IF($AQ16&lt;$Z16,$AD16,IF($AQ16&lt;$AA16,$AE16,IF($AQ16&gt;=$AA16,$AF16))))))</f>
        <v/>
      </c>
      <c r="AU16" s="74"/>
      <c r="AV16" s="84">
        <f t="shared" ref="AV16:AV17" si="9">IF(W16="SI",IF(AS16=0,1,0),0)</f>
        <v>0</v>
      </c>
      <c r="AX16" s="74"/>
      <c r="AY16" s="66"/>
      <c r="AZ16" s="58"/>
      <c r="BA16" s="74"/>
      <c r="BB16" s="66"/>
      <c r="BD16" s="58"/>
      <c r="BE16" s="82">
        <f t="shared" si="7"/>
        <v>0</v>
      </c>
    </row>
    <row r="17" spans="1:57" ht="45" customHeight="1" x14ac:dyDescent="0.25">
      <c r="B17" s="55" t="str">
        <f t="shared" si="1"/>
        <v>FLUIDOS DE PERFORACIÓN</v>
      </c>
      <c r="C17" s="55" t="str">
        <f t="shared" si="1"/>
        <v>Personal</v>
      </c>
      <c r="D17" s="55" t="str">
        <f t="shared" si="1"/>
        <v>Referente Técnico de la Línea</v>
      </c>
      <c r="E17" s="55" t="str">
        <f t="shared" si="2"/>
        <v>Formación Profesional</v>
      </c>
      <c r="F17" s="55" t="str">
        <f t="shared" si="3"/>
        <v>FLUIDOS DE PERFORACIÓNPersonal</v>
      </c>
      <c r="G17" s="55" t="str">
        <f t="shared" si="8"/>
        <v>FLUIDOS DE PERFORACIÓNPersonalReferente Técnico de la Línea</v>
      </c>
      <c r="H17" s="55" t="str">
        <f t="shared" si="4"/>
        <v>FLUIDOS DE PERFORACIÓNPersonalReferente Técnico de la LíneaFormación Profesional</v>
      </c>
      <c r="I17" s="36" t="s">
        <v>17</v>
      </c>
      <c r="J17" s="35" t="str">
        <f t="shared" si="5"/>
        <v xml:space="preserve"> -FLUIDOS DE PERFORACIÓN</v>
      </c>
      <c r="P17" s="77" t="s">
        <v>27</v>
      </c>
      <c r="Q17" s="78" t="s">
        <v>28</v>
      </c>
      <c r="R17" s="78" t="s">
        <v>29</v>
      </c>
      <c r="T17" s="79" t="s">
        <v>30</v>
      </c>
      <c r="U17" s="79"/>
      <c r="W17" s="79" t="s">
        <v>25</v>
      </c>
      <c r="Y17" s="80" t="s">
        <v>31</v>
      </c>
      <c r="Z17" s="80" t="s">
        <v>31</v>
      </c>
      <c r="AA17" s="80" t="s">
        <v>31</v>
      </c>
      <c r="AC17" s="81" t="str">
        <f>IF($T17="Cumplimiento","",INDEX(TABLA_TIPO_MEDICION[1],MATCH($U17,TABLA_TIPO_MEDICION[TIPO_MEDICION],0),1))</f>
        <v/>
      </c>
      <c r="AD17" s="81" t="str">
        <f>IF($T17="Cumplimiento","",INDEX(TABLA_TIPO_MEDICION[2],MATCH($U17,TABLA_TIPO_MEDICION[TIPO_MEDICION],0),1))</f>
        <v/>
      </c>
      <c r="AE17" s="81" t="str">
        <f>IF($T17="Cumplimiento","",INDEX(TABLA_TIPO_MEDICION[3],MATCH($U17,TABLA_TIPO_MEDICION[TIPO_MEDICION],0),1))</f>
        <v/>
      </c>
      <c r="AF17" s="81" t="str">
        <f>IF($T17="Cumplimiento","",INDEX(TABLA_TIPO_MEDICION[4],MATCH($U17,TABLA_TIPO_MEDICION[TIPO_MEDICION],0),1))</f>
        <v/>
      </c>
      <c r="AH17" s="74"/>
      <c r="AI17" s="66"/>
      <c r="AJ17" s="58"/>
      <c r="AK17" s="58"/>
      <c r="AL17" s="58"/>
      <c r="AM17" s="58"/>
      <c r="AN17" s="58"/>
      <c r="AO17" s="82">
        <v>0.23000000000000004</v>
      </c>
      <c r="AQ17" s="3"/>
      <c r="AS17" s="83" t="str">
        <f>IF($AQ17="","",IF($T17="Cumplimiento",INDEX(TABLA_SI_NO[Valor],MATCH($AQ17,TABLA_SI_NO[SI_NO],0),1),IF($AQ17&lt;$Y17,$AC17,IF($AQ17&lt;$Z17,$AD17,IF($AQ17&lt;$AA17,$AE17,IF($AQ17&gt;=$AA17,$AF17))))))</f>
        <v/>
      </c>
      <c r="AU17" s="74"/>
      <c r="AV17" s="84">
        <f t="shared" si="9"/>
        <v>0</v>
      </c>
      <c r="AX17" s="74"/>
      <c r="AY17" s="66"/>
      <c r="AZ17" s="58"/>
      <c r="BA17" s="74"/>
      <c r="BB17" s="66"/>
      <c r="BD17" s="58"/>
      <c r="BE17" s="82">
        <f t="shared" si="7"/>
        <v>0</v>
      </c>
    </row>
    <row r="18" spans="1:57" ht="5.0999999999999996" customHeight="1" x14ac:dyDescent="0.25">
      <c r="B18" s="55" t="str">
        <f t="shared" si="1"/>
        <v>FLUIDOS DE PERFORACIÓN</v>
      </c>
      <c r="C18" s="55" t="str">
        <f t="shared" si="1"/>
        <v>Personal</v>
      </c>
      <c r="D18" s="55" t="str">
        <f t="shared" si="1"/>
        <v>Referente Técnico de la Línea</v>
      </c>
      <c r="E18" s="55" t="str">
        <f t="shared" si="2"/>
        <v/>
      </c>
      <c r="F18" s="55" t="str">
        <f t="shared" si="3"/>
        <v>FLUIDOS DE PERFORACIÓNPersonal</v>
      </c>
      <c r="G18" s="55" t="str">
        <f t="shared" si="8"/>
        <v>FLUIDOS DE PERFORACIÓNPersonalReferente Técnico de la Línea</v>
      </c>
      <c r="H18" s="55" t="str">
        <f t="shared" si="4"/>
        <v/>
      </c>
      <c r="I18" s="36" t="s">
        <v>17</v>
      </c>
      <c r="J18" s="35" t="str">
        <f t="shared" si="5"/>
        <v xml:space="preserve"> -FLUIDOS DE PERFORACIÓN</v>
      </c>
      <c r="P18" s="85"/>
      <c r="Q18" s="86"/>
      <c r="R18" s="86"/>
      <c r="T18" s="53"/>
      <c r="U18" s="53"/>
      <c r="W18" s="53"/>
      <c r="Y18" s="53"/>
      <c r="Z18" s="53"/>
      <c r="AA18" s="53"/>
      <c r="AH18" s="58"/>
      <c r="AI18" s="66"/>
      <c r="AJ18" s="58"/>
      <c r="AK18" s="58"/>
      <c r="AL18" s="66"/>
      <c r="AM18" s="58"/>
      <c r="AN18" s="58"/>
      <c r="AO18" s="66"/>
      <c r="AQ18" s="53"/>
      <c r="AS18" s="87"/>
      <c r="AU18" s="58"/>
      <c r="AV18" s="54"/>
      <c r="AX18" s="58"/>
      <c r="AY18" s="66"/>
      <c r="AZ18" s="58"/>
      <c r="BA18" s="58"/>
      <c r="BB18" s="66"/>
      <c r="BD18" s="87"/>
      <c r="BE18" s="87"/>
    </row>
    <row r="19" spans="1:57" ht="15" customHeight="1" x14ac:dyDescent="0.25">
      <c r="A19" s="67"/>
      <c r="B19" s="55" t="str">
        <f t="shared" si="1"/>
        <v>FLUIDOS DE PERFORACIÓN</v>
      </c>
      <c r="C19" s="55" t="str">
        <f t="shared" si="1"/>
        <v>Personal</v>
      </c>
      <c r="D19" s="55" t="str">
        <f t="shared" si="1"/>
        <v>Supervisor de Servicio en Plataforma Autoelevable</v>
      </c>
      <c r="E19" s="55" t="str">
        <f t="shared" si="2"/>
        <v/>
      </c>
      <c r="F19" s="55" t="str">
        <f t="shared" si="3"/>
        <v>FLUIDOS DE PERFORACIÓNPersonal</v>
      </c>
      <c r="G19" s="55" t="str">
        <f t="shared" si="8"/>
        <v>FLUIDOS DE PERFORACIÓNPersonalSupervisor de Servicio en Plataforma Autoelevable</v>
      </c>
      <c r="H19" s="55" t="str">
        <f t="shared" si="4"/>
        <v/>
      </c>
      <c r="I19" s="36" t="s">
        <v>17</v>
      </c>
      <c r="J19" s="35" t="str">
        <f t="shared" si="5"/>
        <v xml:space="preserve"> -FLUIDOS DE PERFORACIÓN</v>
      </c>
      <c r="M19" s="67"/>
      <c r="N19" s="67"/>
      <c r="O19" s="88" t="s">
        <v>32</v>
      </c>
      <c r="P19" s="89"/>
      <c r="Q19" s="88"/>
      <c r="R19" s="88"/>
      <c r="T19" s="88"/>
      <c r="U19" s="88"/>
      <c r="W19" s="88"/>
      <c r="Y19" s="88"/>
      <c r="Z19" s="88"/>
      <c r="AA19" s="88"/>
      <c r="AC19" s="88"/>
      <c r="AD19" s="88"/>
      <c r="AE19" s="88"/>
      <c r="AF19" s="88"/>
      <c r="AH19" s="58"/>
      <c r="AI19" s="66"/>
      <c r="AJ19" s="58"/>
      <c r="AK19" s="70"/>
      <c r="AL19" s="71">
        <v>0.4</v>
      </c>
      <c r="AM19" s="58"/>
      <c r="AN19" s="72">
        <f>SUMIFS($AO:$AO,$G:$G,$G19)</f>
        <v>1</v>
      </c>
      <c r="AO19" s="73"/>
      <c r="AU19" s="58"/>
      <c r="AV19" s="54"/>
      <c r="AX19" s="58"/>
      <c r="AY19" s="66"/>
      <c r="AZ19" s="58"/>
      <c r="BA19" s="70"/>
      <c r="BB19" s="71">
        <f>AL19*BD19</f>
        <v>0</v>
      </c>
      <c r="BD19" s="72">
        <f>SUMIFS($BE:$BE,$G:$G,$G19)</f>
        <v>0</v>
      </c>
      <c r="BE19" s="73"/>
    </row>
    <row r="20" spans="1:57" ht="5.0999999999999996" customHeight="1" x14ac:dyDescent="0.25">
      <c r="B20" s="55" t="str">
        <f t="shared" si="1"/>
        <v>FLUIDOS DE PERFORACIÓN</v>
      </c>
      <c r="C20" s="55" t="str">
        <f t="shared" si="1"/>
        <v>Personal</v>
      </c>
      <c r="D20" s="55" t="str">
        <f t="shared" si="1"/>
        <v>Supervisor de Servicio en Plataforma Autoelevable</v>
      </c>
      <c r="E20" s="55" t="str">
        <f t="shared" si="2"/>
        <v/>
      </c>
      <c r="F20" s="55" t="str">
        <f t="shared" si="3"/>
        <v>FLUIDOS DE PERFORACIÓNPersonal</v>
      </c>
      <c r="G20" s="55" t="str">
        <f t="shared" si="8"/>
        <v>FLUIDOS DE PERFORACIÓNPersonalSupervisor de Servicio en Plataforma Autoelevable</v>
      </c>
      <c r="H20" s="55" t="str">
        <f t="shared" si="4"/>
        <v/>
      </c>
      <c r="I20" s="36" t="s">
        <v>17</v>
      </c>
      <c r="J20" s="35" t="str">
        <f t="shared" si="5"/>
        <v xml:space="preserve"> -FLUIDOS DE PERFORACIÓN</v>
      </c>
      <c r="T20" s="53"/>
      <c r="U20" s="53"/>
      <c r="W20" s="53"/>
      <c r="Y20" s="53"/>
      <c r="Z20" s="53"/>
      <c r="AA20" s="53"/>
      <c r="AH20" s="58"/>
      <c r="AI20" s="66"/>
      <c r="AJ20" s="58"/>
      <c r="AK20" s="74"/>
      <c r="AL20" s="75"/>
      <c r="AM20" s="58"/>
      <c r="AN20" s="58"/>
      <c r="AO20" s="76"/>
      <c r="AQ20" s="53"/>
      <c r="AS20" s="87"/>
      <c r="AU20" s="58"/>
      <c r="AV20" s="54"/>
      <c r="AX20" s="58"/>
      <c r="AY20" s="66"/>
      <c r="AZ20" s="58"/>
      <c r="BA20" s="74"/>
      <c r="BB20" s="75"/>
      <c r="BD20" s="58"/>
      <c r="BE20" s="76"/>
    </row>
    <row r="21" spans="1:57" ht="45" customHeight="1" x14ac:dyDescent="0.25">
      <c r="B21" s="55" t="str">
        <f t="shared" si="1"/>
        <v>FLUIDOS DE PERFORACIÓN</v>
      </c>
      <c r="C21" s="55" t="str">
        <f t="shared" si="1"/>
        <v>Personal</v>
      </c>
      <c r="D21" s="55" t="str">
        <f t="shared" si="1"/>
        <v>Supervisor de Servicio en Plataforma Autoelevable</v>
      </c>
      <c r="E21" s="55" t="str">
        <f t="shared" si="2"/>
        <v>Experiencia General</v>
      </c>
      <c r="F21" s="55" t="str">
        <f t="shared" si="3"/>
        <v>FLUIDOS DE PERFORACIÓNPersonal</v>
      </c>
      <c r="G21" s="55" t="str">
        <f t="shared" si="8"/>
        <v>FLUIDOS DE PERFORACIÓNPersonalSupervisor de Servicio en Plataforma Autoelevable</v>
      </c>
      <c r="H21" s="55" t="str">
        <f t="shared" si="4"/>
        <v>FLUIDOS DE PERFORACIÓNPersonalSupervisor de Servicio en Plataforma AutoelevableExperiencia General</v>
      </c>
      <c r="I21" s="36" t="s">
        <v>17</v>
      </c>
      <c r="J21" s="35" t="str">
        <f t="shared" si="5"/>
        <v xml:space="preserve"> -FLUIDOS DE PERFORACIÓN</v>
      </c>
      <c r="P21" s="77" t="s">
        <v>21</v>
      </c>
      <c r="Q21" s="78"/>
      <c r="R21" s="78" t="s">
        <v>22</v>
      </c>
      <c r="T21" s="79" t="s">
        <v>23</v>
      </c>
      <c r="U21" s="79" t="s">
        <v>24</v>
      </c>
      <c r="W21" s="79" t="s">
        <v>25</v>
      </c>
      <c r="Y21" s="80">
        <v>8</v>
      </c>
      <c r="Z21" s="80">
        <v>10</v>
      </c>
      <c r="AA21" s="80">
        <v>10</v>
      </c>
      <c r="AC21" s="81">
        <f>IF($T21="Cumplimiento","",INDEX(TABLA_TIPO_MEDICION[1],MATCH($U21,TABLA_TIPO_MEDICION[TIPO_MEDICION],0),1))</f>
        <v>0</v>
      </c>
      <c r="AD21" s="81">
        <f>IF($T21="Cumplimiento","",INDEX(TABLA_TIPO_MEDICION[2],MATCH($U21,TABLA_TIPO_MEDICION[TIPO_MEDICION],0),1))</f>
        <v>0.8</v>
      </c>
      <c r="AE21" s="81">
        <f>IF($T21="Cumplimiento","",INDEX(TABLA_TIPO_MEDICION[3],MATCH($U21,TABLA_TIPO_MEDICION[TIPO_MEDICION],0),1))</f>
        <v>1</v>
      </c>
      <c r="AF21" s="81">
        <f>IF($T21="Cumplimiento","",INDEX(TABLA_TIPO_MEDICION[4],MATCH($U21,TABLA_TIPO_MEDICION[TIPO_MEDICION],0),1))</f>
        <v>1</v>
      </c>
      <c r="AH21" s="74"/>
      <c r="AI21" s="66"/>
      <c r="AJ21" s="58"/>
      <c r="AK21" s="58"/>
      <c r="AL21" s="58"/>
      <c r="AM21" s="58"/>
      <c r="AN21" s="58"/>
      <c r="AO21" s="82">
        <v>0.33</v>
      </c>
      <c r="AQ21" s="3"/>
      <c r="AS21" s="83" t="str">
        <f>IF($AQ21="","",IF($T21="Cumplimiento",INDEX(TABLA_SI_NO[Valor],MATCH($AQ21,TABLA_SI_NO[SI_NO],0),1),IF($AQ21&lt;$Y21,$AC21,IF($AQ21&lt;$Z21,$AD21,IF($AQ21&lt;$AA21,$AE21,IF($AQ21&gt;=$AA21,$AF21))))))</f>
        <v/>
      </c>
      <c r="AU21" s="74"/>
      <c r="AV21" s="84">
        <f t="shared" ref="AV21:AV23" si="10">IF(W21="SI",IF(AS21=0,1,0),0)</f>
        <v>0</v>
      </c>
      <c r="AX21" s="74"/>
      <c r="AY21" s="66"/>
      <c r="AZ21" s="58"/>
      <c r="BA21" s="74"/>
      <c r="BB21" s="66"/>
      <c r="BD21" s="58"/>
      <c r="BE21" s="82">
        <f t="shared" ref="BE21:BE23" si="11">IF($AS21="",0,$AS21*$AO21)</f>
        <v>0</v>
      </c>
    </row>
    <row r="22" spans="1:57" ht="45" customHeight="1" x14ac:dyDescent="0.25">
      <c r="B22" s="55" t="str">
        <f t="shared" si="1"/>
        <v>FLUIDOS DE PERFORACIÓN</v>
      </c>
      <c r="C22" s="55" t="str">
        <f t="shared" si="1"/>
        <v>Personal</v>
      </c>
      <c r="D22" s="55" t="str">
        <f t="shared" si="1"/>
        <v>Supervisor de Servicio en Plataforma Autoelevable</v>
      </c>
      <c r="E22" s="55" t="str">
        <f t="shared" si="2"/>
        <v>Experiencia Offshore</v>
      </c>
      <c r="F22" s="55" t="str">
        <f t="shared" si="3"/>
        <v>FLUIDOS DE PERFORACIÓNPersonal</v>
      </c>
      <c r="G22" s="55" t="str">
        <f t="shared" si="8"/>
        <v>FLUIDOS DE PERFORACIÓNPersonalSupervisor de Servicio en Plataforma Autoelevable</v>
      </c>
      <c r="H22" s="55" t="str">
        <f t="shared" si="4"/>
        <v>FLUIDOS DE PERFORACIÓNPersonalSupervisor de Servicio en Plataforma AutoelevableExperiencia Offshore</v>
      </c>
      <c r="I22" s="36" t="s">
        <v>17</v>
      </c>
      <c r="J22" s="35" t="str">
        <f t="shared" si="5"/>
        <v xml:space="preserve"> -FLUIDOS DE PERFORACIÓN</v>
      </c>
      <c r="P22" s="77" t="s">
        <v>26</v>
      </c>
      <c r="Q22" s="78"/>
      <c r="R22" s="78" t="s">
        <v>22</v>
      </c>
      <c r="T22" s="79" t="s">
        <v>23</v>
      </c>
      <c r="U22" s="79" t="s">
        <v>24</v>
      </c>
      <c r="W22" s="79" t="s">
        <v>25</v>
      </c>
      <c r="Y22" s="80">
        <v>2</v>
      </c>
      <c r="Z22" s="80">
        <v>3</v>
      </c>
      <c r="AA22" s="80">
        <v>3</v>
      </c>
      <c r="AC22" s="81">
        <f>IF($T22="Cumplimiento","",INDEX(TABLA_TIPO_MEDICION[1],MATCH($U22,TABLA_TIPO_MEDICION[TIPO_MEDICION],0),1))</f>
        <v>0</v>
      </c>
      <c r="AD22" s="81">
        <f>IF($T22="Cumplimiento","",INDEX(TABLA_TIPO_MEDICION[2],MATCH($U22,TABLA_TIPO_MEDICION[TIPO_MEDICION],0),1))</f>
        <v>0.8</v>
      </c>
      <c r="AE22" s="81">
        <f>IF($T22="Cumplimiento","",INDEX(TABLA_TIPO_MEDICION[3],MATCH($U22,TABLA_TIPO_MEDICION[TIPO_MEDICION],0),1))</f>
        <v>1</v>
      </c>
      <c r="AF22" s="81">
        <f>IF($T22="Cumplimiento","",INDEX(TABLA_TIPO_MEDICION[4],MATCH($U22,TABLA_TIPO_MEDICION[TIPO_MEDICION],0),1))</f>
        <v>1</v>
      </c>
      <c r="AH22" s="74"/>
      <c r="AI22" s="66"/>
      <c r="AJ22" s="58"/>
      <c r="AK22" s="58"/>
      <c r="AL22" s="58"/>
      <c r="AM22" s="58"/>
      <c r="AN22" s="58"/>
      <c r="AO22" s="82">
        <v>0.44</v>
      </c>
      <c r="AQ22" s="3"/>
      <c r="AS22" s="83" t="str">
        <f>IF($AQ22="","",IF($T22="Cumplimiento",INDEX(TABLA_SI_NO[Valor],MATCH($AQ22,TABLA_SI_NO[SI_NO],0),1),IF($AQ22&lt;$Y22,$AC22,IF($AQ22&lt;$Z22,$AD22,IF($AQ22&lt;$AA22,$AE22,IF($AQ22&gt;=$AA22,$AF22))))))</f>
        <v/>
      </c>
      <c r="AU22" s="74"/>
      <c r="AV22" s="84">
        <f t="shared" si="10"/>
        <v>0</v>
      </c>
      <c r="AX22" s="74"/>
      <c r="AY22" s="66"/>
      <c r="AZ22" s="58"/>
      <c r="BA22" s="74"/>
      <c r="BB22" s="66"/>
      <c r="BD22" s="58"/>
      <c r="BE22" s="82">
        <f t="shared" si="11"/>
        <v>0</v>
      </c>
    </row>
    <row r="23" spans="1:57" ht="45" customHeight="1" x14ac:dyDescent="0.25">
      <c r="B23" s="55" t="str">
        <f t="shared" si="1"/>
        <v>FLUIDOS DE PERFORACIÓN</v>
      </c>
      <c r="C23" s="55" t="str">
        <f t="shared" si="1"/>
        <v>Personal</v>
      </c>
      <c r="D23" s="55" t="str">
        <f t="shared" si="1"/>
        <v>Supervisor de Servicio en Plataforma Autoelevable</v>
      </c>
      <c r="E23" s="55" t="str">
        <f t="shared" si="2"/>
        <v>Formación Profesional</v>
      </c>
      <c r="F23" s="55" t="str">
        <f t="shared" si="3"/>
        <v>FLUIDOS DE PERFORACIÓNPersonal</v>
      </c>
      <c r="G23" s="55" t="str">
        <f t="shared" si="8"/>
        <v>FLUIDOS DE PERFORACIÓNPersonalSupervisor de Servicio en Plataforma Autoelevable</v>
      </c>
      <c r="H23" s="55" t="str">
        <f t="shared" si="4"/>
        <v>FLUIDOS DE PERFORACIÓNPersonalSupervisor de Servicio en Plataforma AutoelevableFormación Profesional</v>
      </c>
      <c r="I23" s="36" t="s">
        <v>17</v>
      </c>
      <c r="J23" s="35" t="str">
        <f t="shared" si="5"/>
        <v xml:space="preserve"> -FLUIDOS DE PERFORACIÓN</v>
      </c>
      <c r="P23" s="77" t="s">
        <v>27</v>
      </c>
      <c r="Q23" s="78" t="s">
        <v>28</v>
      </c>
      <c r="R23" s="78" t="s">
        <v>29</v>
      </c>
      <c r="T23" s="79" t="s">
        <v>30</v>
      </c>
      <c r="U23" s="79"/>
      <c r="W23" s="79" t="s">
        <v>25</v>
      </c>
      <c r="Y23" s="80" t="s">
        <v>31</v>
      </c>
      <c r="Z23" s="80" t="s">
        <v>31</v>
      </c>
      <c r="AA23" s="80" t="s">
        <v>31</v>
      </c>
      <c r="AC23" s="81" t="str">
        <f>IF($T23="Cumplimiento","",INDEX(TABLA_TIPO_MEDICION[1],MATCH($U23,TABLA_TIPO_MEDICION[TIPO_MEDICION],0),1))</f>
        <v/>
      </c>
      <c r="AD23" s="81" t="str">
        <f>IF($T23="Cumplimiento","",INDEX(TABLA_TIPO_MEDICION[2],MATCH($U23,TABLA_TIPO_MEDICION[TIPO_MEDICION],0),1))</f>
        <v/>
      </c>
      <c r="AE23" s="81" t="str">
        <f>IF($T23="Cumplimiento","",INDEX(TABLA_TIPO_MEDICION[3],MATCH($U23,TABLA_TIPO_MEDICION[TIPO_MEDICION],0),1))</f>
        <v/>
      </c>
      <c r="AF23" s="81" t="str">
        <f>IF($T23="Cumplimiento","",INDEX(TABLA_TIPO_MEDICION[4],MATCH($U23,TABLA_TIPO_MEDICION[TIPO_MEDICION],0),1))</f>
        <v/>
      </c>
      <c r="AH23" s="74"/>
      <c r="AI23" s="66"/>
      <c r="AJ23" s="58"/>
      <c r="AK23" s="58"/>
      <c r="AL23" s="58"/>
      <c r="AM23" s="58"/>
      <c r="AN23" s="58"/>
      <c r="AO23" s="82">
        <v>0.23000000000000004</v>
      </c>
      <c r="AQ23" s="3"/>
      <c r="AS23" s="83" t="str">
        <f>IF($AQ23="","",IF($T23="Cumplimiento",INDEX(TABLA_SI_NO[Valor],MATCH($AQ23,TABLA_SI_NO[SI_NO],0),1),IF($AQ23&lt;$Y23,$AC23,IF($AQ23&lt;$Z23,$AD23,IF($AQ23&lt;$AA23,$AE23,IF($AQ23&gt;=$AA23,$AF23))))))</f>
        <v/>
      </c>
      <c r="AU23" s="74"/>
      <c r="AV23" s="84">
        <f t="shared" si="10"/>
        <v>0</v>
      </c>
      <c r="AX23" s="74"/>
      <c r="AY23" s="66"/>
      <c r="AZ23" s="58"/>
      <c r="BA23" s="74"/>
      <c r="BB23" s="66"/>
      <c r="BD23" s="58"/>
      <c r="BE23" s="82">
        <f t="shared" si="11"/>
        <v>0</v>
      </c>
    </row>
    <row r="24" spans="1:57" ht="5.0999999999999996" customHeight="1" x14ac:dyDescent="0.25">
      <c r="B24" s="55" t="str">
        <f t="shared" si="1"/>
        <v>FLUIDOS DE PERFORACIÓN</v>
      </c>
      <c r="C24" s="55" t="str">
        <f t="shared" si="1"/>
        <v>Personal</v>
      </c>
      <c r="D24" s="55" t="str">
        <f t="shared" si="1"/>
        <v>Supervisor de Servicio en Plataforma Autoelevable</v>
      </c>
      <c r="E24" s="55" t="str">
        <f t="shared" si="2"/>
        <v/>
      </c>
      <c r="F24" s="55" t="str">
        <f t="shared" si="3"/>
        <v>FLUIDOS DE PERFORACIÓNPersonal</v>
      </c>
      <c r="G24" s="55" t="str">
        <f t="shared" si="8"/>
        <v>FLUIDOS DE PERFORACIÓNPersonalSupervisor de Servicio en Plataforma Autoelevable</v>
      </c>
      <c r="H24" s="55" t="str">
        <f t="shared" si="4"/>
        <v/>
      </c>
      <c r="I24" s="36" t="s">
        <v>17</v>
      </c>
      <c r="J24" s="35" t="str">
        <f t="shared" si="5"/>
        <v xml:space="preserve"> -FLUIDOS DE PERFORACIÓN</v>
      </c>
      <c r="T24" s="53"/>
      <c r="U24" s="53"/>
      <c r="W24" s="53"/>
      <c r="Y24" s="53"/>
      <c r="Z24" s="53"/>
      <c r="AA24" s="53"/>
      <c r="AH24" s="58"/>
      <c r="AI24" s="66"/>
      <c r="AJ24" s="58"/>
      <c r="AK24" s="58"/>
      <c r="AL24" s="66"/>
      <c r="AM24" s="58"/>
      <c r="AN24" s="58"/>
      <c r="AO24" s="66"/>
      <c r="AQ24" s="53"/>
      <c r="AS24" s="87"/>
      <c r="AU24" s="58"/>
      <c r="AV24" s="54"/>
      <c r="AX24" s="58"/>
      <c r="AY24" s="66"/>
      <c r="AZ24" s="58"/>
      <c r="BA24" s="58"/>
      <c r="BB24" s="66"/>
      <c r="BD24" s="87"/>
      <c r="BE24" s="87"/>
    </row>
    <row r="25" spans="1:57" ht="15" customHeight="1" x14ac:dyDescent="0.25">
      <c r="A25" s="67"/>
      <c r="B25" s="55" t="str">
        <f t="shared" si="1"/>
        <v>FLUIDOS DE PERFORACIÓN</v>
      </c>
      <c r="C25" s="55" t="str">
        <f t="shared" si="1"/>
        <v>Personal</v>
      </c>
      <c r="D25" s="55" t="str">
        <f t="shared" si="1"/>
        <v>Fluidos de perforación y completación</v>
      </c>
      <c r="E25" s="55" t="str">
        <f t="shared" si="2"/>
        <v/>
      </c>
      <c r="F25" s="55" t="str">
        <f t="shared" si="3"/>
        <v>FLUIDOS DE PERFORACIÓNPersonal</v>
      </c>
      <c r="G25" s="55" t="str">
        <f t="shared" si="8"/>
        <v>FLUIDOS DE PERFORACIÓNPersonalFluidos de perforación y completación</v>
      </c>
      <c r="H25" s="55" t="str">
        <f t="shared" si="4"/>
        <v/>
      </c>
      <c r="I25" s="36" t="s">
        <v>17</v>
      </c>
      <c r="J25" s="35" t="str">
        <f t="shared" si="5"/>
        <v xml:space="preserve"> -FLUIDOS DE PERFORACIÓN</v>
      </c>
      <c r="M25" s="67"/>
      <c r="N25" s="67"/>
      <c r="O25" s="88" t="s">
        <v>33</v>
      </c>
      <c r="P25" s="89"/>
      <c r="Q25" s="88"/>
      <c r="R25" s="88"/>
      <c r="T25" s="88"/>
      <c r="U25" s="88"/>
      <c r="W25" s="88"/>
      <c r="Y25" s="88"/>
      <c r="Z25" s="88"/>
      <c r="AA25" s="88"/>
      <c r="AC25" s="88"/>
      <c r="AD25" s="88"/>
      <c r="AE25" s="88"/>
      <c r="AF25" s="88"/>
      <c r="AH25" s="58"/>
      <c r="AI25" s="66"/>
      <c r="AJ25" s="58"/>
      <c r="AK25" s="70"/>
      <c r="AL25" s="71">
        <v>0.4</v>
      </c>
      <c r="AM25" s="58"/>
      <c r="AN25" s="72">
        <f>SUMIFS($AO:$AO,$G:$G,$G25)</f>
        <v>1</v>
      </c>
      <c r="AO25" s="73"/>
      <c r="AU25" s="58"/>
      <c r="AV25" s="54"/>
      <c r="AX25" s="58"/>
      <c r="AY25" s="66"/>
      <c r="AZ25" s="58"/>
      <c r="BA25" s="70"/>
      <c r="BB25" s="71">
        <f>AL25*BD25</f>
        <v>0</v>
      </c>
      <c r="BD25" s="72">
        <f>SUMIFS($BE:$BE,$G:$G,$G25)</f>
        <v>0</v>
      </c>
      <c r="BE25" s="73"/>
    </row>
    <row r="26" spans="1:57" ht="5.0999999999999996" customHeight="1" x14ac:dyDescent="0.25">
      <c r="B26" s="55" t="str">
        <f t="shared" ref="B26:D41" si="12">IF(M26="",IF(B25="","",B25),M26)</f>
        <v>FLUIDOS DE PERFORACIÓN</v>
      </c>
      <c r="C26" s="55" t="str">
        <f t="shared" si="12"/>
        <v>Personal</v>
      </c>
      <c r="D26" s="55" t="str">
        <f t="shared" si="12"/>
        <v>Fluidos de perforación y completación</v>
      </c>
      <c r="E26" s="55" t="str">
        <f t="shared" si="2"/>
        <v/>
      </c>
      <c r="F26" s="55" t="str">
        <f t="shared" si="3"/>
        <v>FLUIDOS DE PERFORACIÓNPersonal</v>
      </c>
      <c r="G26" s="55" t="str">
        <f t="shared" si="8"/>
        <v>FLUIDOS DE PERFORACIÓNPersonalFluidos de perforación y completación</v>
      </c>
      <c r="H26" s="55" t="str">
        <f t="shared" si="4"/>
        <v/>
      </c>
      <c r="I26" s="36" t="s">
        <v>17</v>
      </c>
      <c r="J26" s="35" t="str">
        <f t="shared" si="5"/>
        <v xml:space="preserve"> -FLUIDOS DE PERFORACIÓN</v>
      </c>
      <c r="T26" s="53"/>
      <c r="U26" s="53"/>
      <c r="W26" s="53"/>
      <c r="Y26" s="53"/>
      <c r="Z26" s="53"/>
      <c r="AA26" s="53"/>
      <c r="AH26" s="58"/>
      <c r="AI26" s="66"/>
      <c r="AJ26" s="58"/>
      <c r="AK26" s="74"/>
      <c r="AL26" s="75"/>
      <c r="AM26" s="58"/>
      <c r="AN26" s="58"/>
      <c r="AO26" s="76"/>
      <c r="AQ26" s="53"/>
      <c r="AS26" s="87"/>
      <c r="AU26" s="58"/>
      <c r="AV26" s="54"/>
      <c r="AX26" s="58"/>
      <c r="AY26" s="66"/>
      <c r="AZ26" s="58"/>
      <c r="BA26" s="74"/>
      <c r="BB26" s="66"/>
      <c r="BD26" s="58"/>
      <c r="BE26" s="76"/>
    </row>
    <row r="27" spans="1:57" ht="45" customHeight="1" x14ac:dyDescent="0.25">
      <c r="B27" s="55" t="str">
        <f t="shared" si="12"/>
        <v>FLUIDOS DE PERFORACIÓN</v>
      </c>
      <c r="C27" s="55" t="str">
        <f t="shared" si="12"/>
        <v>Personal</v>
      </c>
      <c r="D27" s="55" t="str">
        <f t="shared" si="12"/>
        <v>Fluidos de perforación y completación</v>
      </c>
      <c r="E27" s="55" t="str">
        <f t="shared" si="2"/>
        <v>Experiencia General</v>
      </c>
      <c r="F27" s="55" t="str">
        <f t="shared" si="3"/>
        <v>FLUIDOS DE PERFORACIÓNPersonal</v>
      </c>
      <c r="G27" s="55" t="str">
        <f t="shared" si="8"/>
        <v>FLUIDOS DE PERFORACIÓNPersonalFluidos de perforación y completación</v>
      </c>
      <c r="H27" s="55" t="str">
        <f t="shared" si="4"/>
        <v>FLUIDOS DE PERFORACIÓNPersonalFluidos de perforación y completaciónExperiencia General</v>
      </c>
      <c r="I27" s="36" t="s">
        <v>17</v>
      </c>
      <c r="J27" s="35" t="str">
        <f t="shared" si="5"/>
        <v xml:space="preserve"> -FLUIDOS DE PERFORACIÓN</v>
      </c>
      <c r="P27" s="77" t="s">
        <v>21</v>
      </c>
      <c r="Q27" s="78"/>
      <c r="R27" s="78" t="s">
        <v>22</v>
      </c>
      <c r="T27" s="79" t="s">
        <v>23</v>
      </c>
      <c r="U27" s="79" t="s">
        <v>24</v>
      </c>
      <c r="W27" s="79" t="s">
        <v>25</v>
      </c>
      <c r="Y27" s="80">
        <v>4</v>
      </c>
      <c r="Z27" s="80">
        <v>5</v>
      </c>
      <c r="AA27" s="80">
        <v>15</v>
      </c>
      <c r="AC27" s="81">
        <f>IF($T27="Cumplimiento","",INDEX(TABLA_TIPO_MEDICION[1],MATCH($U27,TABLA_TIPO_MEDICION[TIPO_MEDICION],0),1))</f>
        <v>0</v>
      </c>
      <c r="AD27" s="81">
        <f>IF($T27="Cumplimiento","",INDEX(TABLA_TIPO_MEDICION[2],MATCH($U27,TABLA_TIPO_MEDICION[TIPO_MEDICION],0),1))</f>
        <v>0.8</v>
      </c>
      <c r="AE27" s="81">
        <f>IF($T27="Cumplimiento","",INDEX(TABLA_TIPO_MEDICION[3],MATCH($U27,TABLA_TIPO_MEDICION[TIPO_MEDICION],0),1))</f>
        <v>1</v>
      </c>
      <c r="AF27" s="81">
        <f>IF($T27="Cumplimiento","",INDEX(TABLA_TIPO_MEDICION[4],MATCH($U27,TABLA_TIPO_MEDICION[TIPO_MEDICION],0),1))</f>
        <v>1</v>
      </c>
      <c r="AH27" s="74"/>
      <c r="AI27" s="66"/>
      <c r="AJ27" s="58"/>
      <c r="AK27" s="58"/>
      <c r="AL27" s="58"/>
      <c r="AM27" s="58"/>
      <c r="AN27" s="58"/>
      <c r="AO27" s="82">
        <v>0.33</v>
      </c>
      <c r="AQ27" s="3"/>
      <c r="AS27" s="83" t="str">
        <f>IF($AQ27="","",IF($T27="Cumplimiento",INDEX(TABLA_SI_NO[Valor],MATCH($AQ27,TABLA_SI_NO[SI_NO],0),1),IF($AQ27&lt;$Y27,$AC27,IF($AQ27&lt;$Z27,$AD27,IF($AQ27&lt;$AA27,$AE27,IF($AQ27&gt;=$AA27,$AF27))))))</f>
        <v/>
      </c>
      <c r="AU27" s="74"/>
      <c r="AV27" s="84">
        <f t="shared" ref="AV27:AV29" si="13">IF(W27="SI",IF(AS27=0,1,0),0)</f>
        <v>0</v>
      </c>
      <c r="AX27" s="74"/>
      <c r="AY27" s="66"/>
      <c r="AZ27" s="58"/>
      <c r="BA27" s="74"/>
      <c r="BB27" s="66"/>
      <c r="BD27" s="58"/>
      <c r="BE27" s="82">
        <f t="shared" ref="BE27:BE29" si="14">IF($AS27="",0,$AS27*$AO27)</f>
        <v>0</v>
      </c>
    </row>
    <row r="28" spans="1:57" ht="45" customHeight="1" x14ac:dyDescent="0.25">
      <c r="B28" s="55" t="str">
        <f t="shared" si="12"/>
        <v>FLUIDOS DE PERFORACIÓN</v>
      </c>
      <c r="C28" s="55" t="str">
        <f t="shared" si="12"/>
        <v>Personal</v>
      </c>
      <c r="D28" s="55" t="str">
        <f t="shared" si="12"/>
        <v>Fluidos de perforación y completación</v>
      </c>
      <c r="E28" s="55" t="str">
        <f t="shared" si="2"/>
        <v>Experiencia Offshore</v>
      </c>
      <c r="F28" s="55" t="str">
        <f t="shared" si="3"/>
        <v>FLUIDOS DE PERFORACIÓNPersonal</v>
      </c>
      <c r="G28" s="55" t="str">
        <f t="shared" si="8"/>
        <v>FLUIDOS DE PERFORACIÓNPersonalFluidos de perforación y completación</v>
      </c>
      <c r="H28" s="55" t="str">
        <f t="shared" si="4"/>
        <v>FLUIDOS DE PERFORACIÓNPersonalFluidos de perforación y completaciónExperiencia Offshore</v>
      </c>
      <c r="I28" s="36" t="s">
        <v>17</v>
      </c>
      <c r="J28" s="35" t="str">
        <f t="shared" si="5"/>
        <v xml:space="preserve"> -FLUIDOS DE PERFORACIÓN</v>
      </c>
      <c r="P28" s="77" t="s">
        <v>26</v>
      </c>
      <c r="Q28" s="78"/>
      <c r="R28" s="78" t="s">
        <v>22</v>
      </c>
      <c r="T28" s="79" t="s">
        <v>23</v>
      </c>
      <c r="U28" s="79" t="s">
        <v>24</v>
      </c>
      <c r="W28" s="79" t="s">
        <v>25</v>
      </c>
      <c r="Y28" s="80">
        <v>2</v>
      </c>
      <c r="Z28" s="80">
        <v>3</v>
      </c>
      <c r="AA28" s="80">
        <v>100</v>
      </c>
      <c r="AC28" s="81">
        <f>IF($T28="Cumplimiento","",INDEX(TABLA_TIPO_MEDICION[1],MATCH($U28,TABLA_TIPO_MEDICION[TIPO_MEDICION],0),1))</f>
        <v>0</v>
      </c>
      <c r="AD28" s="81">
        <f>IF($T28="Cumplimiento","",INDEX(TABLA_TIPO_MEDICION[2],MATCH($U28,TABLA_TIPO_MEDICION[TIPO_MEDICION],0),1))</f>
        <v>0.8</v>
      </c>
      <c r="AE28" s="81">
        <f>IF($T28="Cumplimiento","",INDEX(TABLA_TIPO_MEDICION[3],MATCH($U28,TABLA_TIPO_MEDICION[TIPO_MEDICION],0),1))</f>
        <v>1</v>
      </c>
      <c r="AF28" s="81">
        <f>IF($T28="Cumplimiento","",INDEX(TABLA_TIPO_MEDICION[4],MATCH($U28,TABLA_TIPO_MEDICION[TIPO_MEDICION],0),1))</f>
        <v>1</v>
      </c>
      <c r="AH28" s="74"/>
      <c r="AI28" s="66"/>
      <c r="AJ28" s="58"/>
      <c r="AK28" s="58"/>
      <c r="AL28" s="58"/>
      <c r="AM28" s="58"/>
      <c r="AN28" s="58"/>
      <c r="AO28" s="82">
        <v>0.44</v>
      </c>
      <c r="AQ28" s="3"/>
      <c r="AS28" s="83" t="str">
        <f>IF($AQ28="","",IF($T28="Cumplimiento",INDEX(TABLA_SI_NO[Valor],MATCH($AQ28,TABLA_SI_NO[SI_NO],0),1),IF($AQ28&lt;$Y28,$AC28,IF($AQ28&lt;$Z28,$AD28,IF($AQ28&lt;$AA28,$AE28,IF($AQ28&gt;=$AA28,$AF28))))))</f>
        <v/>
      </c>
      <c r="AU28" s="74"/>
      <c r="AV28" s="84">
        <f t="shared" si="13"/>
        <v>0</v>
      </c>
      <c r="AX28" s="74"/>
      <c r="AY28" s="66"/>
      <c r="AZ28" s="58"/>
      <c r="BA28" s="74"/>
      <c r="BB28" s="66"/>
      <c r="BD28" s="58"/>
      <c r="BE28" s="82">
        <f t="shared" si="14"/>
        <v>0</v>
      </c>
    </row>
    <row r="29" spans="1:57" ht="45" customHeight="1" x14ac:dyDescent="0.25">
      <c r="B29" s="55" t="str">
        <f t="shared" si="12"/>
        <v>FLUIDOS DE PERFORACIÓN</v>
      </c>
      <c r="C29" s="55" t="str">
        <f t="shared" si="12"/>
        <v>Personal</v>
      </c>
      <c r="D29" s="55" t="str">
        <f t="shared" si="12"/>
        <v>Fluidos de perforación y completación</v>
      </c>
      <c r="E29" s="55" t="str">
        <f t="shared" si="2"/>
        <v>Formación Profesional</v>
      </c>
      <c r="F29" s="55" t="str">
        <f t="shared" si="3"/>
        <v>FLUIDOS DE PERFORACIÓNPersonal</v>
      </c>
      <c r="G29" s="55" t="str">
        <f t="shared" si="8"/>
        <v>FLUIDOS DE PERFORACIÓNPersonalFluidos de perforación y completación</v>
      </c>
      <c r="H29" s="55" t="str">
        <f t="shared" si="4"/>
        <v>FLUIDOS DE PERFORACIÓNPersonalFluidos de perforación y completaciónFormación Profesional</v>
      </c>
      <c r="I29" s="36" t="s">
        <v>17</v>
      </c>
      <c r="J29" s="35" t="str">
        <f t="shared" si="5"/>
        <v xml:space="preserve"> -FLUIDOS DE PERFORACIÓN</v>
      </c>
      <c r="P29" s="77" t="s">
        <v>27</v>
      </c>
      <c r="Q29" s="78" t="s">
        <v>28</v>
      </c>
      <c r="R29" s="78" t="s">
        <v>29</v>
      </c>
      <c r="T29" s="79" t="s">
        <v>30</v>
      </c>
      <c r="U29" s="79"/>
      <c r="W29" s="79" t="s">
        <v>25</v>
      </c>
      <c r="Y29" s="80" t="s">
        <v>31</v>
      </c>
      <c r="Z29" s="80" t="s">
        <v>31</v>
      </c>
      <c r="AA29" s="80" t="s">
        <v>31</v>
      </c>
      <c r="AC29" s="81" t="str">
        <f>IF($T29="Cumplimiento","",INDEX(TABLA_TIPO_MEDICION[1],MATCH($U29,TABLA_TIPO_MEDICION[TIPO_MEDICION],0),1))</f>
        <v/>
      </c>
      <c r="AD29" s="81" t="str">
        <f>IF($T29="Cumplimiento","",INDEX(TABLA_TIPO_MEDICION[2],MATCH($U29,TABLA_TIPO_MEDICION[TIPO_MEDICION],0),1))</f>
        <v/>
      </c>
      <c r="AE29" s="81" t="str">
        <f>IF($T29="Cumplimiento","",INDEX(TABLA_TIPO_MEDICION[3],MATCH($U29,TABLA_TIPO_MEDICION[TIPO_MEDICION],0),1))</f>
        <v/>
      </c>
      <c r="AF29" s="81" t="str">
        <f>IF($T29="Cumplimiento","",INDEX(TABLA_TIPO_MEDICION[4],MATCH($U29,TABLA_TIPO_MEDICION[TIPO_MEDICION],0),1))</f>
        <v/>
      </c>
      <c r="AH29" s="74"/>
      <c r="AI29" s="66"/>
      <c r="AJ29" s="58"/>
      <c r="AK29" s="58"/>
      <c r="AL29" s="58"/>
      <c r="AM29" s="58"/>
      <c r="AN29" s="58"/>
      <c r="AO29" s="82">
        <v>0.23000000000000004</v>
      </c>
      <c r="AQ29" s="3"/>
      <c r="AS29" s="83" t="str">
        <f>IF($AQ29="","",IF($T29="Cumplimiento",INDEX(TABLA_SI_NO[Valor],MATCH($AQ29,TABLA_SI_NO[SI_NO],0),1),IF($AQ29&lt;$Y29,$AC29,IF($AQ29&lt;$Z29,$AD29,IF($AQ29&lt;$AA29,$AE29,IF($AQ29&gt;=$AA29,$AF29))))))</f>
        <v/>
      </c>
      <c r="AU29" s="74"/>
      <c r="AV29" s="84">
        <f t="shared" si="13"/>
        <v>0</v>
      </c>
      <c r="AX29" s="74"/>
      <c r="AY29" s="66"/>
      <c r="AZ29" s="58"/>
      <c r="BA29" s="74"/>
      <c r="BB29" s="66"/>
      <c r="BD29" s="58"/>
      <c r="BE29" s="82">
        <f t="shared" si="14"/>
        <v>0</v>
      </c>
    </row>
    <row r="30" spans="1:57" ht="6.75" customHeight="1" x14ac:dyDescent="0.25">
      <c r="B30" s="55" t="str">
        <f t="shared" si="12"/>
        <v>FLUIDOS DE PERFORACIÓN</v>
      </c>
      <c r="C30" s="55" t="str">
        <f t="shared" si="12"/>
        <v>Personal</v>
      </c>
      <c r="D30" s="55" t="str">
        <f t="shared" si="12"/>
        <v>Fluidos de perforación y completación</v>
      </c>
      <c r="E30" s="55" t="str">
        <f t="shared" si="2"/>
        <v/>
      </c>
      <c r="F30" s="55" t="str">
        <f t="shared" si="3"/>
        <v>FLUIDOS DE PERFORACIÓNPersonal</v>
      </c>
      <c r="G30" s="55" t="str">
        <f t="shared" si="8"/>
        <v>FLUIDOS DE PERFORACIÓNPersonalFluidos de perforación y completación</v>
      </c>
      <c r="H30" s="55" t="str">
        <f t="shared" si="4"/>
        <v/>
      </c>
      <c r="I30" s="36" t="s">
        <v>17</v>
      </c>
      <c r="J30" s="35" t="str">
        <f t="shared" si="5"/>
        <v xml:space="preserve"> -FLUIDOS DE PERFORACIÓN</v>
      </c>
      <c r="AH30" s="58"/>
      <c r="AI30" s="66"/>
      <c r="AJ30" s="58"/>
      <c r="AK30" s="58"/>
      <c r="AL30" s="66"/>
      <c r="AM30" s="58"/>
      <c r="AN30" s="58"/>
      <c r="AO30" s="66"/>
      <c r="AS30" s="90"/>
      <c r="AU30" s="58"/>
      <c r="AV30" s="91"/>
      <c r="AX30" s="58"/>
      <c r="AY30" s="66"/>
      <c r="AZ30" s="58"/>
      <c r="BA30" s="58"/>
      <c r="BB30" s="66"/>
      <c r="BD30" s="90"/>
      <c r="BE30" s="90"/>
    </row>
    <row r="31" spans="1:57" ht="15" customHeight="1" x14ac:dyDescent="0.25">
      <c r="B31" s="55" t="str">
        <f t="shared" si="12"/>
        <v>FLUIDOS DE PERFORACIÓN</v>
      </c>
      <c r="C31" s="55" t="str">
        <f t="shared" si="12"/>
        <v>Equipamiento &amp; Soporte Técnico</v>
      </c>
      <c r="D31" s="55" t="str">
        <f t="shared" si="12"/>
        <v>Fluidos de perforación y completación</v>
      </c>
      <c r="E31" s="55" t="str">
        <f t="shared" si="2"/>
        <v/>
      </c>
      <c r="F31" s="55" t="str">
        <f t="shared" si="3"/>
        <v>FLUIDOS DE PERFORACIÓNEquipamiento &amp; Soporte Técnico</v>
      </c>
      <c r="G31" s="55" t="str">
        <f t="shared" si="8"/>
        <v>FLUIDOS DE PERFORACIÓNEquipamiento &amp; Soporte TécnicoFluidos de perforación y completación</v>
      </c>
      <c r="H31" s="55" t="str">
        <f t="shared" si="4"/>
        <v/>
      </c>
      <c r="I31" s="36" t="s">
        <v>34</v>
      </c>
      <c r="J31" s="35" t="str">
        <f t="shared" si="5"/>
        <v>1.2-FLUIDOS DE PERFORACIÓN</v>
      </c>
      <c r="N31" s="62" t="s">
        <v>35</v>
      </c>
      <c r="O31" s="62"/>
      <c r="P31" s="63"/>
      <c r="Q31" s="62"/>
      <c r="R31" s="62"/>
      <c r="T31" s="62"/>
      <c r="U31" s="62"/>
      <c r="W31" s="62"/>
      <c r="Y31" s="62"/>
      <c r="Z31" s="62"/>
      <c r="AA31" s="62"/>
      <c r="AC31" s="62"/>
      <c r="AD31" s="62"/>
      <c r="AE31" s="62"/>
      <c r="AF31" s="62"/>
      <c r="AH31" s="58"/>
      <c r="AI31" s="64">
        <v>0.35</v>
      </c>
      <c r="AJ31" s="58"/>
      <c r="AK31" s="65">
        <f>SUMIFS($AL:$AL,$F:$F,$F31)</f>
        <v>1</v>
      </c>
      <c r="AL31" s="65"/>
      <c r="AM31" s="58"/>
      <c r="AU31" s="58"/>
      <c r="AV31" s="91"/>
      <c r="AX31" s="58"/>
      <c r="AY31" s="64">
        <f>AI31*BD31</f>
        <v>0</v>
      </c>
      <c r="AZ31" s="58"/>
      <c r="BD31" s="65">
        <f>SUMIFS($BB:$BB,$F:$F,$F31)</f>
        <v>0</v>
      </c>
      <c r="BE31" s="65"/>
    </row>
    <row r="32" spans="1:57" ht="2.1" customHeight="1" x14ac:dyDescent="0.25">
      <c r="B32" s="55" t="str">
        <f t="shared" si="12"/>
        <v>FLUIDOS DE PERFORACIÓN</v>
      </c>
      <c r="C32" s="55" t="str">
        <f t="shared" si="12"/>
        <v>Equipamiento &amp; Soporte Técnico</v>
      </c>
      <c r="D32" s="55" t="str">
        <f t="shared" si="12"/>
        <v>Fluidos de perforación y completación</v>
      </c>
      <c r="E32" s="55" t="str">
        <f t="shared" si="2"/>
        <v/>
      </c>
      <c r="F32" s="55" t="str">
        <f t="shared" si="3"/>
        <v>FLUIDOS DE PERFORACIÓNEquipamiento &amp; Soporte Técnico</v>
      </c>
      <c r="G32" s="55" t="str">
        <f t="shared" si="8"/>
        <v>FLUIDOS DE PERFORACIÓNEquipamiento &amp; Soporte TécnicoFluidos de perforación y completación</v>
      </c>
      <c r="H32" s="55" t="str">
        <f t="shared" si="4"/>
        <v/>
      </c>
      <c r="I32" s="36" t="s">
        <v>17</v>
      </c>
      <c r="J32" s="35" t="str">
        <f t="shared" si="5"/>
        <v xml:space="preserve"> -FLUIDOS DE PERFORACIÓN</v>
      </c>
      <c r="T32" s="53"/>
      <c r="U32" s="53"/>
      <c r="W32" s="53"/>
      <c r="Y32" s="53"/>
      <c r="Z32" s="53"/>
      <c r="AA32" s="53"/>
      <c r="AC32" s="53"/>
      <c r="AD32" s="53"/>
      <c r="AE32" s="53"/>
      <c r="AF32" s="53"/>
      <c r="AH32" s="58"/>
      <c r="AI32" s="59"/>
      <c r="AJ32" s="58"/>
      <c r="AK32" s="58"/>
      <c r="AL32" s="59"/>
      <c r="AM32" s="58"/>
      <c r="AN32" s="58"/>
      <c r="AO32" s="59"/>
      <c r="AU32" s="58"/>
      <c r="AV32" s="91"/>
      <c r="AX32" s="58"/>
      <c r="AY32" s="59"/>
      <c r="AZ32" s="58"/>
      <c r="BA32" s="58"/>
      <c r="BB32" s="59"/>
      <c r="BD32" s="53"/>
      <c r="BE32" s="53"/>
    </row>
    <row r="33" spans="2:57" ht="15" customHeight="1" x14ac:dyDescent="0.25">
      <c r="B33" s="55" t="str">
        <f>IF(M33="",IF(B32="","",B32),M33)</f>
        <v>FLUIDOS DE PERFORACIÓN</v>
      </c>
      <c r="C33" s="55" t="str">
        <f>IF(N33="",IF(C32="","",C32),N33)</f>
        <v>Equipamiento &amp; Soporte Técnico</v>
      </c>
      <c r="D33" s="55" t="str">
        <f>IF(O33="",IF(D32="","",D32),O33)</f>
        <v>Fluidos de perforación y completación</v>
      </c>
      <c r="E33" s="55" t="str">
        <f t="shared" si="2"/>
        <v/>
      </c>
      <c r="F33" s="55" t="str">
        <f t="shared" si="3"/>
        <v>FLUIDOS DE PERFORACIÓNEquipamiento &amp; Soporte Técnico</v>
      </c>
      <c r="G33" s="55" t="str">
        <f t="shared" si="8"/>
        <v>FLUIDOS DE PERFORACIÓNEquipamiento &amp; Soporte TécnicoFluidos de perforación y completación</v>
      </c>
      <c r="H33" s="55" t="str">
        <f t="shared" si="4"/>
        <v/>
      </c>
      <c r="I33" s="36" t="s">
        <v>17</v>
      </c>
      <c r="J33" s="35" t="str">
        <f t="shared" si="5"/>
        <v xml:space="preserve"> -FLUIDOS DE PERFORACIÓN</v>
      </c>
      <c r="N33" s="67"/>
      <c r="O33" s="68" t="s">
        <v>33</v>
      </c>
      <c r="P33" s="69"/>
      <c r="Q33" s="68"/>
      <c r="R33" s="68"/>
      <c r="T33" s="68"/>
      <c r="U33" s="68"/>
      <c r="W33" s="68"/>
      <c r="Y33" s="68"/>
      <c r="Z33" s="68"/>
      <c r="AA33" s="68"/>
      <c r="AC33" s="68"/>
      <c r="AD33" s="68"/>
      <c r="AE33" s="68"/>
      <c r="AF33" s="68"/>
      <c r="AH33" s="58"/>
      <c r="AI33" s="58"/>
      <c r="AJ33" s="58"/>
      <c r="AK33" s="70">
        <v>0.5</v>
      </c>
      <c r="AL33" s="71">
        <v>0.5</v>
      </c>
      <c r="AM33" s="58"/>
      <c r="AN33" s="72">
        <f>SUMIFS($AO:$AO,$G:$G,$G33)</f>
        <v>1</v>
      </c>
      <c r="AO33" s="73"/>
      <c r="AU33" s="58"/>
      <c r="AV33" s="91"/>
      <c r="AX33" s="58"/>
      <c r="AY33" s="59"/>
      <c r="AZ33" s="58"/>
      <c r="BA33" s="70"/>
      <c r="BB33" s="71">
        <f>AL33*BD33</f>
        <v>0</v>
      </c>
      <c r="BD33" s="72">
        <f>SUMIFS($BE:$BE,$G:$G,$G33)</f>
        <v>0</v>
      </c>
      <c r="BE33" s="73"/>
    </row>
    <row r="34" spans="2:57" ht="3.95" customHeight="1" x14ac:dyDescent="0.25">
      <c r="B34" s="55" t="str">
        <f t="shared" si="12"/>
        <v>FLUIDOS DE PERFORACIÓN</v>
      </c>
      <c r="C34" s="55" t="str">
        <f t="shared" si="12"/>
        <v>Equipamiento &amp; Soporte Técnico</v>
      </c>
      <c r="D34" s="55" t="str">
        <f t="shared" si="12"/>
        <v>Fluidos de perforación y completación</v>
      </c>
      <c r="E34" s="55" t="str">
        <f t="shared" si="2"/>
        <v/>
      </c>
      <c r="F34" s="55" t="str">
        <f t="shared" si="3"/>
        <v>FLUIDOS DE PERFORACIÓNEquipamiento &amp; Soporte Técnico</v>
      </c>
      <c r="G34" s="55" t="str">
        <f t="shared" si="8"/>
        <v>FLUIDOS DE PERFORACIÓNEquipamiento &amp; Soporte TécnicoFluidos de perforación y completación</v>
      </c>
      <c r="H34" s="55" t="str">
        <f t="shared" si="4"/>
        <v/>
      </c>
      <c r="I34" s="36" t="s">
        <v>17</v>
      </c>
      <c r="J34" s="35" t="str">
        <f t="shared" si="5"/>
        <v xml:space="preserve"> -FLUIDOS DE PERFORACIÓN</v>
      </c>
      <c r="T34" s="53"/>
      <c r="U34" s="53"/>
      <c r="W34" s="53"/>
      <c r="Y34" s="53"/>
      <c r="Z34" s="53"/>
      <c r="AA34" s="53"/>
      <c r="AH34" s="58"/>
      <c r="AI34" s="58"/>
      <c r="AJ34" s="58"/>
      <c r="AK34" s="74"/>
      <c r="AL34" s="75"/>
      <c r="AM34" s="58"/>
      <c r="AN34" s="58"/>
      <c r="AO34" s="76"/>
      <c r="AQ34" s="53"/>
      <c r="AS34" s="53"/>
      <c r="AU34" s="58"/>
      <c r="AV34" s="91"/>
      <c r="AX34" s="58"/>
      <c r="AY34" s="59"/>
      <c r="AZ34" s="58"/>
      <c r="BA34" s="74"/>
      <c r="BD34" s="58"/>
      <c r="BE34" s="76"/>
    </row>
    <row r="35" spans="2:57" ht="45" customHeight="1" x14ac:dyDescent="0.25">
      <c r="B35" s="55" t="str">
        <f t="shared" si="12"/>
        <v>FLUIDOS DE PERFORACIÓN</v>
      </c>
      <c r="C35" s="55" t="str">
        <f t="shared" si="12"/>
        <v>Equipamiento &amp; Soporte Técnico</v>
      </c>
      <c r="D35" s="55" t="str">
        <f t="shared" si="12"/>
        <v>Fluidos de perforación y completación</v>
      </c>
      <c r="E35" s="55" t="str">
        <f t="shared" si="2"/>
        <v>Materiales químicos</v>
      </c>
      <c r="F35" s="55" t="str">
        <f t="shared" si="3"/>
        <v>FLUIDOS DE PERFORACIÓNEquipamiento &amp; Soporte Técnico</v>
      </c>
      <c r="G35" s="55" t="str">
        <f t="shared" si="8"/>
        <v>FLUIDOS DE PERFORACIÓNEquipamiento &amp; Soporte TécnicoFluidos de perforación y completación</v>
      </c>
      <c r="H35" s="55" t="str">
        <f t="shared" si="4"/>
        <v>FLUIDOS DE PERFORACIÓNEquipamiento &amp; Soporte TécnicoFluidos de perforación y completaciónMateriales químicos</v>
      </c>
      <c r="I35" s="36" t="s">
        <v>17</v>
      </c>
      <c r="J35" s="35" t="str">
        <f t="shared" si="5"/>
        <v xml:space="preserve"> -FLUIDOS DE PERFORACIÓN</v>
      </c>
      <c r="P35" s="77" t="s">
        <v>36</v>
      </c>
      <c r="Q35" s="78"/>
      <c r="R35" s="78" t="s">
        <v>37</v>
      </c>
      <c r="T35" s="79" t="s">
        <v>30</v>
      </c>
      <c r="U35" s="79"/>
      <c r="W35" s="79" t="s">
        <v>25</v>
      </c>
      <c r="Y35" s="80" t="s">
        <v>31</v>
      </c>
      <c r="Z35" s="80" t="s">
        <v>31</v>
      </c>
      <c r="AA35" s="80" t="s">
        <v>31</v>
      </c>
      <c r="AC35" s="81" t="str">
        <f>IF($T35="Cumplimiento","",INDEX(TABLA_TIPO_MEDICION[1],MATCH($U35,TABLA_TIPO_MEDICION[TIPO_MEDICION],0),1))</f>
        <v/>
      </c>
      <c r="AD35" s="81" t="str">
        <f>IF($T35="Cumplimiento","",INDEX(TABLA_TIPO_MEDICION[2],MATCH($U35,TABLA_TIPO_MEDICION[TIPO_MEDICION],0),1))</f>
        <v/>
      </c>
      <c r="AE35" s="81" t="str">
        <f>IF($T35="Cumplimiento","",INDEX(TABLA_TIPO_MEDICION[3],MATCH($U35,TABLA_TIPO_MEDICION[TIPO_MEDICION],0),1))</f>
        <v/>
      </c>
      <c r="AF35" s="81" t="str">
        <f>IF($T35="Cumplimiento","",INDEX(TABLA_TIPO_MEDICION[4],MATCH($U35,TABLA_TIPO_MEDICION[TIPO_MEDICION],0),1))</f>
        <v/>
      </c>
      <c r="AH35" s="74"/>
      <c r="AI35" s="66"/>
      <c r="AJ35" s="58"/>
      <c r="AK35" s="58"/>
      <c r="AL35" s="58"/>
      <c r="AM35" s="58"/>
      <c r="AN35" s="58"/>
      <c r="AO35" s="82">
        <v>0.05</v>
      </c>
      <c r="AQ35" s="3"/>
      <c r="AS35" s="83" t="str">
        <f>IF($AQ35="","",IF($T35="Cumplimiento",INDEX(TABLA_SI_NO[Valor],MATCH($AQ35,TABLA_SI_NO[SI_NO],0),1),IF($AQ35&lt;$Y35,$AC35,IF($AQ35&lt;$Z35,$AD35,IF($AQ35&lt;$AA35,$AE35,IF($AQ35&gt;=$AA35,$AF35))))))</f>
        <v/>
      </c>
      <c r="AU35" s="74"/>
      <c r="AV35" s="84">
        <f t="shared" ref="AV35:AV40" si="15">IF(W35="SI",IF(AS35=0,1,0),0)</f>
        <v>0</v>
      </c>
      <c r="AX35" s="74"/>
      <c r="AY35" s="66"/>
      <c r="AZ35" s="58"/>
      <c r="BA35" s="74"/>
      <c r="BB35" s="66"/>
      <c r="BD35" s="58"/>
      <c r="BE35" s="82">
        <f t="shared" ref="BE35:BE40" si="16">IF($AS35="",0,$AS35*$AO35)</f>
        <v>0</v>
      </c>
    </row>
    <row r="36" spans="2:57" ht="45" customHeight="1" x14ac:dyDescent="0.25">
      <c r="B36" s="55" t="str">
        <f t="shared" si="12"/>
        <v>FLUIDOS DE PERFORACIÓN</v>
      </c>
      <c r="C36" s="55" t="str">
        <f t="shared" si="12"/>
        <v>Equipamiento &amp; Soporte Técnico</v>
      </c>
      <c r="D36" s="55" t="str">
        <f t="shared" si="12"/>
        <v>Fluidos de perforación y completación</v>
      </c>
      <c r="E36" s="55" t="str">
        <f t="shared" si="2"/>
        <v>Programa de fluidos</v>
      </c>
      <c r="F36" s="55" t="str">
        <f t="shared" si="3"/>
        <v>FLUIDOS DE PERFORACIÓNEquipamiento &amp; Soporte Técnico</v>
      </c>
      <c r="G36" s="55" t="str">
        <f t="shared" si="8"/>
        <v>FLUIDOS DE PERFORACIÓNEquipamiento &amp; Soporte TécnicoFluidos de perforación y completación</v>
      </c>
      <c r="H36" s="55" t="str">
        <f t="shared" si="4"/>
        <v>FLUIDOS DE PERFORACIÓNEquipamiento &amp; Soporte TécnicoFluidos de perforación y completaciónPrograma de fluidos</v>
      </c>
      <c r="I36" s="36" t="s">
        <v>17</v>
      </c>
      <c r="J36" s="35" t="str">
        <f t="shared" si="5"/>
        <v xml:space="preserve"> -FLUIDOS DE PERFORACIÓN</v>
      </c>
      <c r="P36" s="77" t="s">
        <v>39</v>
      </c>
      <c r="Q36" s="78"/>
      <c r="R36" s="78" t="s">
        <v>40</v>
      </c>
      <c r="T36" s="79" t="s">
        <v>30</v>
      </c>
      <c r="U36" s="79"/>
      <c r="W36" s="79" t="s">
        <v>31</v>
      </c>
      <c r="Y36" s="80" t="s">
        <v>31</v>
      </c>
      <c r="Z36" s="80" t="s">
        <v>31</v>
      </c>
      <c r="AA36" s="80" t="s">
        <v>31</v>
      </c>
      <c r="AC36" s="81" t="str">
        <f>IF($T36="Cumplimiento","",INDEX(TABLA_TIPO_MEDICION[1],MATCH($U36,TABLA_TIPO_MEDICION[TIPO_MEDICION],0),1))</f>
        <v/>
      </c>
      <c r="AD36" s="81" t="str">
        <f>IF($T36="Cumplimiento","",INDEX(TABLA_TIPO_MEDICION[2],MATCH($U36,TABLA_TIPO_MEDICION[TIPO_MEDICION],0),1))</f>
        <v/>
      </c>
      <c r="AE36" s="81" t="str">
        <f>IF($T36="Cumplimiento","",INDEX(TABLA_TIPO_MEDICION[3],MATCH($U36,TABLA_TIPO_MEDICION[TIPO_MEDICION],0),1))</f>
        <v/>
      </c>
      <c r="AF36" s="81" t="str">
        <f>IF($T36="Cumplimiento","",INDEX(TABLA_TIPO_MEDICION[4],MATCH($U36,TABLA_TIPO_MEDICION[TIPO_MEDICION],0),1))</f>
        <v/>
      </c>
      <c r="AH36" s="74"/>
      <c r="AI36" s="66"/>
      <c r="AJ36" s="58"/>
      <c r="AK36" s="58"/>
      <c r="AL36" s="58"/>
      <c r="AM36" s="58"/>
      <c r="AN36" s="58"/>
      <c r="AO36" s="82">
        <v>0.3</v>
      </c>
      <c r="AQ36" s="3"/>
      <c r="AS36" s="83" t="str">
        <f>IF($AQ36="","",IF($T36="Cumplimiento",INDEX(TABLA_SI_NO[Valor],MATCH($AQ36,TABLA_SI_NO[SI_NO],0),1),IF($AQ36&lt;$Y36,$AC36,IF($AQ36&lt;$Z36,$AD36,IF($AQ36&lt;$AA36,$AE36,IF($AQ36&gt;=$AA36,$AF36))))))</f>
        <v/>
      </c>
      <c r="AU36" s="74"/>
      <c r="AV36" s="84">
        <f t="shared" si="15"/>
        <v>0</v>
      </c>
      <c r="AX36" s="74"/>
      <c r="AY36" s="66"/>
      <c r="AZ36" s="58"/>
      <c r="BA36" s="74"/>
      <c r="BB36" s="66"/>
      <c r="BD36" s="58"/>
      <c r="BE36" s="82">
        <f t="shared" si="16"/>
        <v>0</v>
      </c>
    </row>
    <row r="37" spans="2:57" ht="45" customHeight="1" x14ac:dyDescent="0.25">
      <c r="B37" s="55" t="str">
        <f t="shared" si="12"/>
        <v>FLUIDOS DE PERFORACIÓN</v>
      </c>
      <c r="C37" s="55" t="str">
        <f t="shared" si="12"/>
        <v>Equipamiento &amp; Soporte Técnico</v>
      </c>
      <c r="D37" s="55" t="str">
        <f t="shared" si="12"/>
        <v>Fluidos de perforación y completación</v>
      </c>
      <c r="E37" s="55" t="str">
        <f t="shared" si="2"/>
        <v>Control de calidad de los productos</v>
      </c>
      <c r="F37" s="55" t="str">
        <f t="shared" si="3"/>
        <v>FLUIDOS DE PERFORACIÓNEquipamiento &amp; Soporte Técnico</v>
      </c>
      <c r="G37" s="55" t="str">
        <f t="shared" si="8"/>
        <v>FLUIDOS DE PERFORACIÓNEquipamiento &amp; Soporte TécnicoFluidos de perforación y completación</v>
      </c>
      <c r="H37" s="55" t="str">
        <f t="shared" si="4"/>
        <v>FLUIDOS DE PERFORACIÓNEquipamiento &amp; Soporte TécnicoFluidos de perforación y completaciónControl de calidad de los productos</v>
      </c>
      <c r="I37" s="36" t="s">
        <v>17</v>
      </c>
      <c r="J37" s="35" t="str">
        <f t="shared" si="5"/>
        <v xml:space="preserve"> -FLUIDOS DE PERFORACIÓN</v>
      </c>
      <c r="P37" s="77" t="s">
        <v>41</v>
      </c>
      <c r="Q37" s="78"/>
      <c r="R37" s="78" t="s">
        <v>42</v>
      </c>
      <c r="T37" s="79" t="s">
        <v>30</v>
      </c>
      <c r="U37" s="79"/>
      <c r="W37" s="79" t="s">
        <v>25</v>
      </c>
      <c r="Y37" s="80" t="s">
        <v>31</v>
      </c>
      <c r="Z37" s="80" t="s">
        <v>31</v>
      </c>
      <c r="AA37" s="80" t="s">
        <v>31</v>
      </c>
      <c r="AC37" s="81" t="str">
        <f>IF($T37="Cumplimiento","",INDEX(TABLA_TIPO_MEDICION[1],MATCH($U37,TABLA_TIPO_MEDICION[TIPO_MEDICION],0),1))</f>
        <v/>
      </c>
      <c r="AD37" s="81" t="str">
        <f>IF($T37="Cumplimiento","",INDEX(TABLA_TIPO_MEDICION[2],MATCH($U37,TABLA_TIPO_MEDICION[TIPO_MEDICION],0),1))</f>
        <v/>
      </c>
      <c r="AE37" s="81" t="str">
        <f>IF($T37="Cumplimiento","",INDEX(TABLA_TIPO_MEDICION[3],MATCH($U37,TABLA_TIPO_MEDICION[TIPO_MEDICION],0),1))</f>
        <v/>
      </c>
      <c r="AF37" s="81" t="str">
        <f>IF($T37="Cumplimiento","",INDEX(TABLA_TIPO_MEDICION[4],MATCH($U37,TABLA_TIPO_MEDICION[TIPO_MEDICION],0),1))</f>
        <v/>
      </c>
      <c r="AH37" s="74"/>
      <c r="AI37" s="66"/>
      <c r="AJ37" s="58"/>
      <c r="AK37" s="58"/>
      <c r="AL37" s="58"/>
      <c r="AM37" s="58"/>
      <c r="AN37" s="58"/>
      <c r="AO37" s="82">
        <v>0.2</v>
      </c>
      <c r="AQ37" s="3"/>
      <c r="AS37" s="83" t="str">
        <f>IF($AQ37="","",IF($T37="Cumplimiento",INDEX(TABLA_SI_NO[Valor],MATCH($AQ37,TABLA_SI_NO[SI_NO],0),1),IF($AQ37&lt;$Y37,$AC37,IF($AQ37&lt;$Z37,$AD37,IF($AQ37&lt;$AA37,$AE37,IF($AQ37&gt;=$AA37,$AF37))))))</f>
        <v/>
      </c>
      <c r="AU37" s="74"/>
      <c r="AV37" s="84">
        <f t="shared" si="15"/>
        <v>0</v>
      </c>
      <c r="AX37" s="74"/>
      <c r="AY37" s="66"/>
      <c r="AZ37" s="58"/>
      <c r="BA37" s="74"/>
      <c r="BB37" s="66"/>
      <c r="BD37" s="58"/>
      <c r="BE37" s="82">
        <f t="shared" si="16"/>
        <v>0</v>
      </c>
    </row>
    <row r="38" spans="2:57" ht="45" customHeight="1" x14ac:dyDescent="0.25">
      <c r="B38" s="55" t="str">
        <f t="shared" si="12"/>
        <v>FLUIDOS DE PERFORACIÓN</v>
      </c>
      <c r="C38" s="55" t="str">
        <f t="shared" si="12"/>
        <v>Equipamiento &amp; Soporte Técnico</v>
      </c>
      <c r="D38" s="55" t="str">
        <f t="shared" si="12"/>
        <v>Fluidos de perforación y completación</v>
      </c>
      <c r="E38" s="55" t="str">
        <f t="shared" si="2"/>
        <v>Ensayos de laboratorio de las formulaciones</v>
      </c>
      <c r="F38" s="55" t="str">
        <f t="shared" si="3"/>
        <v>FLUIDOS DE PERFORACIÓNEquipamiento &amp; Soporte Técnico</v>
      </c>
      <c r="G38" s="55" t="str">
        <f t="shared" si="8"/>
        <v>FLUIDOS DE PERFORACIÓNEquipamiento &amp; Soporte TécnicoFluidos de perforación y completación</v>
      </c>
      <c r="H38" s="55" t="str">
        <f t="shared" si="4"/>
        <v>FLUIDOS DE PERFORACIÓNEquipamiento &amp; Soporte TécnicoFluidos de perforación y completaciónEnsayos de laboratorio de las formulaciones</v>
      </c>
      <c r="I38" s="36" t="s">
        <v>17</v>
      </c>
      <c r="J38" s="35" t="str">
        <f t="shared" si="5"/>
        <v xml:space="preserve"> -FLUIDOS DE PERFORACIÓN</v>
      </c>
      <c r="P38" s="77" t="s">
        <v>43</v>
      </c>
      <c r="Q38" s="78"/>
      <c r="R38" s="78" t="s">
        <v>44</v>
      </c>
      <c r="T38" s="79" t="s">
        <v>30</v>
      </c>
      <c r="U38" s="79"/>
      <c r="W38" s="79" t="s">
        <v>25</v>
      </c>
      <c r="Y38" s="80" t="s">
        <v>31</v>
      </c>
      <c r="Z38" s="80" t="s">
        <v>31</v>
      </c>
      <c r="AA38" s="80" t="s">
        <v>31</v>
      </c>
      <c r="AC38" s="81" t="str">
        <f>IF($T38="Cumplimiento","",INDEX(TABLA_TIPO_MEDICION[1],MATCH($U38,TABLA_TIPO_MEDICION[TIPO_MEDICION],0),1))</f>
        <v/>
      </c>
      <c r="AD38" s="81" t="str">
        <f>IF($T38="Cumplimiento","",INDEX(TABLA_TIPO_MEDICION[2],MATCH($U38,TABLA_TIPO_MEDICION[TIPO_MEDICION],0),1))</f>
        <v/>
      </c>
      <c r="AE38" s="81" t="str">
        <f>IF($T38="Cumplimiento","",INDEX(TABLA_TIPO_MEDICION[3],MATCH($U38,TABLA_TIPO_MEDICION[TIPO_MEDICION],0),1))</f>
        <v/>
      </c>
      <c r="AF38" s="81" t="str">
        <f>IF($T38="Cumplimiento","",INDEX(TABLA_TIPO_MEDICION[4],MATCH($U38,TABLA_TIPO_MEDICION[TIPO_MEDICION],0),1))</f>
        <v/>
      </c>
      <c r="AH38" s="74"/>
      <c r="AI38" s="66"/>
      <c r="AJ38" s="58"/>
      <c r="AK38" s="58"/>
      <c r="AL38" s="58"/>
      <c r="AM38" s="58"/>
      <c r="AN38" s="58"/>
      <c r="AO38" s="82">
        <v>0.3</v>
      </c>
      <c r="AQ38" s="3"/>
      <c r="AS38" s="83" t="str">
        <f>IF($AQ38="","",IF($T38="Cumplimiento",INDEX(TABLA_SI_NO[Valor],MATCH($AQ38,TABLA_SI_NO[SI_NO],0),1),IF($AQ38&lt;$Y38,$AC38,IF($AQ38&lt;$Z38,$AD38,IF($AQ38&lt;$AA38,$AE38,IF($AQ38&gt;=$AA38,$AF38))))))</f>
        <v/>
      </c>
      <c r="AU38" s="74"/>
      <c r="AV38" s="84">
        <f t="shared" si="15"/>
        <v>0</v>
      </c>
      <c r="AX38" s="74"/>
      <c r="AY38" s="66"/>
      <c r="AZ38" s="58"/>
      <c r="BA38" s="74"/>
      <c r="BB38" s="66"/>
      <c r="BD38" s="58"/>
      <c r="BE38" s="82">
        <f t="shared" si="16"/>
        <v>0</v>
      </c>
    </row>
    <row r="39" spans="2:57" ht="45" customHeight="1" x14ac:dyDescent="0.25">
      <c r="B39" s="55" t="str">
        <f t="shared" si="12"/>
        <v>FLUIDOS DE PERFORACIÓN</v>
      </c>
      <c r="C39" s="55" t="str">
        <f t="shared" si="12"/>
        <v>Equipamiento &amp; Soporte Técnico</v>
      </c>
      <c r="D39" s="55" t="str">
        <f t="shared" si="12"/>
        <v>Fluidos de perforación y completación</v>
      </c>
      <c r="E39" s="55" t="str">
        <f t="shared" si="2"/>
        <v>Equipamiento de laboratorio</v>
      </c>
      <c r="F39" s="55" t="str">
        <f t="shared" si="3"/>
        <v>FLUIDOS DE PERFORACIÓNEquipamiento &amp; Soporte Técnico</v>
      </c>
      <c r="G39" s="55" t="str">
        <f t="shared" si="8"/>
        <v>FLUIDOS DE PERFORACIÓNEquipamiento &amp; Soporte TécnicoFluidos de perforación y completación</v>
      </c>
      <c r="H39" s="55" t="str">
        <f t="shared" si="4"/>
        <v>FLUIDOS DE PERFORACIÓNEquipamiento &amp; Soporte TécnicoFluidos de perforación y completaciónEquipamiento de laboratorio</v>
      </c>
      <c r="I39" s="36" t="s">
        <v>17</v>
      </c>
      <c r="J39" s="35" t="str">
        <f t="shared" si="5"/>
        <v xml:space="preserve"> -FLUIDOS DE PERFORACIÓN</v>
      </c>
      <c r="P39" s="77" t="s">
        <v>45</v>
      </c>
      <c r="Q39" s="78"/>
      <c r="R39" s="78" t="s">
        <v>46</v>
      </c>
      <c r="T39" s="79" t="s">
        <v>30</v>
      </c>
      <c r="U39" s="79"/>
      <c r="W39" s="79" t="s">
        <v>25</v>
      </c>
      <c r="Y39" s="80" t="s">
        <v>31</v>
      </c>
      <c r="Z39" s="80" t="s">
        <v>31</v>
      </c>
      <c r="AA39" s="80" t="s">
        <v>31</v>
      </c>
      <c r="AC39" s="81" t="str">
        <f>IF($T39="Cumplimiento","",INDEX(TABLA_TIPO_MEDICION[1],MATCH($U39,TABLA_TIPO_MEDICION[TIPO_MEDICION],0),1))</f>
        <v/>
      </c>
      <c r="AD39" s="81" t="str">
        <f>IF($T39="Cumplimiento","",INDEX(TABLA_TIPO_MEDICION[2],MATCH($U39,TABLA_TIPO_MEDICION[TIPO_MEDICION],0),1))</f>
        <v/>
      </c>
      <c r="AE39" s="81" t="str">
        <f>IF($T39="Cumplimiento","",INDEX(TABLA_TIPO_MEDICION[3],MATCH($U39,TABLA_TIPO_MEDICION[TIPO_MEDICION],0),1))</f>
        <v/>
      </c>
      <c r="AF39" s="81" t="str">
        <f>IF($T39="Cumplimiento","",INDEX(TABLA_TIPO_MEDICION[4],MATCH($U39,TABLA_TIPO_MEDICION[TIPO_MEDICION],0),1))</f>
        <v/>
      </c>
      <c r="AH39" s="74"/>
      <c r="AI39" s="66"/>
      <c r="AJ39" s="58"/>
      <c r="AK39" s="58"/>
      <c r="AL39" s="58"/>
      <c r="AM39" s="58"/>
      <c r="AN39" s="58"/>
      <c r="AO39" s="82">
        <v>0.1</v>
      </c>
      <c r="AQ39" s="3"/>
      <c r="AS39" s="83" t="str">
        <f>IF($AQ39="","",IF($T39="Cumplimiento",INDEX(TABLA_SI_NO[Valor],MATCH($AQ39,TABLA_SI_NO[SI_NO],0),1),IF($AQ39&lt;$Y39,$AC39,IF($AQ39&lt;$Z39,$AD39,IF($AQ39&lt;$AA39,$AE39,IF($AQ39&gt;=$AA39,$AF39))))))</f>
        <v/>
      </c>
      <c r="AU39" s="74"/>
      <c r="AV39" s="84">
        <f t="shared" si="15"/>
        <v>0</v>
      </c>
      <c r="AX39" s="74"/>
      <c r="AY39" s="66"/>
      <c r="AZ39" s="58"/>
      <c r="BA39" s="74"/>
      <c r="BB39" s="66"/>
      <c r="BD39" s="58"/>
      <c r="BE39" s="82">
        <f t="shared" si="16"/>
        <v>0</v>
      </c>
    </row>
    <row r="40" spans="2:57" ht="45" customHeight="1" x14ac:dyDescent="0.25">
      <c r="B40" s="55" t="str">
        <f t="shared" si="12"/>
        <v>FLUIDOS DE PERFORACIÓN</v>
      </c>
      <c r="C40" s="55" t="str">
        <f t="shared" si="12"/>
        <v>Equipamiento &amp; Soporte Técnico</v>
      </c>
      <c r="D40" s="55" t="str">
        <f t="shared" si="12"/>
        <v>Fluidos de perforación y completación</v>
      </c>
      <c r="E40" s="55" t="str">
        <f t="shared" si="2"/>
        <v>Equipamiento de completación</v>
      </c>
      <c r="F40" s="55" t="str">
        <f t="shared" si="3"/>
        <v>FLUIDOS DE PERFORACIÓNEquipamiento &amp; Soporte Técnico</v>
      </c>
      <c r="G40" s="55" t="str">
        <f t="shared" si="8"/>
        <v>FLUIDOS DE PERFORACIÓNEquipamiento &amp; Soporte TécnicoFluidos de perforación y completación</v>
      </c>
      <c r="H40" s="55" t="str">
        <f t="shared" si="4"/>
        <v>FLUIDOS DE PERFORACIÓNEquipamiento &amp; Soporte TécnicoFluidos de perforación y completaciónEquipamiento de completación</v>
      </c>
      <c r="I40" s="36" t="s">
        <v>17</v>
      </c>
      <c r="J40" s="35" t="str">
        <f t="shared" si="5"/>
        <v xml:space="preserve"> -FLUIDOS DE PERFORACIÓN</v>
      </c>
      <c r="P40" s="77" t="s">
        <v>47</v>
      </c>
      <c r="Q40" s="78"/>
      <c r="R40" s="78" t="s">
        <v>48</v>
      </c>
      <c r="T40" s="79" t="s">
        <v>30</v>
      </c>
      <c r="U40" s="79"/>
      <c r="W40" s="79" t="s">
        <v>25</v>
      </c>
      <c r="Y40" s="80" t="s">
        <v>31</v>
      </c>
      <c r="Z40" s="80" t="s">
        <v>31</v>
      </c>
      <c r="AA40" s="80" t="s">
        <v>31</v>
      </c>
      <c r="AC40" s="81" t="str">
        <f>IF($T40="Cumplimiento","",INDEX(TABLA_TIPO_MEDICION[1],MATCH($U40,TABLA_TIPO_MEDICION[TIPO_MEDICION],0),1))</f>
        <v/>
      </c>
      <c r="AD40" s="81" t="str">
        <f>IF($T40="Cumplimiento","",INDEX(TABLA_TIPO_MEDICION[2],MATCH($U40,TABLA_TIPO_MEDICION[TIPO_MEDICION],0),1))</f>
        <v/>
      </c>
      <c r="AE40" s="81" t="str">
        <f>IF($T40="Cumplimiento","",INDEX(TABLA_TIPO_MEDICION[3],MATCH($U40,TABLA_TIPO_MEDICION[TIPO_MEDICION],0),1))</f>
        <v/>
      </c>
      <c r="AF40" s="81" t="str">
        <f>IF($T40="Cumplimiento","",INDEX(TABLA_TIPO_MEDICION[4],MATCH($U40,TABLA_TIPO_MEDICION[TIPO_MEDICION],0),1))</f>
        <v/>
      </c>
      <c r="AH40" s="74"/>
      <c r="AI40" s="66"/>
      <c r="AJ40" s="58"/>
      <c r="AK40" s="58"/>
      <c r="AL40" s="58"/>
      <c r="AM40" s="58"/>
      <c r="AN40" s="58"/>
      <c r="AO40" s="82">
        <v>0.05</v>
      </c>
      <c r="AQ40" s="3"/>
      <c r="AS40" s="83" t="str">
        <f>IF($AQ40="","",IF($T40="Cumplimiento",INDEX(TABLA_SI_NO[Valor],MATCH($AQ40,TABLA_SI_NO[SI_NO],0),1),IF($AQ40&lt;$Y40,$AC40,IF($AQ40&lt;$Z40,$AD40,IF($AQ40&lt;$AA40,$AE40,IF($AQ40&gt;=$AA40,$AF40))))))</f>
        <v/>
      </c>
      <c r="AU40" s="74"/>
      <c r="AV40" s="84">
        <f t="shared" si="15"/>
        <v>0</v>
      </c>
      <c r="AX40" s="74"/>
      <c r="AY40" s="66"/>
      <c r="AZ40" s="58"/>
      <c r="BA40" s="74"/>
      <c r="BB40" s="66"/>
      <c r="BD40" s="58"/>
      <c r="BE40" s="82">
        <f t="shared" si="16"/>
        <v>0</v>
      </c>
    </row>
    <row r="41" spans="2:57" ht="3.95" customHeight="1" x14ac:dyDescent="0.25">
      <c r="B41" s="55" t="str">
        <f t="shared" si="12"/>
        <v>FLUIDOS DE PERFORACIÓN</v>
      </c>
      <c r="C41" s="55" t="str">
        <f t="shared" si="12"/>
        <v>Equipamiento &amp; Soporte Técnico</v>
      </c>
      <c r="D41" s="55" t="str">
        <f t="shared" si="12"/>
        <v>Fluidos de perforación y completación</v>
      </c>
      <c r="E41" s="55" t="str">
        <f t="shared" si="2"/>
        <v/>
      </c>
      <c r="F41" s="55" t="str">
        <f t="shared" si="3"/>
        <v>FLUIDOS DE PERFORACIÓNEquipamiento &amp; Soporte Técnico</v>
      </c>
      <c r="G41" s="55" t="str">
        <f t="shared" si="8"/>
        <v>FLUIDOS DE PERFORACIÓNEquipamiento &amp; Soporte TécnicoFluidos de perforación y completación</v>
      </c>
      <c r="H41" s="55" t="str">
        <f t="shared" si="4"/>
        <v/>
      </c>
      <c r="I41" s="36" t="s">
        <v>17</v>
      </c>
      <c r="J41" s="35" t="str">
        <f t="shared" si="5"/>
        <v xml:space="preserve"> -FLUIDOS DE PERFORACIÓN</v>
      </c>
      <c r="AI41" s="58"/>
      <c r="AK41" s="74"/>
      <c r="AN41" s="58"/>
      <c r="AY41" s="59"/>
      <c r="BA41" s="74"/>
    </row>
    <row r="42" spans="2:57" ht="15" customHeight="1" x14ac:dyDescent="0.25">
      <c r="B42" s="55" t="str">
        <f t="shared" ref="B42:D57" si="17">IF(M42="",IF(B41="","",B41),M42)</f>
        <v>FLUIDOS DE PERFORACIÓN</v>
      </c>
      <c r="C42" s="55" t="str">
        <f t="shared" si="17"/>
        <v>Equipamiento &amp; Soporte Técnico</v>
      </c>
      <c r="D42" s="55" t="str">
        <f t="shared" si="17"/>
        <v>Equipamiento de control de sólidos</v>
      </c>
      <c r="E42" s="55" t="str">
        <f t="shared" si="2"/>
        <v/>
      </c>
      <c r="F42" s="55" t="str">
        <f t="shared" si="3"/>
        <v>FLUIDOS DE PERFORACIÓNEquipamiento &amp; Soporte Técnico</v>
      </c>
      <c r="G42" s="55" t="str">
        <f t="shared" si="8"/>
        <v>FLUIDOS DE PERFORACIÓNEquipamiento &amp; Soporte TécnicoEquipamiento de control de sólidos</v>
      </c>
      <c r="H42" s="55" t="str">
        <f t="shared" si="4"/>
        <v/>
      </c>
      <c r="I42" s="36" t="s">
        <v>17</v>
      </c>
      <c r="J42" s="35" t="str">
        <f t="shared" si="5"/>
        <v xml:space="preserve"> -FLUIDOS DE PERFORACIÓN</v>
      </c>
      <c r="O42" s="68" t="s">
        <v>49</v>
      </c>
      <c r="P42" s="69"/>
      <c r="Q42" s="68"/>
      <c r="R42" s="68"/>
      <c r="T42" s="68"/>
      <c r="U42" s="68"/>
      <c r="W42" s="68"/>
      <c r="Y42" s="68"/>
      <c r="Z42" s="68"/>
      <c r="AA42" s="68"/>
      <c r="AC42" s="68"/>
      <c r="AD42" s="68"/>
      <c r="AE42" s="68"/>
      <c r="AF42" s="68"/>
      <c r="AH42" s="58"/>
      <c r="AI42" s="58"/>
      <c r="AJ42" s="58"/>
      <c r="AK42" s="70">
        <v>0.5</v>
      </c>
      <c r="AL42" s="71">
        <v>0.5</v>
      </c>
      <c r="AM42" s="58"/>
      <c r="AN42" s="72">
        <f>SUMIFS($AO:$AO,$G:$G,$G42)</f>
        <v>1</v>
      </c>
      <c r="AO42" s="73"/>
      <c r="AQ42" s="42"/>
      <c r="AR42" s="42"/>
      <c r="AS42" s="42"/>
      <c r="AT42" s="42"/>
      <c r="AU42" s="42"/>
      <c r="AX42" s="58"/>
      <c r="AY42" s="59"/>
      <c r="AZ42" s="58"/>
      <c r="BA42" s="70"/>
      <c r="BB42" s="71">
        <f>AL42*BD42</f>
        <v>0</v>
      </c>
      <c r="BD42" s="72">
        <f>SUMIFS($BE:$BE,$G:$G,$G42)</f>
        <v>0</v>
      </c>
      <c r="BE42" s="73"/>
    </row>
    <row r="43" spans="2:57" ht="3.95" customHeight="1" x14ac:dyDescent="0.25">
      <c r="B43" s="55" t="str">
        <f t="shared" si="17"/>
        <v>FLUIDOS DE PERFORACIÓN</v>
      </c>
      <c r="C43" s="55" t="str">
        <f t="shared" si="17"/>
        <v>Equipamiento &amp; Soporte Técnico</v>
      </c>
      <c r="D43" s="55" t="str">
        <f t="shared" si="17"/>
        <v>Equipamiento de control de sólidos</v>
      </c>
      <c r="E43" s="55" t="str">
        <f t="shared" si="2"/>
        <v/>
      </c>
      <c r="F43" s="55" t="str">
        <f t="shared" si="3"/>
        <v>FLUIDOS DE PERFORACIÓNEquipamiento &amp; Soporte Técnico</v>
      </c>
      <c r="G43" s="55" t="str">
        <f t="shared" si="8"/>
        <v>FLUIDOS DE PERFORACIÓNEquipamiento &amp; Soporte TécnicoEquipamiento de control de sólidos</v>
      </c>
      <c r="H43" s="55" t="str">
        <f t="shared" si="4"/>
        <v/>
      </c>
      <c r="I43" s="36" t="s">
        <v>17</v>
      </c>
      <c r="J43" s="35" t="str">
        <f t="shared" si="5"/>
        <v xml:space="preserve"> -FLUIDOS DE PERFORACIÓN</v>
      </c>
      <c r="T43" s="53"/>
      <c r="U43" s="53"/>
      <c r="W43" s="53"/>
      <c r="Y43" s="53"/>
      <c r="Z43" s="53"/>
      <c r="AA43" s="53"/>
      <c r="AC43" s="35" t="e">
        <f>IF($T43="Cumplimiento","",INDEX(TABLA_TIPO_MEDICION[1],MATCH($U43,TABLA_TIPO_MEDICION[TIPO_MEDICION],0),1))</f>
        <v>#N/A</v>
      </c>
      <c r="AD43" s="35" t="e">
        <f>IF($T43="Cumplimiento","",INDEX(TABLA_TIPO_MEDICION[2],MATCH($U43,TABLA_TIPO_MEDICION[TIPO_MEDICION],0),1))</f>
        <v>#N/A</v>
      </c>
      <c r="AE43" s="35" t="e">
        <f>IF($T43="Cumplimiento","",INDEX(TABLA_TIPO_MEDICION[3],MATCH($U43,TABLA_TIPO_MEDICION[TIPO_MEDICION],0),1))</f>
        <v>#N/A</v>
      </c>
      <c r="AF43" s="35" t="e">
        <f>IF($T43="Cumplimiento","",INDEX(TABLA_TIPO_MEDICION[4],MATCH($U43,TABLA_TIPO_MEDICION[TIPO_MEDICION],0),1))</f>
        <v>#N/A</v>
      </c>
      <c r="AH43" s="58"/>
      <c r="AI43" s="58"/>
      <c r="AJ43" s="58"/>
      <c r="AK43" s="74"/>
      <c r="AL43" s="75"/>
      <c r="AM43" s="58"/>
      <c r="AN43" s="58"/>
      <c r="AO43" s="76"/>
      <c r="AQ43" s="53"/>
      <c r="AS43" s="53"/>
      <c r="AU43" s="58"/>
      <c r="AX43" s="58"/>
      <c r="AY43" s="59"/>
      <c r="AZ43" s="58"/>
      <c r="BA43" s="74"/>
      <c r="BB43" s="75"/>
      <c r="BD43" s="58"/>
      <c r="BE43" s="76"/>
    </row>
    <row r="44" spans="2:57" ht="45" customHeight="1" x14ac:dyDescent="0.25">
      <c r="B44" s="55" t="str">
        <f t="shared" si="17"/>
        <v>FLUIDOS DE PERFORACIÓN</v>
      </c>
      <c r="C44" s="55" t="str">
        <f t="shared" si="17"/>
        <v>Equipamiento &amp; Soporte Técnico</v>
      </c>
      <c r="D44" s="55" t="str">
        <f t="shared" si="17"/>
        <v>Equipamiento de control de sólidos</v>
      </c>
      <c r="E44" s="55" t="str">
        <f t="shared" si="2"/>
        <v>Decanters</v>
      </c>
      <c r="F44" s="55" t="str">
        <f t="shared" si="3"/>
        <v>FLUIDOS DE PERFORACIÓNEquipamiento &amp; Soporte Técnico</v>
      </c>
      <c r="G44" s="55" t="str">
        <f t="shared" si="8"/>
        <v>FLUIDOS DE PERFORACIÓNEquipamiento &amp; Soporte TécnicoEquipamiento de control de sólidos</v>
      </c>
      <c r="H44" s="55" t="str">
        <f t="shared" si="4"/>
        <v>FLUIDOS DE PERFORACIÓNEquipamiento &amp; Soporte TécnicoEquipamiento de control de sólidosDecanters</v>
      </c>
      <c r="I44" s="36" t="s">
        <v>17</v>
      </c>
      <c r="J44" s="35" t="str">
        <f t="shared" si="5"/>
        <v xml:space="preserve"> -FLUIDOS DE PERFORACIÓN</v>
      </c>
      <c r="P44" s="77" t="s">
        <v>50</v>
      </c>
      <c r="Q44" s="78"/>
      <c r="R44" s="78" t="s">
        <v>51</v>
      </c>
      <c r="T44" s="79" t="s">
        <v>30</v>
      </c>
      <c r="U44" s="79"/>
      <c r="W44" s="79" t="s">
        <v>25</v>
      </c>
      <c r="Y44" s="92" t="s">
        <v>31</v>
      </c>
      <c r="Z44" s="92" t="s">
        <v>31</v>
      </c>
      <c r="AA44" s="92" t="s">
        <v>31</v>
      </c>
      <c r="AC44" s="81" t="str">
        <f>IF($T44="Cumplimiento","",INDEX(TABLA_TIPO_MEDICION[1],MATCH($U44,TABLA_TIPO_MEDICION[TIPO_MEDICION],0),1))</f>
        <v/>
      </c>
      <c r="AD44" s="81" t="str">
        <f>IF($T44="Cumplimiento","",INDEX(TABLA_TIPO_MEDICION[2],MATCH($U44,TABLA_TIPO_MEDICION[TIPO_MEDICION],0),1))</f>
        <v/>
      </c>
      <c r="AE44" s="81" t="str">
        <f>IF($T44="Cumplimiento","",INDEX(TABLA_TIPO_MEDICION[3],MATCH($U44,TABLA_TIPO_MEDICION[TIPO_MEDICION],0),1))</f>
        <v/>
      </c>
      <c r="AF44" s="81" t="str">
        <f>IF($T44="Cumplimiento","",INDEX(TABLA_TIPO_MEDICION[4],MATCH($U44,TABLA_TIPO_MEDICION[TIPO_MEDICION],0),1))</f>
        <v/>
      </c>
      <c r="AH44" s="58"/>
      <c r="AI44" s="58"/>
      <c r="AJ44" s="58"/>
      <c r="AK44" s="58"/>
      <c r="AL44" s="58"/>
      <c r="AM44" s="58"/>
      <c r="AN44" s="58"/>
      <c r="AO44" s="82">
        <v>0.25</v>
      </c>
      <c r="AQ44" s="3"/>
      <c r="AS44" s="83" t="str">
        <f>IF($AQ44="","",IF($T44="Cumplimiento",INDEX(TABLA_SI_NO[Valor],MATCH($AQ44,TABLA_SI_NO[SI_NO],0),1),IF($AQ44&lt;$Y44,$AC44,IF($AQ44&lt;$Z44,$AD44,IF($AQ44&lt;$AA44,$AE44,IF($AQ44&gt;=$AA44,$AF44))))))</f>
        <v/>
      </c>
      <c r="AU44" s="74"/>
      <c r="AV44" s="84">
        <f t="shared" ref="AV44:AV47" si="18">IF(W44="SI",IF(AS44=0,1,0),0)</f>
        <v>0</v>
      </c>
      <c r="AX44" s="74"/>
      <c r="AY44" s="59"/>
      <c r="AZ44" s="58"/>
      <c r="BA44" s="74"/>
      <c r="BB44" s="75"/>
      <c r="BD44" s="58"/>
      <c r="BE44" s="82">
        <f t="shared" ref="BE44:BE47" si="19">IF($AS44="",0,$AS44*$AO44)</f>
        <v>0</v>
      </c>
    </row>
    <row r="45" spans="2:57" ht="45" customHeight="1" x14ac:dyDescent="0.25">
      <c r="B45" s="55" t="str">
        <f t="shared" si="17"/>
        <v>FLUIDOS DE PERFORACIÓN</v>
      </c>
      <c r="C45" s="55" t="str">
        <f t="shared" si="17"/>
        <v>Equipamiento &amp; Soporte Técnico</v>
      </c>
      <c r="D45" s="55" t="str">
        <f t="shared" si="17"/>
        <v>Equipamiento de control de sólidos</v>
      </c>
      <c r="E45" s="55" t="str">
        <f t="shared" si="2"/>
        <v>Tornillos transportador de 18"</v>
      </c>
      <c r="F45" s="55" t="str">
        <f t="shared" si="3"/>
        <v>FLUIDOS DE PERFORACIÓNEquipamiento &amp; Soporte Técnico</v>
      </c>
      <c r="G45" s="55" t="str">
        <f t="shared" si="8"/>
        <v>FLUIDOS DE PERFORACIÓNEquipamiento &amp; Soporte TécnicoEquipamiento de control de sólidos</v>
      </c>
      <c r="H45" s="55" t="str">
        <f t="shared" si="4"/>
        <v>FLUIDOS DE PERFORACIÓNEquipamiento &amp; Soporte TécnicoEquipamiento de control de sólidosTornillos transportador de 18"</v>
      </c>
      <c r="I45" s="36" t="s">
        <v>17</v>
      </c>
      <c r="J45" s="35" t="str">
        <f t="shared" si="5"/>
        <v xml:space="preserve"> -FLUIDOS DE PERFORACIÓN</v>
      </c>
      <c r="P45" s="77" t="s">
        <v>52</v>
      </c>
      <c r="Q45" s="78"/>
      <c r="R45" s="78" t="s">
        <v>53</v>
      </c>
      <c r="T45" s="79" t="s">
        <v>30</v>
      </c>
      <c r="U45" s="79"/>
      <c r="W45" s="79" t="s">
        <v>25</v>
      </c>
      <c r="Y45" s="92" t="s">
        <v>31</v>
      </c>
      <c r="Z45" s="92" t="s">
        <v>31</v>
      </c>
      <c r="AA45" s="92" t="s">
        <v>31</v>
      </c>
      <c r="AC45" s="81" t="str">
        <f>IF($T45="Cumplimiento","",INDEX(TABLA_TIPO_MEDICION[1],MATCH($U45,TABLA_TIPO_MEDICION[TIPO_MEDICION],0),1))</f>
        <v/>
      </c>
      <c r="AD45" s="81" t="str">
        <f>IF($T45="Cumplimiento","",INDEX(TABLA_TIPO_MEDICION[2],MATCH($U45,TABLA_TIPO_MEDICION[TIPO_MEDICION],0),1))</f>
        <v/>
      </c>
      <c r="AE45" s="81" t="str">
        <f>IF($T45="Cumplimiento","",INDEX(TABLA_TIPO_MEDICION[3],MATCH($U45,TABLA_TIPO_MEDICION[TIPO_MEDICION],0),1))</f>
        <v/>
      </c>
      <c r="AF45" s="81" t="str">
        <f>IF($T45="Cumplimiento","",INDEX(TABLA_TIPO_MEDICION[4],MATCH($U45,TABLA_TIPO_MEDICION[TIPO_MEDICION],0),1))</f>
        <v/>
      </c>
      <c r="AH45" s="58"/>
      <c r="AI45" s="58"/>
      <c r="AJ45" s="58"/>
      <c r="AK45" s="58"/>
      <c r="AL45" s="58"/>
      <c r="AM45" s="58"/>
      <c r="AN45" s="58"/>
      <c r="AO45" s="82">
        <v>0.25</v>
      </c>
      <c r="AQ45" s="3"/>
      <c r="AS45" s="83" t="str">
        <f>IF($AQ45="","",IF($T45="Cumplimiento",INDEX(TABLA_SI_NO[Valor],MATCH($AQ45,TABLA_SI_NO[SI_NO],0),1),IF($AQ45&lt;$Y45,$AC45,IF($AQ45&lt;$Z45,$AD45,IF($AQ45&lt;$AA45,$AE45,IF($AQ45&gt;=$AA45,$AF45))))))</f>
        <v/>
      </c>
      <c r="AU45" s="74"/>
      <c r="AV45" s="84">
        <f t="shared" si="18"/>
        <v>0</v>
      </c>
      <c r="AX45" s="74"/>
      <c r="AY45" s="59"/>
      <c r="AZ45" s="58"/>
      <c r="BA45" s="74"/>
      <c r="BB45" s="75"/>
      <c r="BD45" s="58"/>
      <c r="BE45" s="82">
        <f t="shared" si="19"/>
        <v>0</v>
      </c>
    </row>
    <row r="46" spans="2:57" ht="45" customHeight="1" x14ac:dyDescent="0.25">
      <c r="B46" s="55" t="str">
        <f t="shared" si="17"/>
        <v>FLUIDOS DE PERFORACIÓN</v>
      </c>
      <c r="C46" s="55" t="str">
        <f t="shared" si="17"/>
        <v>Equipamiento &amp; Soporte Técnico</v>
      </c>
      <c r="D46" s="55" t="str">
        <f t="shared" si="17"/>
        <v>Equipamiento de control de sólidos</v>
      </c>
      <c r="E46" s="55" t="str">
        <f t="shared" si="2"/>
        <v>Mallas</v>
      </c>
      <c r="F46" s="55" t="str">
        <f t="shared" si="3"/>
        <v>FLUIDOS DE PERFORACIÓNEquipamiento &amp; Soporte Técnico</v>
      </c>
      <c r="G46" s="55" t="str">
        <f t="shared" si="8"/>
        <v>FLUIDOS DE PERFORACIÓNEquipamiento &amp; Soporte TécnicoEquipamiento de control de sólidos</v>
      </c>
      <c r="H46" s="55" t="str">
        <f t="shared" si="4"/>
        <v>FLUIDOS DE PERFORACIÓNEquipamiento &amp; Soporte TécnicoEquipamiento de control de sólidosMallas</v>
      </c>
      <c r="I46" s="36" t="s">
        <v>17</v>
      </c>
      <c r="J46" s="35" t="str">
        <f t="shared" si="5"/>
        <v xml:space="preserve"> -FLUIDOS DE PERFORACIÓN</v>
      </c>
      <c r="P46" s="77" t="s">
        <v>54</v>
      </c>
      <c r="Q46" s="78"/>
      <c r="R46" s="78" t="s">
        <v>55</v>
      </c>
      <c r="T46" s="79" t="s">
        <v>30</v>
      </c>
      <c r="U46" s="79"/>
      <c r="W46" s="79" t="s">
        <v>25</v>
      </c>
      <c r="Y46" s="92" t="s">
        <v>31</v>
      </c>
      <c r="Z46" s="92" t="s">
        <v>31</v>
      </c>
      <c r="AA46" s="92" t="s">
        <v>31</v>
      </c>
      <c r="AC46" s="81" t="str">
        <f>IF($T46="Cumplimiento","",INDEX(TABLA_TIPO_MEDICION[1],MATCH($U46,TABLA_TIPO_MEDICION[TIPO_MEDICION],0),1))</f>
        <v/>
      </c>
      <c r="AD46" s="81" t="str">
        <f>IF($T46="Cumplimiento","",INDEX(TABLA_TIPO_MEDICION[2],MATCH($U46,TABLA_TIPO_MEDICION[TIPO_MEDICION],0),1))</f>
        <v/>
      </c>
      <c r="AE46" s="81" t="str">
        <f>IF($T46="Cumplimiento","",INDEX(TABLA_TIPO_MEDICION[3],MATCH($U46,TABLA_TIPO_MEDICION[TIPO_MEDICION],0),1))</f>
        <v/>
      </c>
      <c r="AF46" s="81" t="str">
        <f>IF($T46="Cumplimiento","",INDEX(TABLA_TIPO_MEDICION[4],MATCH($U46,TABLA_TIPO_MEDICION[TIPO_MEDICION],0),1))</f>
        <v/>
      </c>
      <c r="AH46" s="58"/>
      <c r="AI46" s="58"/>
      <c r="AJ46" s="58"/>
      <c r="AK46" s="58"/>
      <c r="AL46" s="58"/>
      <c r="AM46" s="58"/>
      <c r="AN46" s="58"/>
      <c r="AO46" s="82">
        <v>0.25</v>
      </c>
      <c r="AQ46" s="3"/>
      <c r="AS46" s="83" t="str">
        <f>IF($AQ46="","",IF($T46="Cumplimiento",INDEX(TABLA_SI_NO[Valor],MATCH($AQ46,TABLA_SI_NO[SI_NO],0),1),IF($AQ46&lt;$Y46,$AC46,IF($AQ46&lt;$Z46,$AD46,IF($AQ46&lt;$AA46,$AE46,IF($AQ46&gt;=$AA46,$AF46))))))</f>
        <v/>
      </c>
      <c r="AU46" s="74"/>
      <c r="AV46" s="84">
        <f t="shared" si="18"/>
        <v>0</v>
      </c>
      <c r="AX46" s="74"/>
      <c r="AY46" s="59"/>
      <c r="AZ46" s="58"/>
      <c r="BA46" s="74"/>
      <c r="BB46" s="75"/>
      <c r="BD46" s="58"/>
      <c r="BE46" s="82">
        <f t="shared" si="19"/>
        <v>0</v>
      </c>
    </row>
    <row r="47" spans="2:57" ht="45" customHeight="1" x14ac:dyDescent="0.25">
      <c r="B47" s="55" t="str">
        <f t="shared" si="17"/>
        <v>FLUIDOS DE PERFORACIÓN</v>
      </c>
      <c r="C47" s="55" t="str">
        <f t="shared" si="17"/>
        <v>Equipamiento &amp; Soporte Técnico</v>
      </c>
      <c r="D47" s="55" t="str">
        <f t="shared" si="17"/>
        <v>Equipamiento de control de sólidos</v>
      </c>
      <c r="E47" s="55" t="str">
        <f t="shared" si="2"/>
        <v>Mantenimiento Operativo</v>
      </c>
      <c r="F47" s="55" t="str">
        <f t="shared" si="3"/>
        <v>FLUIDOS DE PERFORACIÓNEquipamiento &amp; Soporte Técnico</v>
      </c>
      <c r="G47" s="55" t="str">
        <f t="shared" si="8"/>
        <v>FLUIDOS DE PERFORACIÓNEquipamiento &amp; Soporte TécnicoEquipamiento de control de sólidos</v>
      </c>
      <c r="H47" s="55" t="str">
        <f t="shared" si="4"/>
        <v>FLUIDOS DE PERFORACIÓNEquipamiento &amp; Soporte TécnicoEquipamiento de control de sólidosMantenimiento Operativo</v>
      </c>
      <c r="I47" s="36" t="s">
        <v>17</v>
      </c>
      <c r="J47" s="35" t="str">
        <f t="shared" si="5"/>
        <v xml:space="preserve"> -FLUIDOS DE PERFORACIÓN</v>
      </c>
      <c r="P47" s="77" t="s">
        <v>56</v>
      </c>
      <c r="Q47" s="78"/>
      <c r="R47" s="78" t="s">
        <v>57</v>
      </c>
      <c r="T47" s="79" t="s">
        <v>30</v>
      </c>
      <c r="U47" s="79"/>
      <c r="W47" s="79" t="s">
        <v>25</v>
      </c>
      <c r="Y47" s="92" t="s">
        <v>31</v>
      </c>
      <c r="Z47" s="92" t="s">
        <v>31</v>
      </c>
      <c r="AA47" s="92" t="s">
        <v>31</v>
      </c>
      <c r="AC47" s="81" t="str">
        <f>IF($T47="Cumplimiento","",INDEX(TABLA_TIPO_MEDICION[1],MATCH($U47,TABLA_TIPO_MEDICION[TIPO_MEDICION],0),1))</f>
        <v/>
      </c>
      <c r="AD47" s="81" t="str">
        <f>IF($T47="Cumplimiento","",INDEX(TABLA_TIPO_MEDICION[2],MATCH($U47,TABLA_TIPO_MEDICION[TIPO_MEDICION],0),1))</f>
        <v/>
      </c>
      <c r="AE47" s="81" t="str">
        <f>IF($T47="Cumplimiento","",INDEX(TABLA_TIPO_MEDICION[3],MATCH($U47,TABLA_TIPO_MEDICION[TIPO_MEDICION],0),1))</f>
        <v/>
      </c>
      <c r="AF47" s="81" t="str">
        <f>IF($T47="Cumplimiento","",INDEX(TABLA_TIPO_MEDICION[4],MATCH($U47,TABLA_TIPO_MEDICION[TIPO_MEDICION],0),1))</f>
        <v/>
      </c>
      <c r="AH47" s="58"/>
      <c r="AI47" s="58"/>
      <c r="AJ47" s="58"/>
      <c r="AK47" s="58"/>
      <c r="AL47" s="58"/>
      <c r="AM47" s="58"/>
      <c r="AN47" s="58"/>
      <c r="AO47" s="82">
        <v>0.25</v>
      </c>
      <c r="AQ47" s="3"/>
      <c r="AS47" s="83" t="str">
        <f>IF($AQ47="","",IF($T47="Cumplimiento",INDEX(TABLA_SI_NO[Valor],MATCH($AQ47,TABLA_SI_NO[SI_NO],0),1),IF($AQ47&lt;$Y47,$AC47,IF($AQ47&lt;$Z47,$AD47,IF($AQ47&lt;$AA47,$AE47,IF($AQ47&gt;=$AA47,$AF47))))))</f>
        <v/>
      </c>
      <c r="AU47" s="74"/>
      <c r="AV47" s="84">
        <f t="shared" si="18"/>
        <v>0</v>
      </c>
      <c r="AX47" s="74"/>
      <c r="AY47" s="59"/>
      <c r="AZ47" s="58"/>
      <c r="BA47" s="74"/>
      <c r="BB47" s="75"/>
      <c r="BD47" s="58"/>
      <c r="BE47" s="82">
        <f t="shared" si="19"/>
        <v>0</v>
      </c>
    </row>
    <row r="48" spans="2:57" ht="3.95" customHeight="1" x14ac:dyDescent="0.25">
      <c r="B48" s="55" t="str">
        <f t="shared" si="17"/>
        <v>FLUIDOS DE PERFORACIÓN</v>
      </c>
      <c r="C48" s="55" t="str">
        <f t="shared" si="17"/>
        <v>Equipamiento &amp; Soporte Técnico</v>
      </c>
      <c r="D48" s="55" t="str">
        <f t="shared" si="17"/>
        <v>Equipamiento de control de sólidos</v>
      </c>
      <c r="E48" s="55" t="str">
        <f t="shared" si="2"/>
        <v/>
      </c>
      <c r="F48" s="55" t="str">
        <f t="shared" si="3"/>
        <v>FLUIDOS DE PERFORACIÓNEquipamiento &amp; Soporte Técnico</v>
      </c>
      <c r="G48" s="55" t="str">
        <f t="shared" si="8"/>
        <v>FLUIDOS DE PERFORACIÓNEquipamiento &amp; Soporte TécnicoEquipamiento de control de sólidos</v>
      </c>
      <c r="H48" s="55" t="str">
        <f t="shared" si="4"/>
        <v/>
      </c>
      <c r="I48" s="36" t="s">
        <v>17</v>
      </c>
      <c r="J48" s="35" t="str">
        <f t="shared" si="5"/>
        <v xml:space="preserve"> -FLUIDOS DE PERFORACIÓN</v>
      </c>
      <c r="AY48" s="59"/>
      <c r="BB48" s="75"/>
    </row>
    <row r="49" spans="2:57" ht="15" customHeight="1" x14ac:dyDescent="0.25">
      <c r="B49" s="55" t="str">
        <f t="shared" si="17"/>
        <v>FLUIDOS DE PERFORACIÓN</v>
      </c>
      <c r="C49" s="55" t="str">
        <f t="shared" si="17"/>
        <v>Facilidades / Instalaciones</v>
      </c>
      <c r="D49" s="55" t="str">
        <f t="shared" si="17"/>
        <v>Equipamiento de control de sólidos</v>
      </c>
      <c r="E49" s="55" t="str">
        <f t="shared" si="2"/>
        <v/>
      </c>
      <c r="F49" s="55" t="str">
        <f t="shared" si="3"/>
        <v>FLUIDOS DE PERFORACIÓNFacilidades / Instalaciones</v>
      </c>
      <c r="G49" s="55" t="str">
        <f t="shared" si="8"/>
        <v>FLUIDOS DE PERFORACIÓNFacilidades / InstalacionesEquipamiento de control de sólidos</v>
      </c>
      <c r="H49" s="55" t="str">
        <f t="shared" si="4"/>
        <v/>
      </c>
      <c r="I49" s="36" t="s">
        <v>58</v>
      </c>
      <c r="J49" s="35" t="str">
        <f t="shared" si="5"/>
        <v>1.3-FLUIDOS DE PERFORACIÓN</v>
      </c>
      <c r="N49" s="62" t="s">
        <v>59</v>
      </c>
      <c r="O49" s="62"/>
      <c r="P49" s="63"/>
      <c r="Q49" s="62"/>
      <c r="R49" s="62"/>
      <c r="T49" s="62"/>
      <c r="U49" s="62"/>
      <c r="W49" s="62"/>
      <c r="Y49" s="62"/>
      <c r="Z49" s="62"/>
      <c r="AA49" s="62"/>
      <c r="AC49" s="62"/>
      <c r="AD49" s="62"/>
      <c r="AE49" s="62"/>
      <c r="AF49" s="62"/>
      <c r="AH49" s="58"/>
      <c r="AI49" s="64">
        <v>0.35</v>
      </c>
      <c r="AJ49" s="58"/>
      <c r="AK49" s="65">
        <f>SUMIFS($AL:$AL,$F:$F,$F49)</f>
        <v>1</v>
      </c>
      <c r="AL49" s="65"/>
      <c r="AM49" s="58"/>
      <c r="AN49" s="42"/>
      <c r="AO49" s="42"/>
      <c r="AP49" s="42"/>
      <c r="AQ49" s="42"/>
      <c r="AR49" s="42"/>
      <c r="AS49" s="42"/>
      <c r="AT49" s="42"/>
      <c r="AU49" s="42"/>
      <c r="AX49" s="58"/>
      <c r="AY49" s="64">
        <f>AI49*BD49</f>
        <v>0</v>
      </c>
      <c r="AZ49" s="58"/>
      <c r="BD49" s="65">
        <f>SUMIFS($BB:$BB,$F:$F,$F49)</f>
        <v>0</v>
      </c>
      <c r="BE49" s="65"/>
    </row>
    <row r="50" spans="2:57" ht="3.95" customHeight="1" x14ac:dyDescent="0.25">
      <c r="B50" s="55" t="str">
        <f t="shared" si="17"/>
        <v>FLUIDOS DE PERFORACIÓN</v>
      </c>
      <c r="C50" s="55" t="str">
        <f t="shared" si="17"/>
        <v>Facilidades / Instalaciones</v>
      </c>
      <c r="D50" s="55" t="str">
        <f t="shared" si="17"/>
        <v>Equipamiento de control de sólidos</v>
      </c>
      <c r="E50" s="55" t="str">
        <f t="shared" si="2"/>
        <v/>
      </c>
      <c r="F50" s="55" t="str">
        <f t="shared" si="3"/>
        <v>FLUIDOS DE PERFORACIÓNFacilidades / Instalaciones</v>
      </c>
      <c r="G50" s="55" t="str">
        <f t="shared" si="8"/>
        <v>FLUIDOS DE PERFORACIÓNFacilidades / InstalacionesEquipamiento de control de sólidos</v>
      </c>
      <c r="H50" s="55" t="str">
        <f t="shared" si="4"/>
        <v/>
      </c>
      <c r="I50" s="36" t="s">
        <v>17</v>
      </c>
      <c r="J50" s="35" t="str">
        <f t="shared" si="5"/>
        <v xml:space="preserve"> -FLUIDOS DE PERFORACIÓN</v>
      </c>
      <c r="T50" s="53"/>
      <c r="U50" s="53"/>
      <c r="W50" s="53"/>
      <c r="Y50" s="53"/>
      <c r="Z50" s="53"/>
      <c r="AA50" s="53"/>
      <c r="AC50" s="53"/>
      <c r="AD50" s="53"/>
      <c r="AE50" s="53"/>
      <c r="AF50" s="53"/>
      <c r="AH50" s="58"/>
      <c r="AI50" s="59"/>
      <c r="AJ50" s="58"/>
      <c r="AK50" s="58"/>
      <c r="AL50" s="59"/>
      <c r="AM50" s="58"/>
      <c r="AN50" s="58"/>
      <c r="AO50" s="59"/>
      <c r="AQ50" s="42"/>
      <c r="AR50" s="42"/>
      <c r="AS50" s="42"/>
      <c r="AT50" s="42"/>
      <c r="AU50" s="42"/>
      <c r="AX50" s="58"/>
      <c r="AY50" s="59"/>
      <c r="AZ50" s="58"/>
      <c r="BA50" s="58"/>
      <c r="BB50" s="59"/>
      <c r="BD50" s="53"/>
      <c r="BE50" s="53"/>
    </row>
    <row r="51" spans="2:57" ht="15" customHeight="1" x14ac:dyDescent="0.25">
      <c r="B51" s="55" t="str">
        <f t="shared" si="17"/>
        <v>FLUIDOS DE PERFORACIÓN</v>
      </c>
      <c r="C51" s="55" t="str">
        <f t="shared" si="17"/>
        <v>Facilidades / Instalaciones</v>
      </c>
      <c r="D51" s="55" t="str">
        <f t="shared" si="17"/>
        <v xml:space="preserve">Planta </v>
      </c>
      <c r="E51" s="55" t="str">
        <f t="shared" si="2"/>
        <v/>
      </c>
      <c r="F51" s="55" t="str">
        <f t="shared" si="3"/>
        <v>FLUIDOS DE PERFORACIÓNFacilidades / Instalaciones</v>
      </c>
      <c r="G51" s="55" t="str">
        <f t="shared" si="8"/>
        <v xml:space="preserve">FLUIDOS DE PERFORACIÓNFacilidades / InstalacionesPlanta </v>
      </c>
      <c r="H51" s="55" t="str">
        <f t="shared" si="4"/>
        <v/>
      </c>
      <c r="I51" s="36" t="s">
        <v>17</v>
      </c>
      <c r="J51" s="35" t="str">
        <f t="shared" si="5"/>
        <v xml:space="preserve"> -FLUIDOS DE PERFORACIÓN</v>
      </c>
      <c r="N51" s="67"/>
      <c r="O51" s="68" t="s">
        <v>60</v>
      </c>
      <c r="P51" s="69"/>
      <c r="Q51" s="68"/>
      <c r="R51" s="68"/>
      <c r="T51" s="68"/>
      <c r="U51" s="68"/>
      <c r="W51" s="68"/>
      <c r="Y51" s="68"/>
      <c r="Z51" s="68"/>
      <c r="AA51" s="68"/>
      <c r="AC51" s="68"/>
      <c r="AD51" s="68"/>
      <c r="AE51" s="68"/>
      <c r="AF51" s="68"/>
      <c r="AH51" s="58"/>
      <c r="AI51" s="76"/>
      <c r="AJ51" s="58"/>
      <c r="AK51" s="70">
        <v>0.5</v>
      </c>
      <c r="AL51" s="71">
        <v>0.5</v>
      </c>
      <c r="AM51" s="58"/>
      <c r="AN51" s="72">
        <f>SUMIFS($AO:$AO,$G:$G,$G51)</f>
        <v>1</v>
      </c>
      <c r="AO51" s="73"/>
      <c r="AQ51" s="42"/>
      <c r="AR51" s="42"/>
      <c r="AS51" s="42"/>
      <c r="AT51" s="42"/>
      <c r="AU51" s="42"/>
      <c r="AX51" s="58"/>
      <c r="AY51" s="59"/>
      <c r="AZ51" s="58"/>
      <c r="BA51" s="70"/>
      <c r="BB51" s="71">
        <f>AL51*BD51</f>
        <v>0</v>
      </c>
      <c r="BD51" s="72">
        <f>SUMIFS($BE:$BE,$G:$G,$G51)</f>
        <v>0</v>
      </c>
      <c r="BE51" s="73"/>
    </row>
    <row r="52" spans="2:57" ht="3.95" customHeight="1" x14ac:dyDescent="0.25">
      <c r="B52" s="55" t="str">
        <f t="shared" si="17"/>
        <v>FLUIDOS DE PERFORACIÓN</v>
      </c>
      <c r="C52" s="55" t="str">
        <f t="shared" si="17"/>
        <v>Facilidades / Instalaciones</v>
      </c>
      <c r="D52" s="55" t="str">
        <f t="shared" si="17"/>
        <v xml:space="preserve">Planta </v>
      </c>
      <c r="E52" s="55" t="str">
        <f t="shared" si="2"/>
        <v/>
      </c>
      <c r="F52" s="55" t="str">
        <f t="shared" si="3"/>
        <v>FLUIDOS DE PERFORACIÓNFacilidades / Instalaciones</v>
      </c>
      <c r="G52" s="55" t="str">
        <f t="shared" si="8"/>
        <v xml:space="preserve">FLUIDOS DE PERFORACIÓNFacilidades / InstalacionesPlanta </v>
      </c>
      <c r="H52" s="55" t="str">
        <f t="shared" si="4"/>
        <v/>
      </c>
      <c r="I52" s="36" t="s">
        <v>17</v>
      </c>
      <c r="J52" s="35" t="str">
        <f t="shared" si="5"/>
        <v xml:space="preserve"> -FLUIDOS DE PERFORACIÓN</v>
      </c>
      <c r="T52" s="53"/>
      <c r="U52" s="53"/>
      <c r="W52" s="53"/>
      <c r="Y52" s="53"/>
      <c r="Z52" s="53"/>
      <c r="AA52" s="53"/>
      <c r="AI52" s="76"/>
      <c r="AJ52" s="58"/>
      <c r="AK52" s="74"/>
      <c r="AL52" s="58"/>
      <c r="AM52" s="58"/>
      <c r="AN52" s="58"/>
      <c r="AO52" s="76"/>
      <c r="AQ52" s="53"/>
      <c r="AS52" s="53"/>
      <c r="AU52" s="58"/>
      <c r="AV52" s="93"/>
      <c r="AX52" s="58"/>
      <c r="AY52" s="59"/>
      <c r="AZ52" s="58"/>
      <c r="BA52" s="74"/>
      <c r="BB52" s="75"/>
      <c r="BD52" s="58"/>
      <c r="BE52" s="76"/>
    </row>
    <row r="53" spans="2:57" ht="45" customHeight="1" x14ac:dyDescent="0.25">
      <c r="B53" s="55" t="str">
        <f t="shared" si="17"/>
        <v>FLUIDOS DE PERFORACIÓN</v>
      </c>
      <c r="C53" s="55" t="str">
        <f t="shared" si="17"/>
        <v>Facilidades / Instalaciones</v>
      </c>
      <c r="D53" s="55" t="str">
        <f t="shared" si="17"/>
        <v xml:space="preserve">Planta </v>
      </c>
      <c r="E53" s="55" t="str">
        <f t="shared" si="2"/>
        <v>Tanques almacenamiento en Dos Bocas</v>
      </c>
      <c r="F53" s="55" t="str">
        <f t="shared" si="3"/>
        <v>FLUIDOS DE PERFORACIÓNFacilidades / Instalaciones</v>
      </c>
      <c r="G53" s="55" t="str">
        <f t="shared" si="8"/>
        <v xml:space="preserve">FLUIDOS DE PERFORACIÓNFacilidades / InstalacionesPlanta </v>
      </c>
      <c r="H53" s="55" t="str">
        <f t="shared" si="4"/>
        <v>FLUIDOS DE PERFORACIÓNFacilidades / InstalacionesPlanta Tanques almacenamiento en Dos Bocas</v>
      </c>
      <c r="I53" s="36" t="s">
        <v>17</v>
      </c>
      <c r="J53" s="35" t="str">
        <f t="shared" si="5"/>
        <v xml:space="preserve"> -FLUIDOS DE PERFORACIÓN</v>
      </c>
      <c r="P53" s="77" t="s">
        <v>61</v>
      </c>
      <c r="Q53" s="78"/>
      <c r="R53" s="78" t="s">
        <v>62</v>
      </c>
      <c r="T53" s="79" t="s">
        <v>63</v>
      </c>
      <c r="U53" s="79" t="s">
        <v>24</v>
      </c>
      <c r="W53" s="79" t="s">
        <v>118</v>
      </c>
      <c r="Y53" s="80">
        <v>800</v>
      </c>
      <c r="Z53" s="80">
        <v>1000</v>
      </c>
      <c r="AA53" s="80">
        <v>1000</v>
      </c>
      <c r="AC53" s="81">
        <f>IF($T53="Cumplimiento","",INDEX(TABLA_TIPO_MEDICION[1],MATCH($U53,TABLA_TIPO_MEDICION[TIPO_MEDICION],0),1))</f>
        <v>0</v>
      </c>
      <c r="AD53" s="81">
        <f>IF($T53="Cumplimiento","",INDEX(TABLA_TIPO_MEDICION[2],MATCH($U53,TABLA_TIPO_MEDICION[TIPO_MEDICION],0),1))</f>
        <v>0.8</v>
      </c>
      <c r="AE53" s="81">
        <f>IF($T53="Cumplimiento","",INDEX(TABLA_TIPO_MEDICION[3],MATCH($U53,TABLA_TIPO_MEDICION[TIPO_MEDICION],0),1))</f>
        <v>1</v>
      </c>
      <c r="AF53" s="81">
        <f>IF($T53="Cumplimiento","",INDEX(TABLA_TIPO_MEDICION[4],MATCH($U53,TABLA_TIPO_MEDICION[TIPO_MEDICION],0),1))</f>
        <v>1</v>
      </c>
      <c r="AI53" s="58"/>
      <c r="AJ53" s="58"/>
      <c r="AK53" s="58"/>
      <c r="AL53" s="58"/>
      <c r="AM53" s="58"/>
      <c r="AN53" s="58"/>
      <c r="AO53" s="82">
        <v>0.2</v>
      </c>
      <c r="AQ53" s="3"/>
      <c r="AS53" s="83" t="str">
        <f>IF($AQ53="","",IF($T53="Cumplimiento",INDEX(TABLA_SI_NO[Valor],MATCH($AQ53,TABLA_SI_NO[SI_NO],0),1),IF($AQ53&lt;$Y53,$AC53,IF($AQ53&lt;$Z53,$AD53,IF($AQ53&lt;$AA53,$AE53,IF($AQ53&gt;=$AA53,$AF53))))))</f>
        <v/>
      </c>
      <c r="AU53" s="74"/>
      <c r="AV53" s="84">
        <f t="shared" ref="AV53:AV57" si="20">IF(W53="SI",IF(AS53=0,1,0),0)</f>
        <v>0</v>
      </c>
      <c r="AX53" s="74"/>
      <c r="AY53" s="59"/>
      <c r="AZ53" s="58"/>
      <c r="BA53" s="74"/>
      <c r="BB53" s="75"/>
      <c r="BD53" s="58"/>
      <c r="BE53" s="82">
        <f t="shared" ref="BE53:BE57" si="21">IF($AS53="",0,$AS53*$AO53)</f>
        <v>0</v>
      </c>
    </row>
    <row r="54" spans="2:57" ht="45" customHeight="1" x14ac:dyDescent="0.25">
      <c r="B54" s="55" t="str">
        <f t="shared" si="17"/>
        <v>FLUIDOS DE PERFORACIÓN</v>
      </c>
      <c r="C54" s="55" t="str">
        <f t="shared" si="17"/>
        <v>Facilidades / Instalaciones</v>
      </c>
      <c r="D54" s="55" t="str">
        <f t="shared" si="17"/>
        <v xml:space="preserve">Planta </v>
      </c>
      <c r="E54" s="55" t="str">
        <f t="shared" si="2"/>
        <v>Capacidad bombeo de lodo hacia el barco</v>
      </c>
      <c r="F54" s="55" t="str">
        <f t="shared" si="3"/>
        <v>FLUIDOS DE PERFORACIÓNFacilidades / Instalaciones</v>
      </c>
      <c r="G54" s="55" t="str">
        <f t="shared" si="8"/>
        <v xml:space="preserve">FLUIDOS DE PERFORACIÓNFacilidades / InstalacionesPlanta </v>
      </c>
      <c r="H54" s="55" t="str">
        <f t="shared" si="4"/>
        <v>FLUIDOS DE PERFORACIÓNFacilidades / InstalacionesPlanta Capacidad bombeo de lodo hacia el barco</v>
      </c>
      <c r="I54" s="36" t="s">
        <v>17</v>
      </c>
      <c r="J54" s="35" t="str">
        <f t="shared" si="5"/>
        <v xml:space="preserve"> -FLUIDOS DE PERFORACIÓN</v>
      </c>
      <c r="P54" s="77" t="s">
        <v>64</v>
      </c>
      <c r="Q54" s="78"/>
      <c r="R54" s="78" t="s">
        <v>65</v>
      </c>
      <c r="T54" s="79" t="s">
        <v>66</v>
      </c>
      <c r="U54" s="79" t="s">
        <v>24</v>
      </c>
      <c r="W54" s="79" t="s">
        <v>31</v>
      </c>
      <c r="Y54" s="80">
        <v>20</v>
      </c>
      <c r="Z54" s="80">
        <v>30</v>
      </c>
      <c r="AA54" s="80">
        <v>30</v>
      </c>
      <c r="AC54" s="81">
        <f>IF($T54="Cumplimiento","",INDEX(TABLA_TIPO_MEDICION[1],MATCH($U54,TABLA_TIPO_MEDICION[TIPO_MEDICION],0),1))</f>
        <v>0</v>
      </c>
      <c r="AD54" s="81">
        <f>IF($T54="Cumplimiento","",INDEX(TABLA_TIPO_MEDICION[2],MATCH($U54,TABLA_TIPO_MEDICION[TIPO_MEDICION],0),1))</f>
        <v>0.8</v>
      </c>
      <c r="AE54" s="81">
        <f>IF($T54="Cumplimiento","",INDEX(TABLA_TIPO_MEDICION[3],MATCH($U54,TABLA_TIPO_MEDICION[TIPO_MEDICION],0),1))</f>
        <v>1</v>
      </c>
      <c r="AF54" s="81">
        <f>IF($T54="Cumplimiento","",INDEX(TABLA_TIPO_MEDICION[4],MATCH($U54,TABLA_TIPO_MEDICION[TIPO_MEDICION],0),1))</f>
        <v>1</v>
      </c>
      <c r="AI54" s="58"/>
      <c r="AJ54" s="58"/>
      <c r="AK54" s="58"/>
      <c r="AL54" s="58"/>
      <c r="AM54" s="58"/>
      <c r="AN54" s="58"/>
      <c r="AO54" s="82">
        <v>0.2</v>
      </c>
      <c r="AQ54" s="3"/>
      <c r="AS54" s="83" t="str">
        <f>IF($AQ54="","",IF($T54="Cumplimiento",INDEX(TABLA_SI_NO[Valor],MATCH($AQ54,TABLA_SI_NO[SI_NO],0),1),IF($AQ54&lt;$Y54,$AC54,IF($AQ54&lt;$Z54,$AD54,IF($AQ54&lt;$AA54,$AE54,IF($AQ54&gt;=$AA54,$AF54))))))</f>
        <v/>
      </c>
      <c r="AU54" s="74"/>
      <c r="AV54" s="84">
        <f t="shared" si="20"/>
        <v>0</v>
      </c>
      <c r="AX54" s="74"/>
      <c r="AY54" s="59"/>
      <c r="AZ54" s="58"/>
      <c r="BA54" s="74"/>
      <c r="BB54" s="75"/>
      <c r="BD54" s="58"/>
      <c r="BE54" s="82">
        <f t="shared" si="21"/>
        <v>0</v>
      </c>
    </row>
    <row r="55" spans="2:57" ht="45" customHeight="1" x14ac:dyDescent="0.25">
      <c r="B55" s="55" t="str">
        <f t="shared" si="17"/>
        <v>FLUIDOS DE PERFORACIÓN</v>
      </c>
      <c r="C55" s="55" t="str">
        <f t="shared" si="17"/>
        <v>Facilidades / Instalaciones</v>
      </c>
      <c r="D55" s="55" t="str">
        <f t="shared" si="17"/>
        <v xml:space="preserve">Planta </v>
      </c>
      <c r="E55" s="55" t="str">
        <f t="shared" si="2"/>
        <v>Capacidad bombeo de barita hacia el barco</v>
      </c>
      <c r="F55" s="55" t="str">
        <f t="shared" si="3"/>
        <v>FLUIDOS DE PERFORACIÓNFacilidades / Instalaciones</v>
      </c>
      <c r="G55" s="55" t="str">
        <f t="shared" si="8"/>
        <v xml:space="preserve">FLUIDOS DE PERFORACIÓNFacilidades / InstalacionesPlanta </v>
      </c>
      <c r="H55" s="55" t="str">
        <f t="shared" si="4"/>
        <v>FLUIDOS DE PERFORACIÓNFacilidades / InstalacionesPlanta Capacidad bombeo de barita hacia el barco</v>
      </c>
      <c r="I55" s="36" t="s">
        <v>17</v>
      </c>
      <c r="J55" s="35" t="str">
        <f t="shared" si="5"/>
        <v xml:space="preserve"> -FLUIDOS DE PERFORACIÓN</v>
      </c>
      <c r="P55" s="77" t="s">
        <v>67</v>
      </c>
      <c r="Q55" s="78"/>
      <c r="R55" s="78" t="s">
        <v>68</v>
      </c>
      <c r="T55" s="79" t="s">
        <v>69</v>
      </c>
      <c r="U55" s="79" t="s">
        <v>24</v>
      </c>
      <c r="W55" s="79" t="s">
        <v>25</v>
      </c>
      <c r="Y55" s="80">
        <v>10</v>
      </c>
      <c r="Z55" s="80">
        <v>12</v>
      </c>
      <c r="AA55" s="80">
        <v>12</v>
      </c>
      <c r="AC55" s="81">
        <f>IF($T55="Cumplimiento","",INDEX(TABLA_TIPO_MEDICION[1],MATCH($U55,TABLA_TIPO_MEDICION[TIPO_MEDICION],0),1))</f>
        <v>0</v>
      </c>
      <c r="AD55" s="81">
        <f>IF($T55="Cumplimiento","",INDEX(TABLA_TIPO_MEDICION[2],MATCH($U55,TABLA_TIPO_MEDICION[TIPO_MEDICION],0),1))</f>
        <v>0.8</v>
      </c>
      <c r="AE55" s="81">
        <f>IF($T55="Cumplimiento","",INDEX(TABLA_TIPO_MEDICION[3],MATCH($U55,TABLA_TIPO_MEDICION[TIPO_MEDICION],0),1))</f>
        <v>1</v>
      </c>
      <c r="AF55" s="81">
        <f>IF($T55="Cumplimiento","",INDEX(TABLA_TIPO_MEDICION[4],MATCH($U55,TABLA_TIPO_MEDICION[TIPO_MEDICION],0),1))</f>
        <v>1</v>
      </c>
      <c r="AI55" s="58"/>
      <c r="AJ55" s="58"/>
      <c r="AK55" s="58"/>
      <c r="AL55" s="58"/>
      <c r="AM55" s="58"/>
      <c r="AN55" s="58"/>
      <c r="AO55" s="82">
        <v>0.2</v>
      </c>
      <c r="AQ55" s="3"/>
      <c r="AS55" s="83" t="str">
        <f>IF($AQ55="","",IF($T55="Cumplimiento",INDEX(TABLA_SI_NO[Valor],MATCH($AQ55,TABLA_SI_NO[SI_NO],0),1),IF($AQ55&lt;$Y55,$AC55,IF($AQ55&lt;$Z55,$AD55,IF($AQ55&lt;$AA55,$AE55,IF($AQ55&gt;=$AA55,$AF55))))))</f>
        <v/>
      </c>
      <c r="AU55" s="74"/>
      <c r="AV55" s="84">
        <f t="shared" si="20"/>
        <v>0</v>
      </c>
      <c r="AX55" s="74"/>
      <c r="AY55" s="59"/>
      <c r="AZ55" s="58"/>
      <c r="BA55" s="74"/>
      <c r="BB55" s="75"/>
      <c r="BD55" s="58"/>
      <c r="BE55" s="82">
        <f t="shared" si="21"/>
        <v>0</v>
      </c>
    </row>
    <row r="56" spans="2:57" ht="45" customHeight="1" x14ac:dyDescent="0.25">
      <c r="B56" s="55" t="str">
        <f t="shared" si="17"/>
        <v>FLUIDOS DE PERFORACIÓN</v>
      </c>
      <c r="C56" s="55" t="str">
        <f t="shared" si="17"/>
        <v>Facilidades / Instalaciones</v>
      </c>
      <c r="D56" s="55" t="str">
        <f t="shared" si="17"/>
        <v xml:space="preserve">Planta </v>
      </c>
      <c r="E56" s="55" t="str">
        <f t="shared" si="2"/>
        <v>Capacidad preparación lodo</v>
      </c>
      <c r="F56" s="55" t="str">
        <f t="shared" si="3"/>
        <v>FLUIDOS DE PERFORACIÓNFacilidades / Instalaciones</v>
      </c>
      <c r="G56" s="55" t="str">
        <f t="shared" si="8"/>
        <v xml:space="preserve">FLUIDOS DE PERFORACIÓNFacilidades / InstalacionesPlanta </v>
      </c>
      <c r="H56" s="55" t="str">
        <f t="shared" si="4"/>
        <v>FLUIDOS DE PERFORACIÓNFacilidades / InstalacionesPlanta Capacidad preparación lodo</v>
      </c>
      <c r="I56" s="36" t="s">
        <v>17</v>
      </c>
      <c r="J56" s="35" t="str">
        <f t="shared" si="5"/>
        <v xml:space="preserve"> -FLUIDOS DE PERFORACIÓN</v>
      </c>
      <c r="P56" s="77" t="s">
        <v>70</v>
      </c>
      <c r="Q56" s="78"/>
      <c r="R56" s="78" t="s">
        <v>71</v>
      </c>
      <c r="T56" s="79" t="s">
        <v>72</v>
      </c>
      <c r="U56" s="79" t="s">
        <v>24</v>
      </c>
      <c r="W56" s="79" t="s">
        <v>25</v>
      </c>
      <c r="Y56" s="80">
        <v>200</v>
      </c>
      <c r="Z56" s="80">
        <v>300</v>
      </c>
      <c r="AA56" s="80">
        <v>300</v>
      </c>
      <c r="AC56" s="81">
        <f>IF($T56="Cumplimiento","",INDEX(TABLA_TIPO_MEDICION[1],MATCH($U56,TABLA_TIPO_MEDICION[TIPO_MEDICION],0),1))</f>
        <v>0</v>
      </c>
      <c r="AD56" s="81">
        <f>IF($T56="Cumplimiento","",INDEX(TABLA_TIPO_MEDICION[2],MATCH($U56,TABLA_TIPO_MEDICION[TIPO_MEDICION],0),1))</f>
        <v>0.8</v>
      </c>
      <c r="AE56" s="81">
        <f>IF($T56="Cumplimiento","",INDEX(TABLA_TIPO_MEDICION[3],MATCH($U56,TABLA_TIPO_MEDICION[TIPO_MEDICION],0),1))</f>
        <v>1</v>
      </c>
      <c r="AF56" s="81">
        <f>IF($T56="Cumplimiento","",INDEX(TABLA_TIPO_MEDICION[4],MATCH($U56,TABLA_TIPO_MEDICION[TIPO_MEDICION],0),1))</f>
        <v>1</v>
      </c>
      <c r="AI56" s="58"/>
      <c r="AJ56" s="58"/>
      <c r="AK56" s="58"/>
      <c r="AL56" s="58"/>
      <c r="AM56" s="58"/>
      <c r="AN56" s="58"/>
      <c r="AO56" s="82">
        <v>0.2</v>
      </c>
      <c r="AQ56" s="3"/>
      <c r="AS56" s="83" t="str">
        <f>IF($AQ56="","",IF($T56="Cumplimiento",INDEX(TABLA_SI_NO[Valor],MATCH($AQ56,TABLA_SI_NO[SI_NO],0),1),IF($AQ56&lt;$Y56,$AC56,IF($AQ56&lt;$Z56,$AD56,IF($AQ56&lt;$AA56,$AE56,IF($AQ56&gt;=$AA56,$AF56))))))</f>
        <v/>
      </c>
      <c r="AU56" s="74"/>
      <c r="AV56" s="84">
        <f t="shared" si="20"/>
        <v>0</v>
      </c>
      <c r="AX56" s="74"/>
      <c r="AY56" s="59"/>
      <c r="AZ56" s="58"/>
      <c r="BA56" s="74"/>
      <c r="BB56" s="75"/>
      <c r="BD56" s="58"/>
      <c r="BE56" s="82">
        <f t="shared" si="21"/>
        <v>0</v>
      </c>
    </row>
    <row r="57" spans="2:57" ht="45" customHeight="1" x14ac:dyDescent="0.25">
      <c r="B57" s="55" t="str">
        <f t="shared" si="17"/>
        <v>FLUIDOS DE PERFORACIÓN</v>
      </c>
      <c r="C57" s="55" t="str">
        <f t="shared" si="17"/>
        <v>Facilidades / Instalaciones</v>
      </c>
      <c r="D57" s="55" t="str">
        <f t="shared" si="17"/>
        <v xml:space="preserve">Planta </v>
      </c>
      <c r="E57" s="55" t="str">
        <f t="shared" si="2"/>
        <v>Almacenamiento de productos químicos</v>
      </c>
      <c r="F57" s="55" t="str">
        <f t="shared" si="3"/>
        <v>FLUIDOS DE PERFORACIÓNFacilidades / Instalaciones</v>
      </c>
      <c r="G57" s="55" t="str">
        <f t="shared" si="8"/>
        <v xml:space="preserve">FLUIDOS DE PERFORACIÓNFacilidades / InstalacionesPlanta </v>
      </c>
      <c r="H57" s="55" t="str">
        <f t="shared" si="4"/>
        <v>FLUIDOS DE PERFORACIÓNFacilidades / InstalacionesPlanta Almacenamiento de productos químicos</v>
      </c>
      <c r="I57" s="36" t="s">
        <v>17</v>
      </c>
      <c r="J57" s="35" t="str">
        <f t="shared" si="5"/>
        <v xml:space="preserve"> -FLUIDOS DE PERFORACIÓN</v>
      </c>
      <c r="P57" s="77" t="s">
        <v>73</v>
      </c>
      <c r="Q57" s="78"/>
      <c r="R57" s="78" t="s">
        <v>74</v>
      </c>
      <c r="T57" s="79" t="s">
        <v>30</v>
      </c>
      <c r="U57" s="79"/>
      <c r="W57" s="79" t="s">
        <v>25</v>
      </c>
      <c r="Y57" s="92" t="s">
        <v>31</v>
      </c>
      <c r="Z57" s="92" t="s">
        <v>31</v>
      </c>
      <c r="AA57" s="92" t="s">
        <v>31</v>
      </c>
      <c r="AC57" s="81" t="str">
        <f>IF($T57="Cumplimiento","",INDEX(TABLA_TIPO_MEDICION[1],MATCH($U57,TABLA_TIPO_MEDICION[TIPO_MEDICION],0),1))</f>
        <v/>
      </c>
      <c r="AD57" s="81" t="str">
        <f>IF($T57="Cumplimiento","",INDEX(TABLA_TIPO_MEDICION[2],MATCH($U57,TABLA_TIPO_MEDICION[TIPO_MEDICION],0),1))</f>
        <v/>
      </c>
      <c r="AE57" s="81" t="str">
        <f>IF($T57="Cumplimiento","",INDEX(TABLA_TIPO_MEDICION[3],MATCH($U57,TABLA_TIPO_MEDICION[TIPO_MEDICION],0),1))</f>
        <v/>
      </c>
      <c r="AF57" s="81" t="str">
        <f>IF($T57="Cumplimiento","",INDEX(TABLA_TIPO_MEDICION[4],MATCH($U57,TABLA_TIPO_MEDICION[TIPO_MEDICION],0),1))</f>
        <v/>
      </c>
      <c r="AI57" s="58"/>
      <c r="AJ57" s="58"/>
      <c r="AK57" s="58"/>
      <c r="AL57" s="58"/>
      <c r="AM57" s="58"/>
      <c r="AN57" s="58"/>
      <c r="AO57" s="82">
        <v>0.2</v>
      </c>
      <c r="AQ57" s="3"/>
      <c r="AS57" s="83" t="str">
        <f>IF($AQ57="","",IF($T57="Cumplimiento",INDEX(TABLA_SI_NO[Valor],MATCH($AQ57,TABLA_SI_NO[SI_NO],0),1),IF($AQ57&lt;$Y57,$AC57,IF($AQ57&lt;$Z57,$AD57,IF($AQ57&lt;$AA57,$AE57,IF($AQ57&gt;=$AA57,$AF57))))))</f>
        <v/>
      </c>
      <c r="AU57" s="74"/>
      <c r="AV57" s="84">
        <f t="shared" si="20"/>
        <v>0</v>
      </c>
      <c r="AX57" s="74"/>
      <c r="AY57" s="59"/>
      <c r="AZ57" s="58"/>
      <c r="BA57" s="74"/>
      <c r="BB57" s="75"/>
      <c r="BD57" s="58"/>
      <c r="BE57" s="82">
        <f t="shared" si="21"/>
        <v>0</v>
      </c>
    </row>
    <row r="58" spans="2:57" ht="3.95" customHeight="1" x14ac:dyDescent="0.25">
      <c r="B58" s="55" t="str">
        <f t="shared" ref="B58:D73" si="22">IF(M58="",IF(B57="","",B57),M58)</f>
        <v>FLUIDOS DE PERFORACIÓN</v>
      </c>
      <c r="C58" s="55" t="str">
        <f t="shared" si="22"/>
        <v>Facilidades / Instalaciones</v>
      </c>
      <c r="D58" s="55" t="str">
        <f t="shared" si="22"/>
        <v xml:space="preserve">Planta </v>
      </c>
      <c r="E58" s="55" t="str">
        <f t="shared" si="2"/>
        <v/>
      </c>
      <c r="F58" s="55" t="str">
        <f t="shared" si="3"/>
        <v>FLUIDOS DE PERFORACIÓNFacilidades / Instalaciones</v>
      </c>
      <c r="G58" s="55" t="str">
        <f t="shared" si="8"/>
        <v xml:space="preserve">FLUIDOS DE PERFORACIÓNFacilidades / InstalacionesPlanta </v>
      </c>
      <c r="H58" s="55" t="str">
        <f t="shared" si="4"/>
        <v/>
      </c>
      <c r="I58" s="36" t="s">
        <v>17</v>
      </c>
      <c r="J58" s="35" t="str">
        <f t="shared" si="5"/>
        <v xml:space="preserve"> -FLUIDOS DE PERFORACIÓN</v>
      </c>
      <c r="AI58" s="58"/>
      <c r="AY58" s="59"/>
    </row>
    <row r="59" spans="2:57" ht="15" customHeight="1" x14ac:dyDescent="0.25">
      <c r="B59" s="55" t="str">
        <f t="shared" si="22"/>
        <v>FLUIDOS DE PERFORACIÓN</v>
      </c>
      <c r="C59" s="55" t="str">
        <f t="shared" si="22"/>
        <v>Facilidades / Instalaciones</v>
      </c>
      <c r="D59" s="55" t="str">
        <f t="shared" si="22"/>
        <v xml:space="preserve">Manejo de recortes y residuos </v>
      </c>
      <c r="E59" s="55" t="str">
        <f t="shared" si="2"/>
        <v/>
      </c>
      <c r="F59" s="55" t="str">
        <f t="shared" si="3"/>
        <v>FLUIDOS DE PERFORACIÓNFacilidades / Instalaciones</v>
      </c>
      <c r="G59" s="55" t="str">
        <f t="shared" si="8"/>
        <v xml:space="preserve">FLUIDOS DE PERFORACIÓNFacilidades / InstalacionesManejo de recortes y residuos </v>
      </c>
      <c r="H59" s="55" t="str">
        <f t="shared" si="4"/>
        <v/>
      </c>
      <c r="I59" s="36" t="s">
        <v>17</v>
      </c>
      <c r="J59" s="35" t="str">
        <f t="shared" si="5"/>
        <v xml:space="preserve"> -FLUIDOS DE PERFORACIÓN</v>
      </c>
      <c r="O59" s="68" t="s">
        <v>75</v>
      </c>
      <c r="P59" s="69"/>
      <c r="Q59" s="68"/>
      <c r="R59" s="68"/>
      <c r="T59" s="68"/>
      <c r="U59" s="68"/>
      <c r="W59" s="68"/>
      <c r="Y59" s="68"/>
      <c r="Z59" s="68"/>
      <c r="AA59" s="68"/>
      <c r="AC59" s="68"/>
      <c r="AD59" s="68"/>
      <c r="AE59" s="68"/>
      <c r="AF59" s="68"/>
      <c r="AH59" s="58"/>
      <c r="AI59" s="58"/>
      <c r="AJ59" s="58"/>
      <c r="AK59" s="70">
        <v>0.5</v>
      </c>
      <c r="AL59" s="71">
        <v>0.5</v>
      </c>
      <c r="AM59" s="58"/>
      <c r="AN59" s="72">
        <f>SUMIFS($AO:$AO,$G:$G,$G59)</f>
        <v>0.99999999999999989</v>
      </c>
      <c r="AO59" s="73"/>
      <c r="AQ59" s="42"/>
      <c r="AR59" s="42"/>
      <c r="AS59" s="42"/>
      <c r="AT59" s="42"/>
      <c r="AU59" s="42"/>
      <c r="AX59" s="58"/>
      <c r="AY59" s="59"/>
      <c r="AZ59" s="58"/>
      <c r="BA59" s="70"/>
      <c r="BB59" s="71">
        <f>AL59*BD59</f>
        <v>0</v>
      </c>
      <c r="BD59" s="72">
        <f>SUMIFS($BE:$BE,$G:$G,$G59)</f>
        <v>0</v>
      </c>
      <c r="BE59" s="73"/>
    </row>
    <row r="60" spans="2:57" ht="3.95" customHeight="1" x14ac:dyDescent="0.25">
      <c r="B60" s="55" t="str">
        <f t="shared" si="22"/>
        <v>FLUIDOS DE PERFORACIÓN</v>
      </c>
      <c r="C60" s="55" t="str">
        <f t="shared" si="22"/>
        <v>Facilidades / Instalaciones</v>
      </c>
      <c r="D60" s="55" t="str">
        <f t="shared" si="22"/>
        <v xml:space="preserve">Manejo de recortes y residuos </v>
      </c>
      <c r="E60" s="55" t="str">
        <f t="shared" si="2"/>
        <v/>
      </c>
      <c r="F60" s="55" t="str">
        <f t="shared" si="3"/>
        <v>FLUIDOS DE PERFORACIÓNFacilidades / Instalaciones</v>
      </c>
      <c r="G60" s="55" t="str">
        <f t="shared" si="8"/>
        <v xml:space="preserve">FLUIDOS DE PERFORACIÓNFacilidades / InstalacionesManejo de recortes y residuos </v>
      </c>
      <c r="H60" s="55" t="str">
        <f t="shared" si="4"/>
        <v/>
      </c>
      <c r="I60" s="36" t="s">
        <v>17</v>
      </c>
      <c r="J60" s="35" t="str">
        <f t="shared" si="5"/>
        <v xml:space="preserve"> -FLUIDOS DE PERFORACIÓN</v>
      </c>
      <c r="T60" s="53"/>
      <c r="U60" s="53"/>
      <c r="W60" s="53"/>
      <c r="Y60" s="53"/>
      <c r="Z60" s="53"/>
      <c r="AA60" s="53"/>
      <c r="AI60" s="58"/>
      <c r="AJ60" s="58"/>
      <c r="AK60" s="74"/>
      <c r="AL60" s="75"/>
      <c r="AM60" s="58"/>
      <c r="AN60" s="58"/>
      <c r="AO60" s="76"/>
      <c r="AQ60" s="53"/>
      <c r="AS60" s="53"/>
      <c r="AU60" s="58"/>
      <c r="AX60" s="58"/>
      <c r="AY60" s="59"/>
      <c r="AZ60" s="58"/>
      <c r="BA60" s="74"/>
      <c r="BB60" s="75"/>
      <c r="BD60" s="58"/>
      <c r="BE60" s="76"/>
    </row>
    <row r="61" spans="2:57" ht="45" customHeight="1" x14ac:dyDescent="0.25">
      <c r="B61" s="55" t="str">
        <f t="shared" si="22"/>
        <v>FLUIDOS DE PERFORACIÓN</v>
      </c>
      <c r="C61" s="55" t="str">
        <f t="shared" si="22"/>
        <v>Facilidades / Instalaciones</v>
      </c>
      <c r="D61" s="55" t="str">
        <f t="shared" si="22"/>
        <v xml:space="preserve">Manejo de recortes y residuos </v>
      </c>
      <c r="E61" s="55" t="str">
        <f t="shared" si="2"/>
        <v>Cajas de recortes y pipas</v>
      </c>
      <c r="F61" s="55" t="str">
        <f t="shared" si="3"/>
        <v>FLUIDOS DE PERFORACIÓNFacilidades / Instalaciones</v>
      </c>
      <c r="G61" s="55" t="str">
        <f t="shared" si="8"/>
        <v xml:space="preserve">FLUIDOS DE PERFORACIÓNFacilidades / InstalacionesManejo de recortes y residuos </v>
      </c>
      <c r="H61" s="55" t="str">
        <f t="shared" si="4"/>
        <v>FLUIDOS DE PERFORACIÓNFacilidades / InstalacionesManejo de recortes y residuos Cajas de recortes y pipas</v>
      </c>
      <c r="I61" s="36" t="s">
        <v>17</v>
      </c>
      <c r="J61" s="35" t="str">
        <f t="shared" si="5"/>
        <v xml:space="preserve"> -FLUIDOS DE PERFORACIÓN</v>
      </c>
      <c r="P61" s="77" t="s">
        <v>76</v>
      </c>
      <c r="Q61" s="78"/>
      <c r="R61" s="78" t="s">
        <v>77</v>
      </c>
      <c r="T61" s="79" t="s">
        <v>30</v>
      </c>
      <c r="U61" s="79"/>
      <c r="W61" s="79" t="s">
        <v>25</v>
      </c>
      <c r="Y61" s="80" t="s">
        <v>31</v>
      </c>
      <c r="Z61" s="80" t="s">
        <v>31</v>
      </c>
      <c r="AA61" s="80" t="s">
        <v>31</v>
      </c>
      <c r="AC61" s="81" t="str">
        <f>IF($T61="Cumplimiento","",INDEX(TABLA_TIPO_MEDICION[1],MATCH($U61,TABLA_TIPO_MEDICION[TIPO_MEDICION],0),1))</f>
        <v/>
      </c>
      <c r="AD61" s="81" t="str">
        <f>IF($T61="Cumplimiento","",INDEX(TABLA_TIPO_MEDICION[2],MATCH($U61,TABLA_TIPO_MEDICION[TIPO_MEDICION],0),1))</f>
        <v/>
      </c>
      <c r="AE61" s="81" t="str">
        <f>IF($T61="Cumplimiento","",INDEX(TABLA_TIPO_MEDICION[3],MATCH($U61,TABLA_TIPO_MEDICION[TIPO_MEDICION],0),1))</f>
        <v/>
      </c>
      <c r="AF61" s="81" t="str">
        <f>IF($T61="Cumplimiento","",INDEX(TABLA_TIPO_MEDICION[4],MATCH($U61,TABLA_TIPO_MEDICION[TIPO_MEDICION],0),1))</f>
        <v/>
      </c>
      <c r="AI61" s="58"/>
      <c r="AJ61" s="58"/>
      <c r="AK61" s="74"/>
      <c r="AN61" s="58"/>
      <c r="AO61" s="82">
        <v>0.35</v>
      </c>
      <c r="AQ61" s="3"/>
      <c r="AS61" s="83" t="str">
        <f>IF($AQ61="","",IF($T61="Cumplimiento",INDEX(TABLA_SI_NO[Valor],MATCH($AQ61,TABLA_SI_NO[SI_NO],0),1),IF($AQ61&lt;$Y61,$AC61,IF($AQ61&lt;$Z61,$AD61,IF($AQ61&lt;$AA61,$AE61,IF($AQ61&gt;=$AA61,$AF61))))))</f>
        <v/>
      </c>
      <c r="AU61" s="74"/>
      <c r="AV61" s="84">
        <f t="shared" ref="AV61:AV63" si="23">IF(W61="SI",IF(AS61=0,1,0),0)</f>
        <v>0</v>
      </c>
      <c r="AX61" s="74"/>
      <c r="AY61" s="59"/>
      <c r="AZ61" s="58"/>
      <c r="BA61" s="74"/>
      <c r="BB61" s="75"/>
      <c r="BD61" s="58"/>
      <c r="BE61" s="82">
        <f t="shared" ref="BE61:BE63" si="24">IF($AS61="",0,$AS61*$AO61)</f>
        <v>0</v>
      </c>
    </row>
    <row r="62" spans="2:57" ht="45" customHeight="1" x14ac:dyDescent="0.25">
      <c r="B62" s="55" t="str">
        <f t="shared" si="22"/>
        <v>FLUIDOS DE PERFORACIÓN</v>
      </c>
      <c r="C62" s="55" t="str">
        <f t="shared" si="22"/>
        <v>Facilidades / Instalaciones</v>
      </c>
      <c r="D62" s="55" t="str">
        <f t="shared" si="22"/>
        <v xml:space="preserve">Manejo de recortes y residuos </v>
      </c>
      <c r="E62" s="55" t="str">
        <f t="shared" si="2"/>
        <v>Transporte terrestre</v>
      </c>
      <c r="F62" s="55" t="str">
        <f t="shared" si="3"/>
        <v>FLUIDOS DE PERFORACIÓNFacilidades / Instalaciones</v>
      </c>
      <c r="G62" s="55" t="str">
        <f t="shared" si="8"/>
        <v xml:space="preserve">FLUIDOS DE PERFORACIÓNFacilidades / InstalacionesManejo de recortes y residuos </v>
      </c>
      <c r="H62" s="55" t="str">
        <f t="shared" si="4"/>
        <v>FLUIDOS DE PERFORACIÓNFacilidades / InstalacionesManejo de recortes y residuos Transporte terrestre</v>
      </c>
      <c r="I62" s="36" t="s">
        <v>17</v>
      </c>
      <c r="J62" s="35" t="str">
        <f t="shared" si="5"/>
        <v xml:space="preserve"> -FLUIDOS DE PERFORACIÓN</v>
      </c>
      <c r="P62" s="77" t="s">
        <v>78</v>
      </c>
      <c r="Q62" s="78"/>
      <c r="R62" s="78" t="s">
        <v>79</v>
      </c>
      <c r="T62" s="79" t="s">
        <v>30</v>
      </c>
      <c r="U62" s="79"/>
      <c r="W62" s="79" t="s">
        <v>25</v>
      </c>
      <c r="Y62" s="80" t="s">
        <v>31</v>
      </c>
      <c r="Z62" s="80" t="s">
        <v>31</v>
      </c>
      <c r="AA62" s="80" t="s">
        <v>31</v>
      </c>
      <c r="AC62" s="81" t="str">
        <f>IF($T62="Cumplimiento","",INDEX(TABLA_TIPO_MEDICION[1],MATCH($U62,TABLA_TIPO_MEDICION[TIPO_MEDICION],0),1))</f>
        <v/>
      </c>
      <c r="AD62" s="81" t="str">
        <f>IF($T62="Cumplimiento","",INDEX(TABLA_TIPO_MEDICION[2],MATCH($U62,TABLA_TIPO_MEDICION[TIPO_MEDICION],0),1))</f>
        <v/>
      </c>
      <c r="AE62" s="81" t="str">
        <f>IF($T62="Cumplimiento","",INDEX(TABLA_TIPO_MEDICION[3],MATCH($U62,TABLA_TIPO_MEDICION[TIPO_MEDICION],0),1))</f>
        <v/>
      </c>
      <c r="AF62" s="81" t="str">
        <f>IF($T62="Cumplimiento","",INDEX(TABLA_TIPO_MEDICION[4],MATCH($U62,TABLA_TIPO_MEDICION[TIPO_MEDICION],0),1))</f>
        <v/>
      </c>
      <c r="AI62" s="58"/>
      <c r="AJ62" s="58"/>
      <c r="AK62" s="74"/>
      <c r="AN62" s="58"/>
      <c r="AO62" s="82">
        <v>0.3</v>
      </c>
      <c r="AQ62" s="3"/>
      <c r="AS62" s="83" t="str">
        <f>IF($AQ62="","",IF($T62="Cumplimiento",INDEX(TABLA_SI_NO[Valor],MATCH($AQ62,TABLA_SI_NO[SI_NO],0),1),IF($AQ62&lt;$Y62,$AC62,IF($AQ62&lt;$Z62,$AD62,IF($AQ62&lt;$AA62,$AE62,IF($AQ62&gt;=$AA62,$AF62))))))</f>
        <v/>
      </c>
      <c r="AU62" s="74"/>
      <c r="AV62" s="84">
        <f t="shared" si="23"/>
        <v>0</v>
      </c>
      <c r="AX62" s="74"/>
      <c r="AY62" s="59"/>
      <c r="AZ62" s="58"/>
      <c r="BA62" s="74"/>
      <c r="BB62" s="75"/>
      <c r="BD62" s="58"/>
      <c r="BE62" s="82">
        <f t="shared" si="24"/>
        <v>0</v>
      </c>
    </row>
    <row r="63" spans="2:57" ht="45" customHeight="1" x14ac:dyDescent="0.25">
      <c r="B63" s="55" t="str">
        <f t="shared" si="22"/>
        <v>FLUIDOS DE PERFORACIÓN</v>
      </c>
      <c r="C63" s="55" t="str">
        <f t="shared" si="22"/>
        <v>Facilidades / Instalaciones</v>
      </c>
      <c r="D63" s="55" t="str">
        <f t="shared" si="22"/>
        <v xml:space="preserve">Manejo de recortes y residuos </v>
      </c>
      <c r="E63" s="55" t="str">
        <f t="shared" si="2"/>
        <v>Tratamiento de disposición final y certificado</v>
      </c>
      <c r="F63" s="55" t="str">
        <f t="shared" si="3"/>
        <v>FLUIDOS DE PERFORACIÓNFacilidades / Instalaciones</v>
      </c>
      <c r="G63" s="55" t="str">
        <f t="shared" si="8"/>
        <v xml:space="preserve">FLUIDOS DE PERFORACIÓNFacilidades / InstalacionesManejo de recortes y residuos </v>
      </c>
      <c r="H63" s="55" t="str">
        <f t="shared" si="4"/>
        <v>FLUIDOS DE PERFORACIÓNFacilidades / InstalacionesManejo de recortes y residuos Tratamiento de disposición final y certificado</v>
      </c>
      <c r="I63" s="36" t="s">
        <v>17</v>
      </c>
      <c r="J63" s="35" t="str">
        <f t="shared" si="5"/>
        <v xml:space="preserve"> -FLUIDOS DE PERFORACIÓN</v>
      </c>
      <c r="P63" s="77" t="s">
        <v>80</v>
      </c>
      <c r="Q63" s="78"/>
      <c r="R63" s="78" t="s">
        <v>81</v>
      </c>
      <c r="T63" s="79" t="s">
        <v>30</v>
      </c>
      <c r="U63" s="79"/>
      <c r="W63" s="79" t="s">
        <v>25</v>
      </c>
      <c r="Y63" s="80" t="s">
        <v>31</v>
      </c>
      <c r="Z63" s="80" t="s">
        <v>31</v>
      </c>
      <c r="AA63" s="80" t="s">
        <v>31</v>
      </c>
      <c r="AC63" s="81" t="str">
        <f>IF($T63="Cumplimiento","",INDEX(TABLA_TIPO_MEDICION[1],MATCH($U63,TABLA_TIPO_MEDICION[TIPO_MEDICION],0),1))</f>
        <v/>
      </c>
      <c r="AD63" s="81" t="str">
        <f>IF($T63="Cumplimiento","",INDEX(TABLA_TIPO_MEDICION[2],MATCH($U63,TABLA_TIPO_MEDICION[TIPO_MEDICION],0),1))</f>
        <v/>
      </c>
      <c r="AE63" s="81" t="str">
        <f>IF($T63="Cumplimiento","",INDEX(TABLA_TIPO_MEDICION[3],MATCH($U63,TABLA_TIPO_MEDICION[TIPO_MEDICION],0),1))</f>
        <v/>
      </c>
      <c r="AF63" s="81" t="str">
        <f>IF($T63="Cumplimiento","",INDEX(TABLA_TIPO_MEDICION[4],MATCH($U63,TABLA_TIPO_MEDICION[TIPO_MEDICION],0),1))</f>
        <v/>
      </c>
      <c r="AI63" s="58"/>
      <c r="AJ63" s="58"/>
      <c r="AK63" s="74"/>
      <c r="AN63" s="58"/>
      <c r="AO63" s="82">
        <v>0.35</v>
      </c>
      <c r="AQ63" s="3"/>
      <c r="AS63" s="83" t="str">
        <f>IF($AQ63="","",IF($T63="Cumplimiento",INDEX(TABLA_SI_NO[Valor],MATCH($AQ63,TABLA_SI_NO[SI_NO],0),1),IF($AQ63&lt;$Y63,$AC63,IF($AQ63&lt;$Z63,$AD63,IF($AQ63&lt;$AA63,$AE63,IF($AQ63&gt;=$AA63,$AF63))))))</f>
        <v/>
      </c>
      <c r="AU63" s="74"/>
      <c r="AV63" s="84">
        <f t="shared" si="23"/>
        <v>0</v>
      </c>
      <c r="AX63" s="74"/>
      <c r="AY63" s="59"/>
      <c r="AZ63" s="58"/>
      <c r="BA63" s="74"/>
      <c r="BB63" s="75"/>
      <c r="BD63" s="58"/>
      <c r="BE63" s="82">
        <f t="shared" si="24"/>
        <v>0</v>
      </c>
    </row>
    <row r="64" spans="2:57" ht="15" customHeight="1" x14ac:dyDescent="0.25">
      <c r="B64" s="55" t="str">
        <f t="shared" si="22"/>
        <v>FLUIDOS DE PERFORACIÓN</v>
      </c>
      <c r="C64" s="55" t="str">
        <f t="shared" si="22"/>
        <v>Facilidades / Instalaciones</v>
      </c>
      <c r="D64" s="55" t="str">
        <f t="shared" si="22"/>
        <v xml:space="preserve">Manejo de recortes y residuos </v>
      </c>
      <c r="E64" s="55" t="str">
        <f t="shared" si="2"/>
        <v/>
      </c>
      <c r="F64" s="55" t="str">
        <f t="shared" si="3"/>
        <v>FLUIDOS DE PERFORACIÓNFacilidades / Instalaciones</v>
      </c>
      <c r="G64" s="55" t="str">
        <f t="shared" si="8"/>
        <v xml:space="preserve">FLUIDOS DE PERFORACIÓNFacilidades / InstalacionesManejo de recortes y residuos </v>
      </c>
      <c r="H64" s="55" t="str">
        <f t="shared" si="4"/>
        <v/>
      </c>
      <c r="I64" s="36" t="s">
        <v>17</v>
      </c>
      <c r="J64" s="35" t="str">
        <f t="shared" si="5"/>
        <v xml:space="preserve"> -FLUIDOS DE PERFORACIÓN</v>
      </c>
      <c r="AI64" s="58"/>
      <c r="AY64" s="59"/>
    </row>
    <row r="65" spans="1:59" ht="15" customHeight="1" x14ac:dyDescent="0.25">
      <c r="B65" s="55" t="str">
        <f t="shared" si="22"/>
        <v>CEMENTACION</v>
      </c>
      <c r="C65" s="55" t="str">
        <f t="shared" si="22"/>
        <v>Facilidades / Instalaciones</v>
      </c>
      <c r="D65" s="55" t="str">
        <f t="shared" si="22"/>
        <v xml:space="preserve">Manejo de recortes y residuos </v>
      </c>
      <c r="E65" s="55" t="str">
        <f t="shared" si="2"/>
        <v/>
      </c>
      <c r="F65" s="55" t="str">
        <f t="shared" si="3"/>
        <v>CEMENTACIONFacilidades / Instalaciones</v>
      </c>
      <c r="G65" s="55" t="str">
        <f t="shared" si="8"/>
        <v xml:space="preserve">CEMENTACIONFacilidades / InstalacionesManejo de recortes y residuos </v>
      </c>
      <c r="H65" s="55" t="str">
        <f t="shared" si="4"/>
        <v/>
      </c>
      <c r="I65" s="36">
        <v>1</v>
      </c>
      <c r="J65" s="35" t="str">
        <f t="shared" si="5"/>
        <v>1-CEMENTACION</v>
      </c>
      <c r="M65" s="39" t="s">
        <v>82</v>
      </c>
      <c r="N65" s="39"/>
      <c r="O65" s="39"/>
      <c r="P65" s="40"/>
      <c r="Q65" s="39"/>
      <c r="R65" s="39"/>
      <c r="T65" s="56" t="s">
        <v>16</v>
      </c>
      <c r="U65" s="56"/>
      <c r="W65" s="56"/>
      <c r="Y65" s="56"/>
      <c r="Z65" s="56"/>
      <c r="AA65" s="56"/>
      <c r="AC65" s="56"/>
      <c r="AD65" s="56"/>
      <c r="AE65" s="56"/>
      <c r="AF65" s="56"/>
      <c r="AH65" s="57">
        <f>SUMIFS($AI:$AI,$B:$B,$B65)</f>
        <v>1</v>
      </c>
      <c r="AI65" s="57"/>
      <c r="AJ65" s="58"/>
      <c r="AK65" s="58"/>
      <c r="AL65" s="58"/>
      <c r="AM65" s="58"/>
      <c r="AN65" s="59"/>
      <c r="AO65" s="59"/>
      <c r="AQ65" s="53"/>
      <c r="AR65" s="53"/>
      <c r="AS65" s="53"/>
      <c r="AU65" s="60" t="str">
        <f>IF(SUMIFS($AV:$AV,$B:$B,$B65)&gt;0,"NC","")</f>
        <v/>
      </c>
      <c r="AV65" s="61"/>
      <c r="AZ65" s="58"/>
      <c r="BA65" s="59"/>
      <c r="BB65" s="59"/>
      <c r="BD65" s="57">
        <f>IF(AU65="NC",0,SUMIFS($AY:$AY,$B:$B,$B65))</f>
        <v>0</v>
      </c>
      <c r="BE65" s="57"/>
    </row>
    <row r="66" spans="1:59" ht="3" customHeight="1" x14ac:dyDescent="0.25">
      <c r="B66" s="55" t="str">
        <f t="shared" si="22"/>
        <v>CEMENTACION</v>
      </c>
      <c r="C66" s="55" t="str">
        <f t="shared" si="22"/>
        <v>Facilidades / Instalaciones</v>
      </c>
      <c r="D66" s="55" t="str">
        <f t="shared" si="22"/>
        <v xml:space="preserve">Manejo de recortes y residuos </v>
      </c>
      <c r="E66" s="55" t="str">
        <f t="shared" si="2"/>
        <v/>
      </c>
      <c r="F66" s="55" t="str">
        <f t="shared" si="3"/>
        <v>CEMENTACIONFacilidades / Instalaciones</v>
      </c>
      <c r="G66" s="55" t="str">
        <f t="shared" si="8"/>
        <v xml:space="preserve">CEMENTACIONFacilidades / InstalacionesManejo de recortes y residuos </v>
      </c>
      <c r="H66" s="55" t="str">
        <f t="shared" si="4"/>
        <v/>
      </c>
      <c r="I66" s="36" t="s">
        <v>17</v>
      </c>
      <c r="J66" s="35" t="str">
        <f t="shared" si="5"/>
        <v xml:space="preserve"> -CEMENTACION</v>
      </c>
      <c r="T66" s="53"/>
      <c r="U66" s="53"/>
      <c r="W66" s="53"/>
      <c r="Y66" s="53"/>
      <c r="Z66" s="53"/>
      <c r="AA66" s="53"/>
      <c r="AH66" s="58"/>
      <c r="AI66" s="59"/>
      <c r="AJ66" s="58"/>
      <c r="AK66" s="58"/>
      <c r="AL66" s="59"/>
      <c r="AM66" s="58"/>
      <c r="AN66" s="59"/>
      <c r="AO66" s="59"/>
      <c r="AQ66" s="53"/>
      <c r="AR66" s="53"/>
      <c r="AS66" s="53"/>
      <c r="AU66" s="58"/>
      <c r="AV66" s="54"/>
      <c r="AX66" s="58"/>
      <c r="AY66" s="59"/>
      <c r="AZ66" s="58"/>
      <c r="BA66" s="59"/>
      <c r="BB66" s="59"/>
      <c r="BD66" s="53"/>
      <c r="BE66" s="53"/>
    </row>
    <row r="67" spans="1:59" ht="15" customHeight="1" x14ac:dyDescent="0.25">
      <c r="B67" s="55" t="str">
        <f t="shared" si="22"/>
        <v>CEMENTACION</v>
      </c>
      <c r="C67" s="55" t="str">
        <f t="shared" si="22"/>
        <v>Personal</v>
      </c>
      <c r="D67" s="55" t="str">
        <f t="shared" si="22"/>
        <v xml:space="preserve">Manejo de recortes y residuos </v>
      </c>
      <c r="E67" s="55" t="str">
        <f t="shared" si="2"/>
        <v/>
      </c>
      <c r="F67" s="55" t="str">
        <f t="shared" si="3"/>
        <v>CEMENTACIONPersonal</v>
      </c>
      <c r="G67" s="55" t="str">
        <f t="shared" si="8"/>
        <v xml:space="preserve">CEMENTACIONPersonalManejo de recortes y residuos </v>
      </c>
      <c r="H67" s="55" t="str">
        <f t="shared" si="4"/>
        <v/>
      </c>
      <c r="I67" s="36" t="s">
        <v>18</v>
      </c>
      <c r="J67" s="35" t="str">
        <f t="shared" si="5"/>
        <v>1.1-CEMENTACION</v>
      </c>
      <c r="N67" s="62" t="s">
        <v>19</v>
      </c>
      <c r="O67" s="62"/>
      <c r="P67" s="63"/>
      <c r="Q67" s="62"/>
      <c r="R67" s="62"/>
      <c r="T67" s="62"/>
      <c r="U67" s="62"/>
      <c r="W67" s="62"/>
      <c r="Y67" s="62"/>
      <c r="Z67" s="62"/>
      <c r="AA67" s="62"/>
      <c r="AC67" s="62"/>
      <c r="AD67" s="62"/>
      <c r="AE67" s="62"/>
      <c r="AF67" s="62"/>
      <c r="AH67" s="58"/>
      <c r="AI67" s="64">
        <v>0.2</v>
      </c>
      <c r="AJ67" s="58"/>
      <c r="AK67" s="65">
        <f>SUMIFS($AL:$AL,$F:$F,$F67)</f>
        <v>1</v>
      </c>
      <c r="AL67" s="65"/>
      <c r="AM67" s="53"/>
      <c r="AN67" s="53"/>
      <c r="AO67" s="53"/>
      <c r="AP67" s="53"/>
      <c r="AQ67" s="53"/>
      <c r="AR67" s="53"/>
      <c r="AS67" s="53"/>
      <c r="AU67" s="58"/>
      <c r="AV67" s="54"/>
      <c r="AX67" s="58"/>
      <c r="AY67" s="64">
        <f>AI67*BD67</f>
        <v>0</v>
      </c>
      <c r="AZ67" s="58"/>
      <c r="BD67" s="65">
        <f>SUMIFS($BB:$BB,$F:$F,$F67)</f>
        <v>0</v>
      </c>
      <c r="BE67" s="65"/>
    </row>
    <row r="68" spans="1:59" ht="3" customHeight="1" x14ac:dyDescent="0.25">
      <c r="B68" s="55" t="str">
        <f t="shared" si="22"/>
        <v>CEMENTACION</v>
      </c>
      <c r="C68" s="55" t="str">
        <f t="shared" si="22"/>
        <v>Personal</v>
      </c>
      <c r="D68" s="55" t="str">
        <f t="shared" si="22"/>
        <v xml:space="preserve">Manejo de recortes y residuos </v>
      </c>
      <c r="E68" s="55" t="str">
        <f t="shared" si="2"/>
        <v/>
      </c>
      <c r="F68" s="55" t="str">
        <f t="shared" si="3"/>
        <v>CEMENTACIONPersonal</v>
      </c>
      <c r="G68" s="55" t="str">
        <f t="shared" si="8"/>
        <v xml:space="preserve">CEMENTACIONPersonalManejo de recortes y residuos </v>
      </c>
      <c r="H68" s="55" t="str">
        <f t="shared" si="4"/>
        <v/>
      </c>
      <c r="I68" s="36" t="s">
        <v>17</v>
      </c>
      <c r="J68" s="35" t="str">
        <f t="shared" si="5"/>
        <v xml:space="preserve"> -CEMENTACION</v>
      </c>
      <c r="T68" s="53"/>
      <c r="U68" s="53"/>
      <c r="W68" s="53"/>
      <c r="Y68" s="53"/>
      <c r="Z68" s="53"/>
      <c r="AA68" s="53"/>
      <c r="AC68" s="53"/>
      <c r="AD68" s="53"/>
      <c r="AE68" s="53"/>
      <c r="AF68" s="53"/>
      <c r="AH68" s="58"/>
      <c r="AI68" s="59"/>
      <c r="AJ68" s="58"/>
      <c r="AK68" s="58"/>
      <c r="AL68" s="59"/>
      <c r="AM68" s="58"/>
      <c r="AN68" s="58"/>
      <c r="AO68" s="59"/>
      <c r="AP68" s="53"/>
      <c r="AQ68" s="53"/>
      <c r="AR68" s="53"/>
      <c r="AS68" s="53"/>
      <c r="AU68" s="58"/>
      <c r="AV68" s="54"/>
      <c r="AX68" s="58"/>
      <c r="AY68" s="66"/>
      <c r="AZ68" s="58"/>
      <c r="BA68" s="58"/>
      <c r="BB68" s="59"/>
      <c r="BD68" s="53"/>
      <c r="BE68" s="53"/>
    </row>
    <row r="69" spans="1:59" ht="15" customHeight="1" x14ac:dyDescent="0.25">
      <c r="A69" s="67"/>
      <c r="B69" s="55" t="str">
        <f t="shared" si="22"/>
        <v>CEMENTACION</v>
      </c>
      <c r="C69" s="55" t="str">
        <f t="shared" si="22"/>
        <v>Personal</v>
      </c>
      <c r="D69" s="55" t="str">
        <f t="shared" si="22"/>
        <v>Referente Técnico de la Línea</v>
      </c>
      <c r="E69" s="55" t="str">
        <f t="shared" si="2"/>
        <v/>
      </c>
      <c r="F69" s="55" t="str">
        <f t="shared" si="3"/>
        <v>CEMENTACIONPersonal</v>
      </c>
      <c r="G69" s="55" t="str">
        <f t="shared" si="8"/>
        <v>CEMENTACIONPersonalReferente Técnico de la Línea</v>
      </c>
      <c r="H69" s="55" t="str">
        <f t="shared" si="4"/>
        <v/>
      </c>
      <c r="I69" s="36" t="s">
        <v>17</v>
      </c>
      <c r="J69" s="35" t="str">
        <f t="shared" si="5"/>
        <v xml:space="preserve"> -CEMENTACION</v>
      </c>
      <c r="M69" s="67"/>
      <c r="N69" s="67"/>
      <c r="O69" s="68" t="s">
        <v>20</v>
      </c>
      <c r="P69" s="69"/>
      <c r="Q69" s="68"/>
      <c r="R69" s="68"/>
      <c r="T69" s="68"/>
      <c r="U69" s="68"/>
      <c r="W69" s="68"/>
      <c r="Y69" s="68"/>
      <c r="Z69" s="68"/>
      <c r="AA69" s="68"/>
      <c r="AC69" s="68"/>
      <c r="AD69" s="68"/>
      <c r="AE69" s="68"/>
      <c r="AF69" s="68"/>
      <c r="AH69" s="58"/>
      <c r="AI69" s="58"/>
      <c r="AJ69" s="58"/>
      <c r="AK69" s="70"/>
      <c r="AL69" s="71">
        <v>0.3</v>
      </c>
      <c r="AM69" s="58"/>
      <c r="AN69" s="72">
        <f>SUMIFS($AO:$AO,$G:$G,$G69)</f>
        <v>0.99999999999999989</v>
      </c>
      <c r="AO69" s="73"/>
      <c r="AQ69" s="53"/>
      <c r="AR69" s="53"/>
      <c r="AS69" s="53"/>
      <c r="AU69" s="58"/>
      <c r="AV69" s="54"/>
      <c r="AX69" s="58"/>
      <c r="AY69" s="66"/>
      <c r="AZ69" s="58"/>
      <c r="BA69" s="70"/>
      <c r="BB69" s="71">
        <f>AL69*BD69</f>
        <v>0</v>
      </c>
      <c r="BD69" s="72">
        <f>SUMIFS($BE:$BE,$G:$G,$G69)</f>
        <v>0</v>
      </c>
      <c r="BE69" s="73"/>
      <c r="BG69" s="58"/>
    </row>
    <row r="70" spans="1:59" ht="5.0999999999999996" customHeight="1" x14ac:dyDescent="0.25">
      <c r="B70" s="55" t="str">
        <f t="shared" si="22"/>
        <v>CEMENTACION</v>
      </c>
      <c r="C70" s="55" t="str">
        <f t="shared" si="22"/>
        <v>Personal</v>
      </c>
      <c r="D70" s="55" t="str">
        <f t="shared" si="22"/>
        <v>Referente Técnico de la Línea</v>
      </c>
      <c r="E70" s="55" t="str">
        <f t="shared" si="2"/>
        <v/>
      </c>
      <c r="F70" s="55" t="str">
        <f t="shared" si="3"/>
        <v>CEMENTACIONPersonal</v>
      </c>
      <c r="G70" s="55" t="str">
        <f t="shared" si="8"/>
        <v>CEMENTACIONPersonalReferente Técnico de la Línea</v>
      </c>
      <c r="H70" s="55" t="str">
        <f t="shared" si="4"/>
        <v/>
      </c>
      <c r="I70" s="36" t="s">
        <v>17</v>
      </c>
      <c r="J70" s="35" t="str">
        <f t="shared" si="5"/>
        <v xml:space="preserve"> -CEMENTACION</v>
      </c>
      <c r="T70" s="53"/>
      <c r="U70" s="53"/>
      <c r="W70" s="53"/>
      <c r="Y70" s="53"/>
      <c r="Z70" s="53"/>
      <c r="AA70" s="53"/>
      <c r="AH70" s="58"/>
      <c r="AI70" s="58"/>
      <c r="AJ70" s="58"/>
      <c r="AK70" s="74"/>
      <c r="AL70" s="75"/>
      <c r="AM70" s="58"/>
      <c r="AN70" s="58"/>
      <c r="AO70" s="76"/>
      <c r="AQ70" s="53"/>
      <c r="AS70" s="53"/>
      <c r="AU70" s="58"/>
      <c r="AV70" s="54"/>
      <c r="AX70" s="58"/>
      <c r="AY70" s="66"/>
      <c r="AZ70" s="58"/>
      <c r="BA70" s="74"/>
      <c r="BB70" s="75"/>
      <c r="BD70" s="58"/>
      <c r="BE70" s="76"/>
    </row>
    <row r="71" spans="1:59" ht="45" customHeight="1" x14ac:dyDescent="0.25">
      <c r="B71" s="55" t="str">
        <f t="shared" si="22"/>
        <v>CEMENTACION</v>
      </c>
      <c r="C71" s="55" t="str">
        <f t="shared" si="22"/>
        <v>Personal</v>
      </c>
      <c r="D71" s="55" t="str">
        <f t="shared" si="22"/>
        <v>Referente Técnico de la Línea</v>
      </c>
      <c r="E71" s="55" t="str">
        <f t="shared" si="2"/>
        <v>Experiencia General</v>
      </c>
      <c r="F71" s="55" t="str">
        <f t="shared" si="3"/>
        <v>CEMENTACIONPersonal</v>
      </c>
      <c r="G71" s="55" t="str">
        <f t="shared" si="8"/>
        <v>CEMENTACIONPersonalReferente Técnico de la Línea</v>
      </c>
      <c r="H71" s="55" t="str">
        <f t="shared" si="4"/>
        <v>CEMENTACIONPersonalReferente Técnico de la LíneaExperiencia General</v>
      </c>
      <c r="I71" s="36" t="s">
        <v>17</v>
      </c>
      <c r="J71" s="35" t="str">
        <f t="shared" si="5"/>
        <v xml:space="preserve"> -CEMENTACION</v>
      </c>
      <c r="P71" s="77" t="s">
        <v>21</v>
      </c>
      <c r="Q71" s="78"/>
      <c r="R71" s="78" t="s">
        <v>22</v>
      </c>
      <c r="T71" s="79" t="s">
        <v>23</v>
      </c>
      <c r="U71" s="79" t="s">
        <v>24</v>
      </c>
      <c r="W71" s="79" t="s">
        <v>25</v>
      </c>
      <c r="Y71" s="80">
        <v>10</v>
      </c>
      <c r="Z71" s="80">
        <v>15</v>
      </c>
      <c r="AA71" s="80">
        <v>15</v>
      </c>
      <c r="AC71" s="81">
        <f>IF($T71="Cumplimiento","",INDEX(TABLA_TIPO_MEDICION[1],MATCH($U71,TABLA_TIPO_MEDICION[TIPO_MEDICION],0),1))</f>
        <v>0</v>
      </c>
      <c r="AD71" s="81">
        <f>IF($T71="Cumplimiento","",INDEX(TABLA_TIPO_MEDICION[2],MATCH($U71,TABLA_TIPO_MEDICION[TIPO_MEDICION],0),1))</f>
        <v>0.8</v>
      </c>
      <c r="AE71" s="81">
        <f>IF($T71="Cumplimiento","",INDEX(TABLA_TIPO_MEDICION[3],MATCH($U71,TABLA_TIPO_MEDICION[TIPO_MEDICION],0),1))</f>
        <v>1</v>
      </c>
      <c r="AF71" s="81">
        <f>IF($T71="Cumplimiento","",INDEX(TABLA_TIPO_MEDICION[4],MATCH($U71,TABLA_TIPO_MEDICION[TIPO_MEDICION],0),1))</f>
        <v>1</v>
      </c>
      <c r="AH71" s="58"/>
      <c r="AI71" s="58"/>
      <c r="AJ71" s="58"/>
      <c r="AK71" s="74"/>
      <c r="AL71" s="58"/>
      <c r="AM71" s="58"/>
      <c r="AN71" s="58"/>
      <c r="AO71" s="82">
        <v>0.6</v>
      </c>
      <c r="AQ71" s="3"/>
      <c r="AS71" s="83" t="str">
        <f>IF($AQ71="","",IF($T71="Cumplimiento",INDEX(TABLA_SI_NO[Valor],MATCH($AQ71,TABLA_SI_NO[SI_NO],0),1),IF($AQ71&lt;$Y71,$AC71,IF($AQ71&lt;$Z71,$AD71,IF($AQ71&lt;$AA71,$AE71,IF($AQ71&gt;=$AA71,$AF71))))))</f>
        <v/>
      </c>
      <c r="AU71" s="74"/>
      <c r="AV71" s="84">
        <f t="shared" ref="AV71:AV73" si="25">IF(W71="SI",IF(AS71=0,1,0),0)</f>
        <v>0</v>
      </c>
      <c r="AX71" s="74"/>
      <c r="AY71" s="66"/>
      <c r="AZ71" s="58"/>
      <c r="BA71" s="74"/>
      <c r="BB71" s="66"/>
      <c r="BD71" s="58"/>
      <c r="BE71" s="82">
        <f t="shared" ref="BE71:BE73" si="26">IF($AS71="",0,$AS71*$AO71)</f>
        <v>0</v>
      </c>
    </row>
    <row r="72" spans="1:59" ht="45" customHeight="1" x14ac:dyDescent="0.25">
      <c r="B72" s="55" t="str">
        <f t="shared" si="22"/>
        <v>CEMENTACION</v>
      </c>
      <c r="C72" s="55" t="str">
        <f t="shared" si="22"/>
        <v>Personal</v>
      </c>
      <c r="D72" s="55" t="str">
        <f t="shared" si="22"/>
        <v>Referente Técnico de la Línea</v>
      </c>
      <c r="E72" s="55" t="str">
        <f t="shared" si="2"/>
        <v>Experiencia Offshore</v>
      </c>
      <c r="F72" s="55" t="str">
        <f t="shared" si="3"/>
        <v>CEMENTACIONPersonal</v>
      </c>
      <c r="G72" s="55" t="str">
        <f t="shared" si="8"/>
        <v>CEMENTACIONPersonalReferente Técnico de la Línea</v>
      </c>
      <c r="H72" s="55" t="str">
        <f t="shared" si="4"/>
        <v>CEMENTACIONPersonalReferente Técnico de la LíneaExperiencia Offshore</v>
      </c>
      <c r="I72" s="36" t="s">
        <v>17</v>
      </c>
      <c r="J72" s="35" t="str">
        <f t="shared" si="5"/>
        <v xml:space="preserve"> -CEMENTACION</v>
      </c>
      <c r="P72" s="77" t="s">
        <v>26</v>
      </c>
      <c r="Q72" s="78"/>
      <c r="R72" s="78" t="s">
        <v>22</v>
      </c>
      <c r="T72" s="79" t="s">
        <v>23</v>
      </c>
      <c r="U72" s="79" t="s">
        <v>24</v>
      </c>
      <c r="W72" s="79" t="s">
        <v>25</v>
      </c>
      <c r="Y72" s="80">
        <v>4</v>
      </c>
      <c r="Z72" s="80">
        <v>5</v>
      </c>
      <c r="AA72" s="80">
        <v>5</v>
      </c>
      <c r="AC72" s="81">
        <f>IF($T72="Cumplimiento","",INDEX(TABLA_TIPO_MEDICION[1],MATCH($U72,TABLA_TIPO_MEDICION[TIPO_MEDICION],0),1))</f>
        <v>0</v>
      </c>
      <c r="AD72" s="81">
        <f>IF($T72="Cumplimiento","",INDEX(TABLA_TIPO_MEDICION[2],MATCH($U72,TABLA_TIPO_MEDICION[TIPO_MEDICION],0),1))</f>
        <v>0.8</v>
      </c>
      <c r="AE72" s="81">
        <f>IF($T72="Cumplimiento","",INDEX(TABLA_TIPO_MEDICION[3],MATCH($U72,TABLA_TIPO_MEDICION[TIPO_MEDICION],0),1))</f>
        <v>1</v>
      </c>
      <c r="AF72" s="81">
        <f>IF($T72="Cumplimiento","",INDEX(TABLA_TIPO_MEDICION[4],MATCH($U72,TABLA_TIPO_MEDICION[TIPO_MEDICION],0),1))</f>
        <v>1</v>
      </c>
      <c r="AH72" s="58"/>
      <c r="AI72" s="58"/>
      <c r="AJ72" s="58"/>
      <c r="AK72" s="74"/>
      <c r="AL72" s="58"/>
      <c r="AM72" s="58"/>
      <c r="AN72" s="58"/>
      <c r="AO72" s="82">
        <v>0.3</v>
      </c>
      <c r="AQ72" s="3"/>
      <c r="AS72" s="83" t="str">
        <f>IF($AQ72="","",IF($T72="Cumplimiento",INDEX(TABLA_SI_NO[Valor],MATCH($AQ72,TABLA_SI_NO[SI_NO],0),1),IF($AQ72&lt;$Y72,$AC72,IF($AQ72&lt;$Z72,$AD72,IF($AQ72&lt;$AA72,$AE72,IF($AQ72&gt;=$AA72,$AF72))))))</f>
        <v/>
      </c>
      <c r="AU72" s="74"/>
      <c r="AV72" s="84">
        <f t="shared" si="25"/>
        <v>0</v>
      </c>
      <c r="AX72" s="74"/>
      <c r="AY72" s="66"/>
      <c r="AZ72" s="58"/>
      <c r="BA72" s="74"/>
      <c r="BB72" s="66"/>
      <c r="BD72" s="58"/>
      <c r="BE72" s="82">
        <f t="shared" si="26"/>
        <v>0</v>
      </c>
    </row>
    <row r="73" spans="1:59" ht="45" customHeight="1" x14ac:dyDescent="0.25">
      <c r="B73" s="55" t="str">
        <f t="shared" si="22"/>
        <v>CEMENTACION</v>
      </c>
      <c r="C73" s="55" t="str">
        <f t="shared" si="22"/>
        <v>Personal</v>
      </c>
      <c r="D73" s="55" t="str">
        <f t="shared" si="22"/>
        <v>Referente Técnico de la Línea</v>
      </c>
      <c r="E73" s="55" t="str">
        <f t="shared" si="2"/>
        <v>Formación Profesional</v>
      </c>
      <c r="F73" s="55" t="str">
        <f t="shared" si="3"/>
        <v>CEMENTACIONPersonal</v>
      </c>
      <c r="G73" s="55" t="str">
        <f t="shared" si="8"/>
        <v>CEMENTACIONPersonalReferente Técnico de la Línea</v>
      </c>
      <c r="H73" s="55" t="str">
        <f t="shared" si="4"/>
        <v>CEMENTACIONPersonalReferente Técnico de la LíneaFormación Profesional</v>
      </c>
      <c r="I73" s="36" t="s">
        <v>17</v>
      </c>
      <c r="J73" s="35" t="str">
        <f t="shared" si="5"/>
        <v xml:space="preserve"> -CEMENTACION</v>
      </c>
      <c r="P73" s="77" t="s">
        <v>27</v>
      </c>
      <c r="Q73" s="78" t="s">
        <v>28</v>
      </c>
      <c r="R73" s="78" t="s">
        <v>29</v>
      </c>
      <c r="T73" s="79" t="s">
        <v>30</v>
      </c>
      <c r="U73" s="79"/>
      <c r="W73" s="79" t="s">
        <v>25</v>
      </c>
      <c r="Y73" s="80" t="s">
        <v>31</v>
      </c>
      <c r="Z73" s="80" t="s">
        <v>31</v>
      </c>
      <c r="AA73" s="80" t="s">
        <v>31</v>
      </c>
      <c r="AC73" s="81" t="str">
        <f>IF($T73="Cumplimiento","",INDEX(TABLA_TIPO_MEDICION[1],MATCH($U73,TABLA_TIPO_MEDICION[TIPO_MEDICION],0),1))</f>
        <v/>
      </c>
      <c r="AD73" s="81" t="str">
        <f>IF($T73="Cumplimiento","",INDEX(TABLA_TIPO_MEDICION[2],MATCH($U73,TABLA_TIPO_MEDICION[TIPO_MEDICION],0),1))</f>
        <v/>
      </c>
      <c r="AE73" s="81" t="str">
        <f>IF($T73="Cumplimiento","",INDEX(TABLA_TIPO_MEDICION[3],MATCH($U73,TABLA_TIPO_MEDICION[TIPO_MEDICION],0),1))</f>
        <v/>
      </c>
      <c r="AF73" s="81" t="str">
        <f>IF($T73="Cumplimiento","",INDEX(TABLA_TIPO_MEDICION[4],MATCH($U73,TABLA_TIPO_MEDICION[TIPO_MEDICION],0),1))</f>
        <v/>
      </c>
      <c r="AH73" s="58"/>
      <c r="AI73" s="58"/>
      <c r="AJ73" s="58"/>
      <c r="AK73" s="74"/>
      <c r="AL73" s="58"/>
      <c r="AM73" s="58"/>
      <c r="AN73" s="58"/>
      <c r="AO73" s="82">
        <v>0.1</v>
      </c>
      <c r="AQ73" s="3"/>
      <c r="AS73" s="83" t="str">
        <f>IF($AQ73="","",IF($T73="Cumplimiento",INDEX(TABLA_SI_NO[Valor],MATCH($AQ73,TABLA_SI_NO[SI_NO],0),1),IF($AQ73&lt;$Y73,$AC73,IF($AQ73&lt;$Z73,$AD73,IF($AQ73&lt;$AA73,$AE73,IF($AQ73&gt;=$AA73,$AF73))))))</f>
        <v/>
      </c>
      <c r="AU73" s="74"/>
      <c r="AV73" s="84">
        <f t="shared" si="25"/>
        <v>0</v>
      </c>
      <c r="AX73" s="74"/>
      <c r="AY73" s="66"/>
      <c r="AZ73" s="58"/>
      <c r="BA73" s="74"/>
      <c r="BB73" s="66"/>
      <c r="BD73" s="58"/>
      <c r="BE73" s="82">
        <f t="shared" si="26"/>
        <v>0</v>
      </c>
    </row>
    <row r="74" spans="1:59" ht="5.0999999999999996" customHeight="1" x14ac:dyDescent="0.25">
      <c r="B74" s="55" t="str">
        <f t="shared" ref="B74:D89" si="27">IF(M74="",IF(B73="","",B73),M74)</f>
        <v>CEMENTACION</v>
      </c>
      <c r="C74" s="55" t="str">
        <f t="shared" si="27"/>
        <v>Personal</v>
      </c>
      <c r="D74" s="55" t="str">
        <f t="shared" si="27"/>
        <v>Referente Técnico de la Línea</v>
      </c>
      <c r="E74" s="55" t="str">
        <f t="shared" ref="E74:E137" si="28">IF(P74="","",P74)</f>
        <v/>
      </c>
      <c r="F74" s="55" t="str">
        <f t="shared" ref="F74:F137" si="29">CONCATENATE($B74,$C74)</f>
        <v>CEMENTACIONPersonal</v>
      </c>
      <c r="G74" s="55" t="str">
        <f t="shared" si="8"/>
        <v>CEMENTACIONPersonalReferente Técnico de la Línea</v>
      </c>
      <c r="H74" s="55" t="str">
        <f t="shared" ref="H74:H137" si="30">IF(E74="","",CONCATENATE($B74,$C74,$D74,$E74))</f>
        <v/>
      </c>
      <c r="I74" s="36" t="s">
        <v>17</v>
      </c>
      <c r="J74" s="35" t="str">
        <f t="shared" ref="J74:J137" si="31">CONCATENATE(I74,"-",B74)</f>
        <v xml:space="preserve"> -CEMENTACION</v>
      </c>
      <c r="P74" s="85"/>
      <c r="Q74" s="86"/>
      <c r="R74" s="86"/>
      <c r="T74" s="53"/>
      <c r="U74" s="53"/>
      <c r="W74" s="53"/>
      <c r="Y74" s="53"/>
      <c r="Z74" s="53"/>
      <c r="AA74" s="53"/>
      <c r="AH74" s="58"/>
      <c r="AI74" s="58"/>
      <c r="AJ74" s="58"/>
      <c r="AK74" s="58"/>
      <c r="AL74" s="58"/>
      <c r="AM74" s="58"/>
      <c r="AN74" s="58"/>
      <c r="AO74" s="66"/>
      <c r="AQ74" s="53"/>
      <c r="AS74" s="87"/>
      <c r="AU74" s="58"/>
      <c r="AV74" s="54"/>
      <c r="AX74" s="58"/>
      <c r="AY74" s="66"/>
      <c r="AZ74" s="58"/>
      <c r="BA74" s="58"/>
      <c r="BB74" s="66"/>
      <c r="BD74" s="87"/>
      <c r="BE74" s="87"/>
    </row>
    <row r="75" spans="1:59" ht="15" customHeight="1" x14ac:dyDescent="0.25">
      <c r="A75" s="67"/>
      <c r="B75" s="55" t="str">
        <f t="shared" si="27"/>
        <v>CEMENTACION</v>
      </c>
      <c r="C75" s="55" t="str">
        <f t="shared" si="27"/>
        <v>Personal</v>
      </c>
      <c r="D75" s="55" t="str">
        <f t="shared" si="27"/>
        <v>Supervisor de Servicio en Plataforma Autoelevable</v>
      </c>
      <c r="E75" s="55" t="str">
        <f t="shared" si="28"/>
        <v/>
      </c>
      <c r="F75" s="55" t="str">
        <f t="shared" si="29"/>
        <v>CEMENTACIONPersonal</v>
      </c>
      <c r="G75" s="55" t="str">
        <f t="shared" si="8"/>
        <v>CEMENTACIONPersonalSupervisor de Servicio en Plataforma Autoelevable</v>
      </c>
      <c r="H75" s="55" t="str">
        <f t="shared" si="30"/>
        <v/>
      </c>
      <c r="I75" s="36" t="s">
        <v>17</v>
      </c>
      <c r="J75" s="35" t="str">
        <f t="shared" si="31"/>
        <v xml:space="preserve"> -CEMENTACION</v>
      </c>
      <c r="M75" s="67"/>
      <c r="N75" s="67"/>
      <c r="O75" s="88" t="s">
        <v>32</v>
      </c>
      <c r="P75" s="89"/>
      <c r="Q75" s="88"/>
      <c r="R75" s="88"/>
      <c r="T75" s="88"/>
      <c r="U75" s="88"/>
      <c r="W75" s="88"/>
      <c r="Y75" s="88"/>
      <c r="Z75" s="88"/>
      <c r="AA75" s="88"/>
      <c r="AC75" s="88"/>
      <c r="AD75" s="88"/>
      <c r="AE75" s="88"/>
      <c r="AF75" s="88"/>
      <c r="AH75" s="58"/>
      <c r="AI75" s="58"/>
      <c r="AJ75" s="58"/>
      <c r="AK75" s="70"/>
      <c r="AL75" s="71">
        <v>0.7</v>
      </c>
      <c r="AM75" s="58"/>
      <c r="AN75" s="72">
        <f>SUMIFS($AO:$AO,$G:$G,$G75)</f>
        <v>1</v>
      </c>
      <c r="AO75" s="73"/>
      <c r="AU75" s="58"/>
      <c r="AV75" s="54"/>
      <c r="AX75" s="58"/>
      <c r="AY75" s="66"/>
      <c r="AZ75" s="58"/>
      <c r="BA75" s="70"/>
      <c r="BB75" s="71">
        <f>AL75*BD75</f>
        <v>0</v>
      </c>
      <c r="BD75" s="72">
        <f>SUMIFS($BE:$BE,$G:$G,$G75)</f>
        <v>0</v>
      </c>
      <c r="BE75" s="73"/>
    </row>
    <row r="76" spans="1:59" ht="5.0999999999999996" customHeight="1" x14ac:dyDescent="0.25">
      <c r="B76" s="55" t="str">
        <f t="shared" si="27"/>
        <v>CEMENTACION</v>
      </c>
      <c r="C76" s="55" t="str">
        <f t="shared" si="27"/>
        <v>Personal</v>
      </c>
      <c r="D76" s="55" t="str">
        <f t="shared" si="27"/>
        <v>Supervisor de Servicio en Plataforma Autoelevable</v>
      </c>
      <c r="E76" s="55" t="str">
        <f t="shared" si="28"/>
        <v/>
      </c>
      <c r="F76" s="55" t="str">
        <f t="shared" si="29"/>
        <v>CEMENTACIONPersonal</v>
      </c>
      <c r="G76" s="55" t="str">
        <f t="shared" si="8"/>
        <v>CEMENTACIONPersonalSupervisor de Servicio en Plataforma Autoelevable</v>
      </c>
      <c r="H76" s="55" t="str">
        <f t="shared" si="30"/>
        <v/>
      </c>
      <c r="I76" s="36" t="s">
        <v>17</v>
      </c>
      <c r="J76" s="35" t="str">
        <f t="shared" si="31"/>
        <v xml:space="preserve"> -CEMENTACION</v>
      </c>
      <c r="T76" s="53"/>
      <c r="U76" s="53"/>
      <c r="W76" s="53"/>
      <c r="Y76" s="53"/>
      <c r="Z76" s="53"/>
      <c r="AA76" s="53"/>
      <c r="AH76" s="58"/>
      <c r="AI76" s="58"/>
      <c r="AJ76" s="58"/>
      <c r="AK76" s="74"/>
      <c r="AL76" s="75"/>
      <c r="AM76" s="58"/>
      <c r="AN76" s="58"/>
      <c r="AO76" s="76"/>
      <c r="AQ76" s="53"/>
      <c r="AS76" s="87"/>
      <c r="AU76" s="58"/>
      <c r="AV76" s="54"/>
      <c r="AX76" s="58"/>
      <c r="AY76" s="66"/>
      <c r="AZ76" s="58"/>
      <c r="BA76" s="74"/>
      <c r="BB76" s="75"/>
      <c r="BD76" s="58"/>
      <c r="BE76" s="76"/>
    </row>
    <row r="77" spans="1:59" ht="45" customHeight="1" x14ac:dyDescent="0.25">
      <c r="B77" s="55" t="str">
        <f t="shared" si="27"/>
        <v>CEMENTACION</v>
      </c>
      <c r="C77" s="55" t="str">
        <f t="shared" si="27"/>
        <v>Personal</v>
      </c>
      <c r="D77" s="55" t="str">
        <f t="shared" si="27"/>
        <v>Supervisor de Servicio en Plataforma Autoelevable</v>
      </c>
      <c r="E77" s="55" t="str">
        <f t="shared" si="28"/>
        <v>Experiencia General</v>
      </c>
      <c r="F77" s="55" t="str">
        <f t="shared" si="29"/>
        <v>CEMENTACIONPersonal</v>
      </c>
      <c r="G77" s="55" t="str">
        <f t="shared" si="8"/>
        <v>CEMENTACIONPersonalSupervisor de Servicio en Plataforma Autoelevable</v>
      </c>
      <c r="H77" s="55" t="str">
        <f t="shared" si="30"/>
        <v>CEMENTACIONPersonalSupervisor de Servicio en Plataforma AutoelevableExperiencia General</v>
      </c>
      <c r="I77" s="36" t="s">
        <v>17</v>
      </c>
      <c r="J77" s="35" t="str">
        <f t="shared" si="31"/>
        <v xml:space="preserve"> -CEMENTACION</v>
      </c>
      <c r="P77" s="77" t="s">
        <v>21</v>
      </c>
      <c r="Q77" s="78"/>
      <c r="R77" s="78" t="s">
        <v>22</v>
      </c>
      <c r="T77" s="79" t="s">
        <v>23</v>
      </c>
      <c r="U77" s="79" t="s">
        <v>24</v>
      </c>
      <c r="W77" s="79" t="s">
        <v>25</v>
      </c>
      <c r="Y77" s="80">
        <v>8</v>
      </c>
      <c r="Z77" s="80">
        <v>10</v>
      </c>
      <c r="AA77" s="80">
        <v>10</v>
      </c>
      <c r="AC77" s="81">
        <f>IF($T77="Cumplimiento","",INDEX(TABLA_TIPO_MEDICION[1],MATCH($U77,TABLA_TIPO_MEDICION[TIPO_MEDICION],0),1))</f>
        <v>0</v>
      </c>
      <c r="AD77" s="81">
        <f>IF($T77="Cumplimiento","",INDEX(TABLA_TIPO_MEDICION[2],MATCH($U77,TABLA_TIPO_MEDICION[TIPO_MEDICION],0),1))</f>
        <v>0.8</v>
      </c>
      <c r="AE77" s="81">
        <f>IF($T77="Cumplimiento","",INDEX(TABLA_TIPO_MEDICION[3],MATCH($U77,TABLA_TIPO_MEDICION[TIPO_MEDICION],0),1))</f>
        <v>1</v>
      </c>
      <c r="AF77" s="81">
        <f>IF($T77="Cumplimiento","",INDEX(TABLA_TIPO_MEDICION[4],MATCH($U77,TABLA_TIPO_MEDICION[TIPO_MEDICION],0),1))</f>
        <v>1</v>
      </c>
      <c r="AH77" s="58"/>
      <c r="AI77" s="58"/>
      <c r="AJ77" s="58"/>
      <c r="AK77" s="74"/>
      <c r="AL77" s="58"/>
      <c r="AM77" s="58"/>
      <c r="AN77" s="58"/>
      <c r="AO77" s="82">
        <v>0.4</v>
      </c>
      <c r="AQ77" s="3"/>
      <c r="AS77" s="83" t="str">
        <f>IF($AQ77="","",IF($T77="Cumplimiento",INDEX(TABLA_SI_NO[Valor],MATCH($AQ77,TABLA_SI_NO[SI_NO],0),1),IF($AQ77&lt;$Y77,$AC77,IF($AQ77&lt;$Z77,$AD77,IF($AQ77&lt;$AA77,$AE77,IF($AQ77&gt;=$AA77,$AF77))))))</f>
        <v/>
      </c>
      <c r="AU77" s="74"/>
      <c r="AV77" s="84">
        <f t="shared" ref="AV77:AV78" si="32">IF(W77="SI",IF(AS77=0,1,0),0)</f>
        <v>0</v>
      </c>
      <c r="AX77" s="74"/>
      <c r="AY77" s="66"/>
      <c r="AZ77" s="58"/>
      <c r="BA77" s="74"/>
      <c r="BB77" s="66"/>
      <c r="BD77" s="58"/>
      <c r="BE77" s="82">
        <f t="shared" ref="BE77:BE78" si="33">IF($AS77="",0,$AS77*$AO77)</f>
        <v>0</v>
      </c>
    </row>
    <row r="78" spans="1:59" ht="45" customHeight="1" x14ac:dyDescent="0.25">
      <c r="B78" s="55" t="str">
        <f t="shared" si="27"/>
        <v>CEMENTACION</v>
      </c>
      <c r="C78" s="55" t="str">
        <f t="shared" si="27"/>
        <v>Personal</v>
      </c>
      <c r="D78" s="55" t="str">
        <f t="shared" si="27"/>
        <v>Supervisor de Servicio en Plataforma Autoelevable</v>
      </c>
      <c r="E78" s="55" t="str">
        <f t="shared" si="28"/>
        <v>Experiencia Offshore</v>
      </c>
      <c r="F78" s="55" t="str">
        <f t="shared" si="29"/>
        <v>CEMENTACIONPersonal</v>
      </c>
      <c r="G78" s="55" t="str">
        <f t="shared" si="8"/>
        <v>CEMENTACIONPersonalSupervisor de Servicio en Plataforma Autoelevable</v>
      </c>
      <c r="H78" s="55" t="str">
        <f t="shared" si="30"/>
        <v>CEMENTACIONPersonalSupervisor de Servicio en Plataforma AutoelevableExperiencia Offshore</v>
      </c>
      <c r="I78" s="36" t="s">
        <v>17</v>
      </c>
      <c r="J78" s="35" t="str">
        <f t="shared" si="31"/>
        <v xml:space="preserve"> -CEMENTACION</v>
      </c>
      <c r="P78" s="77" t="s">
        <v>26</v>
      </c>
      <c r="Q78" s="78"/>
      <c r="R78" s="78" t="s">
        <v>83</v>
      </c>
      <c r="T78" s="79" t="s">
        <v>23</v>
      </c>
      <c r="U78" s="79" t="s">
        <v>24</v>
      </c>
      <c r="W78" s="79" t="s">
        <v>25</v>
      </c>
      <c r="Y78" s="80">
        <v>5</v>
      </c>
      <c r="Z78" s="80">
        <v>7</v>
      </c>
      <c r="AA78" s="80">
        <v>7</v>
      </c>
      <c r="AC78" s="81">
        <f>IF($T78="Cumplimiento","",INDEX(TABLA_TIPO_MEDICION[1],MATCH($U78,TABLA_TIPO_MEDICION[TIPO_MEDICION],0),1))</f>
        <v>0</v>
      </c>
      <c r="AD78" s="81">
        <f>IF($T78="Cumplimiento","",INDEX(TABLA_TIPO_MEDICION[2],MATCH($U78,TABLA_TIPO_MEDICION[TIPO_MEDICION],0),1))</f>
        <v>0.8</v>
      </c>
      <c r="AE78" s="81">
        <f>IF($T78="Cumplimiento","",INDEX(TABLA_TIPO_MEDICION[3],MATCH($U78,TABLA_TIPO_MEDICION[TIPO_MEDICION],0),1))</f>
        <v>1</v>
      </c>
      <c r="AF78" s="81">
        <f>IF($T78="Cumplimiento","",INDEX(TABLA_TIPO_MEDICION[4],MATCH($U78,TABLA_TIPO_MEDICION[TIPO_MEDICION],0),1))</f>
        <v>1</v>
      </c>
      <c r="AH78" s="58"/>
      <c r="AI78" s="58"/>
      <c r="AJ78" s="58"/>
      <c r="AK78" s="74"/>
      <c r="AL78" s="58"/>
      <c r="AM78" s="58"/>
      <c r="AN78" s="58"/>
      <c r="AO78" s="82">
        <v>0.6</v>
      </c>
      <c r="AQ78" s="3"/>
      <c r="AS78" s="83" t="str">
        <f>IF($AQ78="","",IF($T78="Cumplimiento",INDEX(TABLA_SI_NO[Valor],MATCH($AQ78,TABLA_SI_NO[SI_NO],0),1),IF($AQ78&lt;$Y78,$AC78,IF($AQ78&lt;$Z78,$AD78,IF($AQ78&lt;$AA78,$AE78,IF($AQ78&gt;=$AA78,$AF78))))))</f>
        <v/>
      </c>
      <c r="AU78" s="74"/>
      <c r="AV78" s="84">
        <f t="shared" si="32"/>
        <v>0</v>
      </c>
      <c r="AX78" s="74"/>
      <c r="AY78" s="66"/>
      <c r="AZ78" s="58"/>
      <c r="BA78" s="74"/>
      <c r="BB78" s="66"/>
      <c r="BD78" s="58"/>
      <c r="BE78" s="82">
        <f t="shared" si="33"/>
        <v>0</v>
      </c>
    </row>
    <row r="79" spans="1:59" ht="5.0999999999999996" customHeight="1" x14ac:dyDescent="0.25">
      <c r="B79" s="55" t="str">
        <f t="shared" si="27"/>
        <v>CEMENTACION</v>
      </c>
      <c r="C79" s="55" t="str">
        <f t="shared" si="27"/>
        <v>Personal</v>
      </c>
      <c r="D79" s="55" t="str">
        <f t="shared" si="27"/>
        <v>Supervisor de Servicio en Plataforma Autoelevable</v>
      </c>
      <c r="E79" s="55" t="str">
        <f t="shared" si="28"/>
        <v/>
      </c>
      <c r="F79" s="55" t="str">
        <f t="shared" si="29"/>
        <v>CEMENTACIONPersonal</v>
      </c>
      <c r="G79" s="55" t="str">
        <f t="shared" si="8"/>
        <v>CEMENTACIONPersonalSupervisor de Servicio en Plataforma Autoelevable</v>
      </c>
      <c r="H79" s="55" t="str">
        <f t="shared" si="30"/>
        <v/>
      </c>
      <c r="I79" s="36" t="s">
        <v>17</v>
      </c>
      <c r="J79" s="35" t="str">
        <f t="shared" si="31"/>
        <v xml:space="preserve"> -CEMENTACION</v>
      </c>
      <c r="T79" s="53"/>
      <c r="U79" s="53"/>
      <c r="W79" s="53"/>
      <c r="Y79" s="53"/>
      <c r="Z79" s="53"/>
      <c r="AA79" s="53"/>
      <c r="AH79" s="58"/>
      <c r="AI79" s="66"/>
      <c r="AJ79" s="58"/>
      <c r="AK79" s="58"/>
      <c r="AL79" s="66"/>
      <c r="AM79" s="58"/>
      <c r="AN79" s="58"/>
      <c r="AO79" s="66"/>
      <c r="AQ79" s="53"/>
      <c r="AS79" s="87"/>
      <c r="AU79" s="58"/>
      <c r="AV79" s="54"/>
      <c r="AX79" s="58"/>
      <c r="AY79" s="66"/>
      <c r="AZ79" s="58"/>
      <c r="BA79" s="58"/>
      <c r="BB79" s="66"/>
      <c r="BD79" s="87"/>
      <c r="BE79" s="87"/>
    </row>
    <row r="80" spans="1:59" ht="15" customHeight="1" x14ac:dyDescent="0.25">
      <c r="B80" s="55" t="str">
        <f t="shared" si="27"/>
        <v>CEMENTACION</v>
      </c>
      <c r="C80" s="55" t="str">
        <f t="shared" si="27"/>
        <v>Equipamiento &amp; Soporte Técnico</v>
      </c>
      <c r="D80" s="55" t="str">
        <f t="shared" si="27"/>
        <v>Supervisor de Servicio en Plataforma Autoelevable</v>
      </c>
      <c r="E80" s="55" t="str">
        <f t="shared" si="28"/>
        <v/>
      </c>
      <c r="F80" s="55" t="str">
        <f t="shared" si="29"/>
        <v>CEMENTACIONEquipamiento &amp; Soporte Técnico</v>
      </c>
      <c r="G80" s="55" t="str">
        <f t="shared" ref="G80:G143" si="34">IF(D80="","",CONCATENATE($B80,$C80,$D80))</f>
        <v>CEMENTACIONEquipamiento &amp; Soporte TécnicoSupervisor de Servicio en Plataforma Autoelevable</v>
      </c>
      <c r="H80" s="55" t="str">
        <f t="shared" si="30"/>
        <v/>
      </c>
      <c r="I80" s="36" t="s">
        <v>34</v>
      </c>
      <c r="J80" s="35" t="str">
        <f t="shared" si="31"/>
        <v>1.2-CEMENTACION</v>
      </c>
      <c r="N80" s="62" t="s">
        <v>35</v>
      </c>
      <c r="O80" s="62"/>
      <c r="P80" s="63"/>
      <c r="Q80" s="62"/>
      <c r="R80" s="62"/>
      <c r="T80" s="62"/>
      <c r="U80" s="62"/>
      <c r="W80" s="62"/>
      <c r="Y80" s="62"/>
      <c r="Z80" s="62"/>
      <c r="AA80" s="62"/>
      <c r="AC80" s="62"/>
      <c r="AD80" s="62"/>
      <c r="AE80" s="62"/>
      <c r="AF80" s="62"/>
      <c r="AH80" s="58"/>
      <c r="AI80" s="64">
        <v>0.5</v>
      </c>
      <c r="AJ80" s="58"/>
      <c r="AK80" s="65">
        <f>SUMIFS($AL:$AL,$F:$F,$F80)</f>
        <v>1</v>
      </c>
      <c r="AL80" s="65"/>
      <c r="AM80" s="58"/>
      <c r="AU80" s="58"/>
      <c r="AV80" s="91"/>
      <c r="AX80" s="58"/>
      <c r="AY80" s="64">
        <f>AI80*BD80</f>
        <v>0</v>
      </c>
      <c r="AZ80" s="58"/>
      <c r="BD80" s="65">
        <f>SUMIFS($BB:$BB,$F:$F,$F80)</f>
        <v>0</v>
      </c>
      <c r="BE80" s="65"/>
    </row>
    <row r="81" spans="2:57" ht="2.1" customHeight="1" x14ac:dyDescent="0.25">
      <c r="B81" s="55" t="str">
        <f t="shared" si="27"/>
        <v>CEMENTACION</v>
      </c>
      <c r="C81" s="55" t="str">
        <f t="shared" si="27"/>
        <v>Equipamiento &amp; Soporte Técnico</v>
      </c>
      <c r="D81" s="55" t="str">
        <f t="shared" si="27"/>
        <v>Supervisor de Servicio en Plataforma Autoelevable</v>
      </c>
      <c r="E81" s="55" t="str">
        <f t="shared" si="28"/>
        <v/>
      </c>
      <c r="F81" s="55" t="str">
        <f t="shared" si="29"/>
        <v>CEMENTACIONEquipamiento &amp; Soporte Técnico</v>
      </c>
      <c r="G81" s="55" t="str">
        <f t="shared" si="34"/>
        <v>CEMENTACIONEquipamiento &amp; Soporte TécnicoSupervisor de Servicio en Plataforma Autoelevable</v>
      </c>
      <c r="H81" s="55" t="str">
        <f t="shared" si="30"/>
        <v/>
      </c>
      <c r="I81" s="36" t="s">
        <v>17</v>
      </c>
      <c r="J81" s="35" t="str">
        <f t="shared" si="31"/>
        <v xml:space="preserve"> -CEMENTACION</v>
      </c>
      <c r="T81" s="53"/>
      <c r="U81" s="53"/>
      <c r="W81" s="53"/>
      <c r="Y81" s="53"/>
      <c r="Z81" s="53"/>
      <c r="AA81" s="53"/>
      <c r="AC81" s="53"/>
      <c r="AD81" s="53"/>
      <c r="AE81" s="53"/>
      <c r="AF81" s="53"/>
      <c r="AH81" s="58"/>
      <c r="AI81" s="59"/>
      <c r="AJ81" s="58"/>
      <c r="AK81" s="58"/>
      <c r="AL81" s="59"/>
      <c r="AM81" s="58"/>
      <c r="AN81" s="58"/>
      <c r="AO81" s="59"/>
      <c r="AU81" s="58"/>
      <c r="AV81" s="91"/>
      <c r="AX81" s="58"/>
      <c r="AY81" s="59"/>
      <c r="AZ81" s="58"/>
      <c r="BA81" s="58"/>
      <c r="BB81" s="59"/>
      <c r="BD81" s="53"/>
      <c r="BE81" s="53"/>
    </row>
    <row r="82" spans="2:57" ht="15" customHeight="1" x14ac:dyDescent="0.25">
      <c r="B82" s="55" t="str">
        <f t="shared" si="27"/>
        <v>CEMENTACION</v>
      </c>
      <c r="C82" s="55" t="str">
        <f t="shared" si="27"/>
        <v>Equipamiento &amp; Soporte Técnico</v>
      </c>
      <c r="D82" s="55" t="str">
        <f t="shared" si="27"/>
        <v>Equipamiento</v>
      </c>
      <c r="E82" s="55" t="str">
        <f t="shared" si="28"/>
        <v/>
      </c>
      <c r="F82" s="55" t="str">
        <f t="shared" si="29"/>
        <v>CEMENTACIONEquipamiento &amp; Soporte Técnico</v>
      </c>
      <c r="G82" s="55" t="str">
        <f t="shared" si="34"/>
        <v>CEMENTACIONEquipamiento &amp; Soporte TécnicoEquipamiento</v>
      </c>
      <c r="H82" s="55" t="str">
        <f t="shared" si="30"/>
        <v/>
      </c>
      <c r="I82" s="36" t="s">
        <v>17</v>
      </c>
      <c r="J82" s="35" t="str">
        <f t="shared" si="31"/>
        <v xml:space="preserve"> -CEMENTACION</v>
      </c>
      <c r="N82" s="67"/>
      <c r="O82" s="68" t="s">
        <v>84</v>
      </c>
      <c r="P82" s="69"/>
      <c r="Q82" s="68"/>
      <c r="R82" s="68"/>
      <c r="T82" s="68"/>
      <c r="U82" s="68"/>
      <c r="W82" s="68"/>
      <c r="Y82" s="68"/>
      <c r="Z82" s="68"/>
      <c r="AA82" s="68"/>
      <c r="AC82" s="68"/>
      <c r="AD82" s="68"/>
      <c r="AE82" s="68"/>
      <c r="AF82" s="68"/>
      <c r="AH82" s="58"/>
      <c r="AI82" s="74"/>
      <c r="AJ82" s="58"/>
      <c r="AK82" s="70">
        <v>0.5</v>
      </c>
      <c r="AL82" s="71">
        <v>0.2</v>
      </c>
      <c r="AM82" s="58"/>
      <c r="AN82" s="72">
        <f>SUMIFS($AO:$AO,$G:$G,$G82)</f>
        <v>1</v>
      </c>
      <c r="AO82" s="73"/>
      <c r="AU82" s="58"/>
      <c r="AV82" s="91"/>
      <c r="AX82" s="58"/>
      <c r="AY82" s="59"/>
      <c r="AZ82" s="58"/>
      <c r="BA82" s="70"/>
      <c r="BB82" s="71">
        <f>AL82*BD82</f>
        <v>0</v>
      </c>
      <c r="BD82" s="72">
        <f>SUMIFS($BE:$BE,$G:$G,$G82)</f>
        <v>0</v>
      </c>
      <c r="BE82" s="73"/>
    </row>
    <row r="83" spans="2:57" ht="3.75" customHeight="1" x14ac:dyDescent="0.25">
      <c r="B83" s="55" t="str">
        <f t="shared" si="27"/>
        <v>CEMENTACION</v>
      </c>
      <c r="C83" s="55" t="str">
        <f t="shared" si="27"/>
        <v>Equipamiento &amp; Soporte Técnico</v>
      </c>
      <c r="D83" s="55" t="str">
        <f t="shared" si="27"/>
        <v>Equipamiento</v>
      </c>
      <c r="E83" s="55" t="str">
        <f t="shared" si="28"/>
        <v/>
      </c>
      <c r="F83" s="55" t="str">
        <f t="shared" si="29"/>
        <v>CEMENTACIONEquipamiento &amp; Soporte Técnico</v>
      </c>
      <c r="G83" s="55" t="str">
        <f t="shared" si="34"/>
        <v>CEMENTACIONEquipamiento &amp; Soporte TécnicoEquipamiento</v>
      </c>
      <c r="H83" s="55" t="str">
        <f t="shared" si="30"/>
        <v/>
      </c>
      <c r="I83" s="36" t="s">
        <v>17</v>
      </c>
      <c r="J83" s="35" t="str">
        <f t="shared" si="31"/>
        <v xml:space="preserve"> -CEMENTACION</v>
      </c>
      <c r="T83" s="53"/>
      <c r="U83" s="53"/>
      <c r="W83" s="53"/>
      <c r="Y83" s="53"/>
      <c r="Z83" s="53"/>
      <c r="AA83" s="53"/>
      <c r="AH83" s="58"/>
      <c r="AI83" s="74"/>
      <c r="AJ83" s="58"/>
      <c r="AK83" s="74"/>
      <c r="AL83" s="75"/>
      <c r="AM83" s="58"/>
      <c r="AN83" s="58"/>
      <c r="AO83" s="76"/>
      <c r="AQ83" s="53"/>
      <c r="AS83" s="53"/>
      <c r="AU83" s="58"/>
      <c r="AV83" s="91"/>
      <c r="AX83" s="58"/>
      <c r="AY83" s="59"/>
      <c r="AZ83" s="58"/>
      <c r="BA83" s="74"/>
      <c r="BD83" s="58"/>
      <c r="BE83" s="76"/>
    </row>
    <row r="84" spans="2:57" ht="45" customHeight="1" x14ac:dyDescent="0.25">
      <c r="B84" s="55" t="str">
        <f t="shared" si="27"/>
        <v>CEMENTACION</v>
      </c>
      <c r="C84" s="55" t="str">
        <f t="shared" si="27"/>
        <v>Equipamiento &amp; Soporte Técnico</v>
      </c>
      <c r="D84" s="55" t="str">
        <f t="shared" si="27"/>
        <v>Equipamiento</v>
      </c>
      <c r="E84" s="55" t="str">
        <f t="shared" si="28"/>
        <v xml:space="preserve">Cumpimiento del equimiento solicitado en el pliego técnico </v>
      </c>
      <c r="F84" s="55" t="str">
        <f t="shared" si="29"/>
        <v>CEMENTACIONEquipamiento &amp; Soporte Técnico</v>
      </c>
      <c r="G84" s="55" t="str">
        <f t="shared" si="34"/>
        <v>CEMENTACIONEquipamiento &amp; Soporte TécnicoEquipamiento</v>
      </c>
      <c r="H84" s="55" t="str">
        <f t="shared" si="30"/>
        <v xml:space="preserve">CEMENTACIONEquipamiento &amp; Soporte TécnicoEquipamientoCumpimiento del equimiento solicitado en el pliego técnico </v>
      </c>
      <c r="I84" s="36" t="s">
        <v>17</v>
      </c>
      <c r="J84" s="35" t="str">
        <f t="shared" si="31"/>
        <v xml:space="preserve"> -CEMENTACION</v>
      </c>
      <c r="P84" s="77" t="s">
        <v>85</v>
      </c>
      <c r="Q84" s="78"/>
      <c r="R84" s="78" t="s">
        <v>86</v>
      </c>
      <c r="T84" s="79" t="s">
        <v>30</v>
      </c>
      <c r="U84" s="79"/>
      <c r="W84" s="79" t="s">
        <v>25</v>
      </c>
      <c r="Y84" s="80" t="s">
        <v>31</v>
      </c>
      <c r="Z84" s="80" t="s">
        <v>31</v>
      </c>
      <c r="AA84" s="80" t="s">
        <v>31</v>
      </c>
      <c r="AC84" s="81" t="str">
        <f>IF($T84="Cumplimiento","",INDEX(TABLA_TIPO_MEDICION[1],MATCH($U84,TABLA_TIPO_MEDICION[TIPO_MEDICION],0),1))</f>
        <v/>
      </c>
      <c r="AD84" s="81" t="str">
        <f>IF($T84="Cumplimiento","",INDEX(TABLA_TIPO_MEDICION[2],MATCH($U84,TABLA_TIPO_MEDICION[TIPO_MEDICION],0),1))</f>
        <v/>
      </c>
      <c r="AE84" s="81" t="str">
        <f>IF($T84="Cumplimiento","",INDEX(TABLA_TIPO_MEDICION[3],MATCH($U84,TABLA_TIPO_MEDICION[TIPO_MEDICION],0),1))</f>
        <v/>
      </c>
      <c r="AF84" s="81" t="str">
        <f>IF($T84="Cumplimiento","",INDEX(TABLA_TIPO_MEDICION[4],MATCH($U84,TABLA_TIPO_MEDICION[TIPO_MEDICION],0),1))</f>
        <v/>
      </c>
      <c r="AH84" s="74"/>
      <c r="AI84" s="74"/>
      <c r="AJ84" s="58"/>
      <c r="AK84" s="74"/>
      <c r="AL84" s="74"/>
      <c r="AM84" s="58"/>
      <c r="AN84" s="58"/>
      <c r="AO84" s="82">
        <v>1</v>
      </c>
      <c r="AQ84" s="3"/>
      <c r="AS84" s="83" t="str">
        <f>IF($AQ84="","",IF($T84="Cumplimiento",INDEX(TABLA_SI_NO[Valor],MATCH($AQ84,TABLA_SI_NO[SI_NO],0),1),IF($AQ84&lt;$Y84,$AC84,IF($AQ84&lt;$Z84,$AD84,IF($AQ84&lt;$AA84,$AE84,IF($AQ84&gt;=$AA84,$AF84))))))</f>
        <v/>
      </c>
      <c r="AU84" s="74"/>
      <c r="AV84" s="84">
        <f t="shared" ref="AV84" si="35">IF(W84="SI",IF(AS84=0,1,0),0)</f>
        <v>0</v>
      </c>
      <c r="AX84" s="74"/>
      <c r="AY84" s="59"/>
      <c r="AZ84" s="58"/>
      <c r="BA84" s="74"/>
      <c r="BD84" s="58"/>
      <c r="BE84" s="82">
        <f t="shared" ref="BE84" si="36">IF($AS84="",0,$AS84*$AO84)</f>
        <v>0</v>
      </c>
    </row>
    <row r="85" spans="2:57" ht="3.95" customHeight="1" x14ac:dyDescent="0.25">
      <c r="B85" s="55" t="str">
        <f t="shared" si="27"/>
        <v>CEMENTACION</v>
      </c>
      <c r="C85" s="55" t="str">
        <f t="shared" si="27"/>
        <v>Equipamiento &amp; Soporte Técnico</v>
      </c>
      <c r="D85" s="55" t="str">
        <f t="shared" si="27"/>
        <v>Equipamiento</v>
      </c>
      <c r="E85" s="55" t="str">
        <f t="shared" si="28"/>
        <v/>
      </c>
      <c r="F85" s="55" t="str">
        <f t="shared" si="29"/>
        <v>CEMENTACIONEquipamiento &amp; Soporte Técnico</v>
      </c>
      <c r="G85" s="55" t="str">
        <f t="shared" si="34"/>
        <v>CEMENTACIONEquipamiento &amp; Soporte TécnicoEquipamiento</v>
      </c>
      <c r="H85" s="55" t="str">
        <f t="shared" si="30"/>
        <v/>
      </c>
      <c r="I85" s="36" t="s">
        <v>17</v>
      </c>
      <c r="J85" s="35" t="str">
        <f t="shared" si="31"/>
        <v xml:space="preserve"> -CEMENTACION</v>
      </c>
      <c r="AI85" s="74"/>
      <c r="AK85" s="74"/>
      <c r="AN85" s="58"/>
      <c r="AY85" s="59"/>
      <c r="BA85" s="74"/>
    </row>
    <row r="86" spans="2:57" ht="15" customHeight="1" x14ac:dyDescent="0.25">
      <c r="B86" s="55" t="str">
        <f t="shared" si="27"/>
        <v>CEMENTACION</v>
      </c>
      <c r="C86" s="55" t="str">
        <f t="shared" si="27"/>
        <v>Equipamiento &amp; Soporte Técnico</v>
      </c>
      <c r="D86" s="55" t="str">
        <f t="shared" si="27"/>
        <v>Materiales</v>
      </c>
      <c r="E86" s="55" t="str">
        <f t="shared" si="28"/>
        <v/>
      </c>
      <c r="F86" s="55" t="str">
        <f t="shared" si="29"/>
        <v>CEMENTACIONEquipamiento &amp; Soporte Técnico</v>
      </c>
      <c r="G86" s="55" t="str">
        <f t="shared" si="34"/>
        <v>CEMENTACIONEquipamiento &amp; Soporte TécnicoMateriales</v>
      </c>
      <c r="H86" s="55" t="str">
        <f t="shared" si="30"/>
        <v/>
      </c>
      <c r="I86" s="36" t="s">
        <v>17</v>
      </c>
      <c r="J86" s="35" t="str">
        <f t="shared" si="31"/>
        <v xml:space="preserve"> -CEMENTACION</v>
      </c>
      <c r="O86" s="68" t="s">
        <v>87</v>
      </c>
      <c r="P86" s="69"/>
      <c r="Q86" s="68"/>
      <c r="R86" s="68"/>
      <c r="T86" s="68"/>
      <c r="U86" s="68"/>
      <c r="W86" s="68"/>
      <c r="Y86" s="68"/>
      <c r="Z86" s="68"/>
      <c r="AA86" s="68"/>
      <c r="AC86" s="68"/>
      <c r="AD86" s="68"/>
      <c r="AE86" s="68"/>
      <c r="AF86" s="68"/>
      <c r="AH86" s="58"/>
      <c r="AI86" s="74"/>
      <c r="AJ86" s="58"/>
      <c r="AK86" s="70">
        <v>0.5</v>
      </c>
      <c r="AL86" s="71">
        <v>0.4</v>
      </c>
      <c r="AM86" s="58"/>
      <c r="AN86" s="72">
        <f>SUMIFS($AO:$AO,$G:$G,$G86)</f>
        <v>1</v>
      </c>
      <c r="AO86" s="73"/>
      <c r="AQ86" s="42"/>
      <c r="AR86" s="42"/>
      <c r="AS86" s="42"/>
      <c r="AT86" s="42"/>
      <c r="AU86" s="42"/>
      <c r="AX86" s="58"/>
      <c r="AY86" s="59"/>
      <c r="AZ86" s="58"/>
      <c r="BA86" s="70"/>
      <c r="BB86" s="71">
        <f>AL86*BD86</f>
        <v>0</v>
      </c>
      <c r="BD86" s="72">
        <f>SUMIFS($BE:$BE,$G:$G,$G86)</f>
        <v>0</v>
      </c>
      <c r="BE86" s="73"/>
    </row>
    <row r="87" spans="2:57" ht="3.95" customHeight="1" x14ac:dyDescent="0.25">
      <c r="B87" s="55" t="str">
        <f t="shared" si="27"/>
        <v>CEMENTACION</v>
      </c>
      <c r="C87" s="55" t="str">
        <f t="shared" si="27"/>
        <v>Equipamiento &amp; Soporte Técnico</v>
      </c>
      <c r="D87" s="55" t="str">
        <f t="shared" si="27"/>
        <v>Materiales</v>
      </c>
      <c r="E87" s="55" t="str">
        <f t="shared" si="28"/>
        <v/>
      </c>
      <c r="F87" s="55" t="str">
        <f t="shared" si="29"/>
        <v>CEMENTACIONEquipamiento &amp; Soporte Técnico</v>
      </c>
      <c r="G87" s="55" t="str">
        <f t="shared" si="34"/>
        <v>CEMENTACIONEquipamiento &amp; Soporte TécnicoMateriales</v>
      </c>
      <c r="H87" s="55" t="str">
        <f t="shared" si="30"/>
        <v/>
      </c>
      <c r="I87" s="36" t="s">
        <v>17</v>
      </c>
      <c r="J87" s="35" t="str">
        <f t="shared" si="31"/>
        <v xml:space="preserve"> -CEMENTACION</v>
      </c>
      <c r="T87" s="53"/>
      <c r="U87" s="53"/>
      <c r="W87" s="53"/>
      <c r="Y87" s="53"/>
      <c r="Z87" s="53"/>
      <c r="AA87" s="53"/>
      <c r="AH87" s="58"/>
      <c r="AI87" s="74"/>
      <c r="AJ87" s="58"/>
      <c r="AK87" s="74"/>
      <c r="AL87" s="75"/>
      <c r="AM87" s="58"/>
      <c r="AN87" s="58"/>
      <c r="AO87" s="76"/>
      <c r="AQ87" s="53"/>
      <c r="AS87" s="53"/>
      <c r="AU87" s="58"/>
      <c r="AX87" s="58"/>
      <c r="AY87" s="59"/>
      <c r="AZ87" s="58"/>
      <c r="BA87" s="74"/>
      <c r="BB87" s="75"/>
      <c r="BD87" s="58"/>
      <c r="BE87" s="76"/>
    </row>
    <row r="88" spans="2:57" ht="45" customHeight="1" x14ac:dyDescent="0.25">
      <c r="B88" s="55" t="str">
        <f t="shared" si="27"/>
        <v>CEMENTACION</v>
      </c>
      <c r="C88" s="55" t="str">
        <f t="shared" si="27"/>
        <v>Equipamiento &amp; Soporte Técnico</v>
      </c>
      <c r="D88" s="55" t="str">
        <f t="shared" si="27"/>
        <v>Materiales</v>
      </c>
      <c r="E88" s="55" t="str">
        <f t="shared" si="28"/>
        <v>Aditivos Liquidos (si=100% ; no=0%)</v>
      </c>
      <c r="F88" s="55" t="str">
        <f t="shared" si="29"/>
        <v>CEMENTACIONEquipamiento &amp; Soporte Técnico</v>
      </c>
      <c r="G88" s="55" t="str">
        <f t="shared" si="34"/>
        <v>CEMENTACIONEquipamiento &amp; Soporte TécnicoMateriales</v>
      </c>
      <c r="H88" s="55" t="str">
        <f t="shared" si="30"/>
        <v>CEMENTACIONEquipamiento &amp; Soporte TécnicoMaterialesAditivos Liquidos (si=100% ; no=0%)</v>
      </c>
      <c r="I88" s="36" t="s">
        <v>17</v>
      </c>
      <c r="J88" s="35" t="str">
        <f t="shared" si="31"/>
        <v xml:space="preserve"> -CEMENTACION</v>
      </c>
      <c r="P88" s="77" t="s">
        <v>88</v>
      </c>
      <c r="Q88" s="78"/>
      <c r="R88" s="78" t="s">
        <v>89</v>
      </c>
      <c r="T88" s="79" t="s">
        <v>30</v>
      </c>
      <c r="U88" s="79"/>
      <c r="W88" s="79" t="s">
        <v>25</v>
      </c>
      <c r="Y88" s="92" t="s">
        <v>31</v>
      </c>
      <c r="Z88" s="92" t="s">
        <v>31</v>
      </c>
      <c r="AA88" s="92" t="s">
        <v>31</v>
      </c>
      <c r="AC88" s="81" t="str">
        <f>IF($T88="Cumplimiento","",INDEX(TABLA_TIPO_MEDICION[1],MATCH($U88,TABLA_TIPO_MEDICION[TIPO_MEDICION],0),1))</f>
        <v/>
      </c>
      <c r="AD88" s="81" t="str">
        <f>IF($T88="Cumplimiento","",INDEX(TABLA_TIPO_MEDICION[2],MATCH($U88,TABLA_TIPO_MEDICION[TIPO_MEDICION],0),1))</f>
        <v/>
      </c>
      <c r="AE88" s="81" t="str">
        <f>IF($T88="Cumplimiento","",INDEX(TABLA_TIPO_MEDICION[3],MATCH($U88,TABLA_TIPO_MEDICION[TIPO_MEDICION],0),1))</f>
        <v/>
      </c>
      <c r="AF88" s="81" t="str">
        <f>IF($T88="Cumplimiento","",INDEX(TABLA_TIPO_MEDICION[4],MATCH($U88,TABLA_TIPO_MEDICION[TIPO_MEDICION],0),1))</f>
        <v/>
      </c>
      <c r="AH88" s="74"/>
      <c r="AI88" s="74"/>
      <c r="AJ88" s="74"/>
      <c r="AK88" s="74"/>
      <c r="AL88" s="74"/>
      <c r="AM88" s="74"/>
      <c r="AN88" s="58"/>
      <c r="AO88" s="82">
        <v>0.2</v>
      </c>
      <c r="AQ88" s="3"/>
      <c r="AS88" s="83" t="str">
        <f>IF($AQ88="","",IF($T88="Cumplimiento",INDEX(TABLA_SI_NO[Valor],MATCH($AQ88,TABLA_SI_NO[SI_NO],0),1),IF($AQ88&lt;$Y88,$AC88,IF($AQ88&lt;$Z88,$AD88,IF($AQ88&lt;$AA88,$AE88,IF($AQ88&gt;=$AA88,$AF88))))))</f>
        <v/>
      </c>
      <c r="AU88" s="74"/>
      <c r="AV88" s="84">
        <f t="shared" ref="AV88:AV90" si="37">IF(W88="SI",IF(AS88=0,1,0),0)</f>
        <v>0</v>
      </c>
      <c r="AX88" s="74"/>
      <c r="AY88" s="59"/>
      <c r="AZ88" s="58"/>
      <c r="BA88" s="74"/>
      <c r="BB88" s="75"/>
      <c r="BD88" s="58"/>
      <c r="BE88" s="82">
        <f t="shared" ref="BE88:BE90" si="38">IF($AS88="",0,$AS88*$AO88)</f>
        <v>0</v>
      </c>
    </row>
    <row r="89" spans="2:57" ht="45" customHeight="1" x14ac:dyDescent="0.25">
      <c r="B89" s="55" t="str">
        <f t="shared" si="27"/>
        <v>CEMENTACION</v>
      </c>
      <c r="C89" s="55" t="str">
        <f t="shared" si="27"/>
        <v>Equipamiento &amp; Soporte Técnico</v>
      </c>
      <c r="D89" s="55" t="str">
        <f t="shared" si="27"/>
        <v>Materiales</v>
      </c>
      <c r="E89" s="55" t="str">
        <f t="shared" si="28"/>
        <v>Equipo de Flotacion y Centralizadores (Cumple requerimientos de Accesorios de flotacion Anexo III=50% + Cumple requerimientos de centralizadores Anexo III=50%; No=0%)</v>
      </c>
      <c r="F89" s="55" t="str">
        <f t="shared" si="29"/>
        <v>CEMENTACIONEquipamiento &amp; Soporte Técnico</v>
      </c>
      <c r="G89" s="55" t="str">
        <f t="shared" si="34"/>
        <v>CEMENTACIONEquipamiento &amp; Soporte TécnicoMateriales</v>
      </c>
      <c r="H89" s="55" t="str">
        <f t="shared" si="30"/>
        <v>CEMENTACIONEquipamiento &amp; Soporte TécnicoMaterialesEquipo de Flotacion y Centralizadores (Cumple requerimientos de Accesorios de flotacion Anexo III=50% + Cumple requerimientos de centralizadores Anexo III=50%; No=0%)</v>
      </c>
      <c r="I89" s="36" t="s">
        <v>17</v>
      </c>
      <c r="J89" s="35" t="str">
        <f t="shared" si="31"/>
        <v xml:space="preserve"> -CEMENTACION</v>
      </c>
      <c r="P89" s="77" t="s">
        <v>90</v>
      </c>
      <c r="Q89" s="78"/>
      <c r="R89" s="78" t="s">
        <v>91</v>
      </c>
      <c r="T89" s="79" t="s">
        <v>30</v>
      </c>
      <c r="U89" s="79"/>
      <c r="W89" s="79" t="s">
        <v>25</v>
      </c>
      <c r="Y89" s="92" t="s">
        <v>31</v>
      </c>
      <c r="Z89" s="92" t="s">
        <v>31</v>
      </c>
      <c r="AA89" s="92" t="s">
        <v>31</v>
      </c>
      <c r="AC89" s="81" t="str">
        <f>IF($T89="Cumplimiento","",INDEX(TABLA_TIPO_MEDICION[1],MATCH($U89,TABLA_TIPO_MEDICION[TIPO_MEDICION],0),1))</f>
        <v/>
      </c>
      <c r="AD89" s="81" t="str">
        <f>IF($T89="Cumplimiento","",INDEX(TABLA_TIPO_MEDICION[2],MATCH($U89,TABLA_TIPO_MEDICION[TIPO_MEDICION],0),1))</f>
        <v/>
      </c>
      <c r="AE89" s="81" t="str">
        <f>IF($T89="Cumplimiento","",INDEX(TABLA_TIPO_MEDICION[3],MATCH($U89,TABLA_TIPO_MEDICION[TIPO_MEDICION],0),1))</f>
        <v/>
      </c>
      <c r="AF89" s="81" t="str">
        <f>IF($T89="Cumplimiento","",INDEX(TABLA_TIPO_MEDICION[4],MATCH($U89,TABLA_TIPO_MEDICION[TIPO_MEDICION],0),1))</f>
        <v/>
      </c>
      <c r="AH89" s="74"/>
      <c r="AI89" s="74"/>
      <c r="AJ89" s="74"/>
      <c r="AK89" s="74"/>
      <c r="AL89" s="74"/>
      <c r="AM89" s="74"/>
      <c r="AN89" s="58"/>
      <c r="AO89" s="82">
        <v>0.4</v>
      </c>
      <c r="AQ89" s="3"/>
      <c r="AS89" s="83" t="str">
        <f>IF($AQ89="","",IF($T89="Cumplimiento",INDEX(TABLA_SI_NO[Valor],MATCH($AQ89,TABLA_SI_NO[SI_NO],0),1),IF($AQ89&lt;$Y89,$AC89,IF($AQ89&lt;$Z89,$AD89,IF($AQ89&lt;$AA89,$AE89,IF($AQ89&gt;=$AA89,$AF89))))))</f>
        <v/>
      </c>
      <c r="AU89" s="74"/>
      <c r="AV89" s="84">
        <f t="shared" si="37"/>
        <v>0</v>
      </c>
      <c r="AX89" s="74"/>
      <c r="AY89" s="59"/>
      <c r="AZ89" s="58"/>
      <c r="BA89" s="74"/>
      <c r="BB89" s="75"/>
      <c r="BD89" s="58"/>
      <c r="BE89" s="82">
        <f t="shared" si="38"/>
        <v>0</v>
      </c>
    </row>
    <row r="90" spans="2:57" ht="45" customHeight="1" x14ac:dyDescent="0.25">
      <c r="B90" s="55" t="str">
        <f t="shared" ref="B90:D105" si="39">IF(M90="",IF(B89="","",B89),M90)</f>
        <v>CEMENTACION</v>
      </c>
      <c r="C90" s="55" t="str">
        <f t="shared" si="39"/>
        <v>Equipamiento &amp; Soporte Técnico</v>
      </c>
      <c r="D90" s="55" t="str">
        <f t="shared" si="39"/>
        <v>Materiales</v>
      </c>
      <c r="E90" s="55" t="str">
        <f t="shared" si="28"/>
        <v>Disponiblidad de Packers recuperables  y tapones N y K (si=100% ; no=0%)</v>
      </c>
      <c r="F90" s="55" t="str">
        <f t="shared" si="29"/>
        <v>CEMENTACIONEquipamiento &amp; Soporte Técnico</v>
      </c>
      <c r="G90" s="55" t="str">
        <f t="shared" si="34"/>
        <v>CEMENTACIONEquipamiento &amp; Soporte TécnicoMateriales</v>
      </c>
      <c r="H90" s="55" t="str">
        <f t="shared" si="30"/>
        <v>CEMENTACIONEquipamiento &amp; Soporte TécnicoMaterialesDisponiblidad de Packers recuperables  y tapones N y K (si=100% ; no=0%)</v>
      </c>
      <c r="I90" s="36" t="s">
        <v>17</v>
      </c>
      <c r="J90" s="35" t="str">
        <f t="shared" si="31"/>
        <v xml:space="preserve"> -CEMENTACION</v>
      </c>
      <c r="P90" s="77" t="s">
        <v>92</v>
      </c>
      <c r="Q90" s="78"/>
      <c r="R90" s="78" t="s">
        <v>93</v>
      </c>
      <c r="T90" s="79" t="s">
        <v>30</v>
      </c>
      <c r="U90" s="79"/>
      <c r="W90" s="79" t="s">
        <v>25</v>
      </c>
      <c r="Y90" s="92" t="s">
        <v>31</v>
      </c>
      <c r="Z90" s="92" t="s">
        <v>31</v>
      </c>
      <c r="AA90" s="92" t="s">
        <v>31</v>
      </c>
      <c r="AC90" s="81" t="str">
        <f>IF($T90="Cumplimiento","",INDEX(TABLA_TIPO_MEDICION[1],MATCH($U90,TABLA_TIPO_MEDICION[TIPO_MEDICION],0),1))</f>
        <v/>
      </c>
      <c r="AD90" s="81" t="str">
        <f>IF($T90="Cumplimiento","",INDEX(TABLA_TIPO_MEDICION[2],MATCH($U90,TABLA_TIPO_MEDICION[TIPO_MEDICION],0),1))</f>
        <v/>
      </c>
      <c r="AE90" s="81" t="str">
        <f>IF($T90="Cumplimiento","",INDEX(TABLA_TIPO_MEDICION[3],MATCH($U90,TABLA_TIPO_MEDICION[TIPO_MEDICION],0),1))</f>
        <v/>
      </c>
      <c r="AF90" s="81" t="str">
        <f>IF($T90="Cumplimiento","",INDEX(TABLA_TIPO_MEDICION[4],MATCH($U90,TABLA_TIPO_MEDICION[TIPO_MEDICION],0),1))</f>
        <v/>
      </c>
      <c r="AH90" s="74"/>
      <c r="AI90" s="74"/>
      <c r="AJ90" s="74"/>
      <c r="AK90" s="74"/>
      <c r="AL90" s="74"/>
      <c r="AM90" s="74"/>
      <c r="AN90" s="58"/>
      <c r="AO90" s="82">
        <v>0.4</v>
      </c>
      <c r="AQ90" s="3"/>
      <c r="AS90" s="83" t="str">
        <f>IF($AQ90="","",IF($T90="Cumplimiento",INDEX(TABLA_SI_NO[Valor],MATCH($AQ90,TABLA_SI_NO[SI_NO],0),1),IF($AQ90&lt;$Y90,$AC90,IF($AQ90&lt;$Z90,$AD90,IF($AQ90&lt;$AA90,$AE90,IF($AQ90&gt;=$AA90,$AF90))))))</f>
        <v/>
      </c>
      <c r="AU90" s="74"/>
      <c r="AV90" s="84">
        <f t="shared" si="37"/>
        <v>0</v>
      </c>
      <c r="AX90" s="74"/>
      <c r="AY90" s="59"/>
      <c r="AZ90" s="58"/>
      <c r="BA90" s="74"/>
      <c r="BB90" s="75"/>
      <c r="BD90" s="58"/>
      <c r="BE90" s="82">
        <f t="shared" si="38"/>
        <v>0</v>
      </c>
    </row>
    <row r="91" spans="2:57" ht="3.95" customHeight="1" x14ac:dyDescent="0.25">
      <c r="B91" s="55" t="str">
        <f t="shared" si="39"/>
        <v>CEMENTACION</v>
      </c>
      <c r="C91" s="55" t="str">
        <f t="shared" si="39"/>
        <v>Equipamiento &amp; Soporte Técnico</v>
      </c>
      <c r="D91" s="55" t="str">
        <f t="shared" si="39"/>
        <v>Materiales</v>
      </c>
      <c r="E91" s="55" t="str">
        <f t="shared" si="28"/>
        <v/>
      </c>
      <c r="F91" s="55" t="str">
        <f t="shared" si="29"/>
        <v>CEMENTACIONEquipamiento &amp; Soporte Técnico</v>
      </c>
      <c r="G91" s="55" t="str">
        <f t="shared" si="34"/>
        <v>CEMENTACIONEquipamiento &amp; Soporte TécnicoMateriales</v>
      </c>
      <c r="H91" s="55" t="str">
        <f t="shared" si="30"/>
        <v/>
      </c>
      <c r="J91" s="35" t="str">
        <f t="shared" si="31"/>
        <v>-CEMENTACION</v>
      </c>
      <c r="AI91" s="74"/>
      <c r="AV91" s="35"/>
      <c r="BD91" s="58"/>
      <c r="BE91" s="94"/>
    </row>
    <row r="92" spans="2:57" ht="15" customHeight="1" x14ac:dyDescent="0.25">
      <c r="B92" s="55" t="str">
        <f t="shared" si="39"/>
        <v>CEMENTACION</v>
      </c>
      <c r="C92" s="55" t="str">
        <f t="shared" si="39"/>
        <v>Equipamiento &amp; Soporte Técnico</v>
      </c>
      <c r="D92" s="55" t="str">
        <f t="shared" si="39"/>
        <v>Soporte Tecnico</v>
      </c>
      <c r="E92" s="55" t="str">
        <f t="shared" si="28"/>
        <v/>
      </c>
      <c r="F92" s="55" t="str">
        <f t="shared" si="29"/>
        <v>CEMENTACIONEquipamiento &amp; Soporte Técnico</v>
      </c>
      <c r="G92" s="55" t="str">
        <f t="shared" si="34"/>
        <v>CEMENTACIONEquipamiento &amp; Soporte TécnicoSoporte Tecnico</v>
      </c>
      <c r="H92" s="55" t="str">
        <f t="shared" si="30"/>
        <v/>
      </c>
      <c r="I92" s="36" t="s">
        <v>17</v>
      </c>
      <c r="J92" s="35" t="str">
        <f t="shared" si="31"/>
        <v xml:space="preserve"> -CEMENTACION</v>
      </c>
      <c r="O92" s="68" t="s">
        <v>94</v>
      </c>
      <c r="P92" s="69"/>
      <c r="Q92" s="68"/>
      <c r="R92" s="68"/>
      <c r="T92" s="68"/>
      <c r="U92" s="68"/>
      <c r="W92" s="68"/>
      <c r="Y92" s="68"/>
      <c r="Z92" s="68"/>
      <c r="AA92" s="68"/>
      <c r="AC92" s="68"/>
      <c r="AD92" s="68"/>
      <c r="AE92" s="68"/>
      <c r="AF92" s="68"/>
      <c r="AH92" s="58"/>
      <c r="AI92" s="74"/>
      <c r="AJ92" s="58"/>
      <c r="AK92" s="70">
        <v>0.5</v>
      </c>
      <c r="AL92" s="71">
        <v>0.4</v>
      </c>
      <c r="AM92" s="58"/>
      <c r="AN92" s="72">
        <f>SUMIFS($AO:$AO,$G:$G,$G92)</f>
        <v>1</v>
      </c>
      <c r="AO92" s="73"/>
      <c r="AQ92" s="42"/>
      <c r="AR92" s="42"/>
      <c r="AS92" s="42"/>
      <c r="AT92" s="42"/>
      <c r="AU92" s="42"/>
      <c r="AX92" s="58"/>
      <c r="AY92" s="59"/>
      <c r="AZ92" s="58"/>
      <c r="BA92" s="70"/>
      <c r="BB92" s="71">
        <f>AL92*BD92</f>
        <v>0</v>
      </c>
      <c r="BD92" s="72">
        <f>SUMIFS($BE:$BE,$G:$G,$G92)</f>
        <v>0</v>
      </c>
      <c r="BE92" s="73"/>
    </row>
    <row r="93" spans="2:57" ht="3.95" customHeight="1" x14ac:dyDescent="0.25">
      <c r="B93" s="55" t="str">
        <f t="shared" si="39"/>
        <v>CEMENTACION</v>
      </c>
      <c r="C93" s="55" t="str">
        <f t="shared" si="39"/>
        <v>Equipamiento &amp; Soporte Técnico</v>
      </c>
      <c r="D93" s="55" t="str">
        <f t="shared" si="39"/>
        <v>Soporte Tecnico</v>
      </c>
      <c r="E93" s="55" t="str">
        <f t="shared" si="28"/>
        <v/>
      </c>
      <c r="F93" s="55" t="str">
        <f t="shared" si="29"/>
        <v>CEMENTACIONEquipamiento &amp; Soporte Técnico</v>
      </c>
      <c r="G93" s="55" t="str">
        <f t="shared" si="34"/>
        <v>CEMENTACIONEquipamiento &amp; Soporte TécnicoSoporte Tecnico</v>
      </c>
      <c r="H93" s="55" t="str">
        <f t="shared" si="30"/>
        <v/>
      </c>
      <c r="I93" s="36" t="s">
        <v>17</v>
      </c>
      <c r="J93" s="35" t="str">
        <f t="shared" si="31"/>
        <v xml:space="preserve"> -CEMENTACION</v>
      </c>
      <c r="T93" s="53"/>
      <c r="U93" s="53"/>
      <c r="W93" s="53"/>
      <c r="Y93" s="53"/>
      <c r="Z93" s="53"/>
      <c r="AA93" s="53"/>
      <c r="AH93" s="58"/>
      <c r="AI93" s="74"/>
      <c r="AJ93" s="58"/>
      <c r="AK93" s="74"/>
      <c r="AL93" s="75"/>
      <c r="AM93" s="58"/>
      <c r="AN93" s="58"/>
      <c r="AO93" s="76"/>
      <c r="AQ93" s="53"/>
      <c r="AS93" s="53"/>
      <c r="AU93" s="58"/>
      <c r="AX93" s="58"/>
      <c r="AY93" s="59"/>
      <c r="AZ93" s="58"/>
      <c r="BA93" s="74"/>
      <c r="BB93" s="75"/>
      <c r="BD93" s="58"/>
      <c r="BE93" s="76"/>
    </row>
    <row r="94" spans="2:57" ht="45" customHeight="1" x14ac:dyDescent="0.25">
      <c r="B94" s="55" t="str">
        <f t="shared" si="39"/>
        <v>CEMENTACION</v>
      </c>
      <c r="C94" s="55" t="str">
        <f t="shared" si="39"/>
        <v>Equipamiento &amp; Soporte Técnico</v>
      </c>
      <c r="D94" s="55" t="str">
        <f t="shared" si="39"/>
        <v>Soporte Tecnico</v>
      </c>
      <c r="E94" s="55" t="str">
        <f t="shared" si="28"/>
        <v xml:space="preserve">Requerimiento Tecnico de Lechadas y Colchones </v>
      </c>
      <c r="F94" s="55" t="str">
        <f t="shared" si="29"/>
        <v>CEMENTACIONEquipamiento &amp; Soporte Técnico</v>
      </c>
      <c r="G94" s="55" t="str">
        <f t="shared" si="34"/>
        <v>CEMENTACIONEquipamiento &amp; Soporte TécnicoSoporte Tecnico</v>
      </c>
      <c r="H94" s="55" t="str">
        <f t="shared" si="30"/>
        <v xml:space="preserve">CEMENTACIONEquipamiento &amp; Soporte TécnicoSoporte TecnicoRequerimiento Tecnico de Lechadas y Colchones </v>
      </c>
      <c r="I94" s="36" t="s">
        <v>17</v>
      </c>
      <c r="J94" s="35" t="str">
        <f t="shared" si="31"/>
        <v xml:space="preserve"> -CEMENTACION</v>
      </c>
      <c r="P94" s="77" t="s">
        <v>95</v>
      </c>
      <c r="Q94" s="78"/>
      <c r="R94" s="78" t="s">
        <v>96</v>
      </c>
      <c r="T94" s="79" t="s">
        <v>30</v>
      </c>
      <c r="U94" s="79"/>
      <c r="W94" s="79" t="s">
        <v>25</v>
      </c>
      <c r="Y94" s="92" t="s">
        <v>31</v>
      </c>
      <c r="Z94" s="92" t="s">
        <v>31</v>
      </c>
      <c r="AA94" s="92" t="s">
        <v>31</v>
      </c>
      <c r="AC94" s="81" t="str">
        <f>IF($T94="Cumplimiento","",INDEX(TABLA_TIPO_MEDICION[1],MATCH($U94,TABLA_TIPO_MEDICION[TIPO_MEDICION],0),1))</f>
        <v/>
      </c>
      <c r="AD94" s="81" t="str">
        <f>IF($T94="Cumplimiento","",INDEX(TABLA_TIPO_MEDICION[2],MATCH($U94,TABLA_TIPO_MEDICION[TIPO_MEDICION],0),1))</f>
        <v/>
      </c>
      <c r="AE94" s="81" t="str">
        <f>IF($T94="Cumplimiento","",INDEX(TABLA_TIPO_MEDICION[3],MATCH($U94,TABLA_TIPO_MEDICION[TIPO_MEDICION],0),1))</f>
        <v/>
      </c>
      <c r="AF94" s="81" t="str">
        <f>IF($T94="Cumplimiento","",INDEX(TABLA_TIPO_MEDICION[4],MATCH($U94,TABLA_TIPO_MEDICION[TIPO_MEDICION],0),1))</f>
        <v/>
      </c>
      <c r="AH94" s="74"/>
      <c r="AI94" s="74"/>
      <c r="AJ94" s="58"/>
      <c r="AK94" s="74"/>
      <c r="AL94" s="74"/>
      <c r="AM94" s="74"/>
      <c r="AN94" s="58"/>
      <c r="AO94" s="82">
        <v>1</v>
      </c>
      <c r="AQ94" s="3"/>
      <c r="AS94" s="83" t="str">
        <f>IF($AQ94="","",IF($T94="Cumplimiento",INDEX(TABLA_SI_NO[Valor],MATCH($AQ94,TABLA_SI_NO[SI_NO],0),1),IF($AQ94&lt;$Y94,$AC94,IF($AQ94&lt;$Z94,$AD94,IF($AQ94&lt;$AA94,$AE94,IF($AQ94&gt;=$AA94,$AF94))))))</f>
        <v/>
      </c>
      <c r="AU94" s="74"/>
      <c r="AV94" s="84">
        <f t="shared" ref="AV94" si="40">IF(W94="SI",IF(AS94=0,1,0),0)</f>
        <v>0</v>
      </c>
      <c r="AX94" s="74"/>
      <c r="AY94" s="59"/>
      <c r="AZ94" s="58"/>
      <c r="BA94" s="74"/>
      <c r="BB94" s="75"/>
      <c r="BD94" s="58"/>
      <c r="BE94" s="82">
        <f t="shared" ref="BE94" si="41">IF($AS94="",0,$AS94*$AO94)</f>
        <v>0</v>
      </c>
    </row>
    <row r="95" spans="2:57" ht="3.95" customHeight="1" x14ac:dyDescent="0.25">
      <c r="B95" s="55" t="str">
        <f t="shared" si="39"/>
        <v>CEMENTACION</v>
      </c>
      <c r="C95" s="55" t="str">
        <f t="shared" si="39"/>
        <v>Equipamiento &amp; Soporte Técnico</v>
      </c>
      <c r="D95" s="55" t="str">
        <f t="shared" si="39"/>
        <v>Soporte Tecnico</v>
      </c>
      <c r="E95" s="55" t="str">
        <f t="shared" si="28"/>
        <v/>
      </c>
      <c r="F95" s="55" t="str">
        <f t="shared" si="29"/>
        <v>CEMENTACIONEquipamiento &amp; Soporte Técnico</v>
      </c>
      <c r="G95" s="55" t="str">
        <f t="shared" si="34"/>
        <v>CEMENTACIONEquipamiento &amp; Soporte TécnicoSoporte Tecnico</v>
      </c>
      <c r="H95" s="55" t="str">
        <f t="shared" si="30"/>
        <v/>
      </c>
      <c r="I95" s="36" t="s">
        <v>17</v>
      </c>
      <c r="J95" s="35" t="str">
        <f t="shared" si="31"/>
        <v xml:space="preserve"> -CEMENTACION</v>
      </c>
      <c r="AY95" s="59"/>
      <c r="BB95" s="75"/>
    </row>
    <row r="96" spans="2:57" ht="15" customHeight="1" x14ac:dyDescent="0.25">
      <c r="B96" s="55" t="str">
        <f t="shared" si="39"/>
        <v>CEMENTACION</v>
      </c>
      <c r="C96" s="55" t="str">
        <f t="shared" si="39"/>
        <v>Facilidades / Instalaciones</v>
      </c>
      <c r="D96" s="55" t="str">
        <f t="shared" si="39"/>
        <v>Soporte Tecnico</v>
      </c>
      <c r="E96" s="55" t="str">
        <f t="shared" si="28"/>
        <v/>
      </c>
      <c r="F96" s="55" t="str">
        <f t="shared" si="29"/>
        <v>CEMENTACIONFacilidades / Instalaciones</v>
      </c>
      <c r="G96" s="55" t="str">
        <f t="shared" si="34"/>
        <v>CEMENTACIONFacilidades / InstalacionesSoporte Tecnico</v>
      </c>
      <c r="H96" s="55" t="str">
        <f t="shared" si="30"/>
        <v/>
      </c>
      <c r="I96" s="36" t="s">
        <v>58</v>
      </c>
      <c r="J96" s="35" t="str">
        <f t="shared" si="31"/>
        <v>1.3-CEMENTACION</v>
      </c>
      <c r="N96" s="62" t="s">
        <v>59</v>
      </c>
      <c r="O96" s="62"/>
      <c r="P96" s="63"/>
      <c r="Q96" s="62"/>
      <c r="R96" s="62"/>
      <c r="T96" s="62"/>
      <c r="U96" s="62"/>
      <c r="W96" s="62"/>
      <c r="Y96" s="62"/>
      <c r="Z96" s="62"/>
      <c r="AA96" s="62"/>
      <c r="AC96" s="62"/>
      <c r="AD96" s="62"/>
      <c r="AE96" s="62"/>
      <c r="AF96" s="62"/>
      <c r="AH96" s="58"/>
      <c r="AI96" s="64">
        <v>0.3</v>
      </c>
      <c r="AJ96" s="58"/>
      <c r="AK96" s="65">
        <f>SUMIFS($AL:$AL,$F:$F,$F96)</f>
        <v>1</v>
      </c>
      <c r="AL96" s="65"/>
      <c r="AM96" s="58"/>
      <c r="AN96" s="42"/>
      <c r="AO96" s="42"/>
      <c r="AP96" s="42"/>
      <c r="AQ96" s="42"/>
      <c r="AR96" s="42"/>
      <c r="AS96" s="42"/>
      <c r="AT96" s="42"/>
      <c r="AU96" s="42"/>
      <c r="AX96" s="58"/>
      <c r="AY96" s="64">
        <f>AI96*BD96</f>
        <v>0</v>
      </c>
      <c r="AZ96" s="58"/>
      <c r="BD96" s="65">
        <f>SUMIFS($BB:$BB,$F:$F,$F96)</f>
        <v>0</v>
      </c>
      <c r="BE96" s="65"/>
    </row>
    <row r="97" spans="1:59" ht="3.95" customHeight="1" x14ac:dyDescent="0.25">
      <c r="B97" s="55" t="str">
        <f t="shared" si="39"/>
        <v>CEMENTACION</v>
      </c>
      <c r="C97" s="55" t="str">
        <f t="shared" si="39"/>
        <v>Facilidades / Instalaciones</v>
      </c>
      <c r="D97" s="55" t="str">
        <f t="shared" si="39"/>
        <v>Soporte Tecnico</v>
      </c>
      <c r="E97" s="55" t="str">
        <f t="shared" si="28"/>
        <v/>
      </c>
      <c r="F97" s="55" t="str">
        <f t="shared" si="29"/>
        <v>CEMENTACIONFacilidades / Instalaciones</v>
      </c>
      <c r="G97" s="55" t="str">
        <f t="shared" si="34"/>
        <v>CEMENTACIONFacilidades / InstalacionesSoporte Tecnico</v>
      </c>
      <c r="H97" s="55" t="str">
        <f t="shared" si="30"/>
        <v/>
      </c>
      <c r="I97" s="36" t="s">
        <v>17</v>
      </c>
      <c r="J97" s="35" t="str">
        <f t="shared" si="31"/>
        <v xml:space="preserve"> -CEMENTACION</v>
      </c>
      <c r="T97" s="53"/>
      <c r="U97" s="53"/>
      <c r="W97" s="53"/>
      <c r="Y97" s="53"/>
      <c r="Z97" s="53"/>
      <c r="AA97" s="53"/>
      <c r="AC97" s="53"/>
      <c r="AD97" s="53"/>
      <c r="AE97" s="53"/>
      <c r="AF97" s="53"/>
      <c r="AH97" s="58"/>
      <c r="AI97" s="59"/>
      <c r="AJ97" s="58"/>
      <c r="AK97" s="58"/>
      <c r="AL97" s="59"/>
      <c r="AM97" s="58"/>
      <c r="AN97" s="58"/>
      <c r="AO97" s="59"/>
      <c r="AQ97" s="42"/>
      <c r="AR97" s="42"/>
      <c r="AS97" s="42"/>
      <c r="AT97" s="42"/>
      <c r="AU97" s="42"/>
      <c r="AX97" s="58"/>
      <c r="AY97" s="59"/>
      <c r="AZ97" s="58"/>
      <c r="BA97" s="58"/>
      <c r="BB97" s="59"/>
      <c r="BD97" s="53"/>
      <c r="BE97" s="53"/>
    </row>
    <row r="98" spans="1:59" ht="15" customHeight="1" x14ac:dyDescent="0.25">
      <c r="B98" s="55" t="str">
        <f t="shared" si="39"/>
        <v>CEMENTACION</v>
      </c>
      <c r="C98" s="55" t="str">
        <f t="shared" si="39"/>
        <v>Facilidades / Instalaciones</v>
      </c>
      <c r="D98" s="55" t="str">
        <f t="shared" si="39"/>
        <v>Planta</v>
      </c>
      <c r="E98" s="55" t="str">
        <f t="shared" si="28"/>
        <v/>
      </c>
      <c r="F98" s="55" t="str">
        <f t="shared" si="29"/>
        <v>CEMENTACIONFacilidades / Instalaciones</v>
      </c>
      <c r="G98" s="55" t="str">
        <f t="shared" si="34"/>
        <v>CEMENTACIONFacilidades / InstalacionesPlanta</v>
      </c>
      <c r="H98" s="55" t="str">
        <f t="shared" si="30"/>
        <v/>
      </c>
      <c r="I98" s="36" t="s">
        <v>17</v>
      </c>
      <c r="J98" s="35" t="str">
        <f t="shared" si="31"/>
        <v xml:space="preserve"> -CEMENTACION</v>
      </c>
      <c r="N98" s="67"/>
      <c r="O98" s="68" t="s">
        <v>97</v>
      </c>
      <c r="P98" s="69"/>
      <c r="Q98" s="68"/>
      <c r="R98" s="68"/>
      <c r="T98" s="68"/>
      <c r="U98" s="68"/>
      <c r="W98" s="68"/>
      <c r="Y98" s="68"/>
      <c r="Z98" s="68"/>
      <c r="AA98" s="68"/>
      <c r="AC98" s="68"/>
      <c r="AD98" s="68"/>
      <c r="AE98" s="68"/>
      <c r="AF98" s="68"/>
      <c r="AH98" s="58"/>
      <c r="AJ98" s="58"/>
      <c r="AK98" s="70">
        <v>0.5</v>
      </c>
      <c r="AL98" s="71">
        <v>1</v>
      </c>
      <c r="AM98" s="58"/>
      <c r="AN98" s="72">
        <f>SUMIFS($AO:$AO,$G:$G,$G98)</f>
        <v>1</v>
      </c>
      <c r="AO98" s="73"/>
      <c r="AQ98" s="42"/>
      <c r="AR98" s="42"/>
      <c r="AS98" s="42"/>
      <c r="AT98" s="42"/>
      <c r="AU98" s="42"/>
      <c r="AX98" s="58"/>
      <c r="AY98" s="59"/>
      <c r="AZ98" s="58"/>
      <c r="BA98" s="70"/>
      <c r="BB98" s="71">
        <f>AL98*BD98</f>
        <v>0</v>
      </c>
      <c r="BD98" s="72">
        <f>SUMIFS($BE:$BE,$G:$G,$G98)</f>
        <v>0</v>
      </c>
      <c r="BE98" s="73"/>
    </row>
    <row r="99" spans="1:59" ht="3.95" customHeight="1" x14ac:dyDescent="0.25">
      <c r="B99" s="55" t="str">
        <f t="shared" si="39"/>
        <v>CEMENTACION</v>
      </c>
      <c r="C99" s="55" t="str">
        <f t="shared" si="39"/>
        <v>Facilidades / Instalaciones</v>
      </c>
      <c r="D99" s="55" t="str">
        <f t="shared" si="39"/>
        <v>Planta</v>
      </c>
      <c r="E99" s="55" t="str">
        <f t="shared" si="28"/>
        <v/>
      </c>
      <c r="F99" s="55" t="str">
        <f t="shared" si="29"/>
        <v>CEMENTACIONFacilidades / Instalaciones</v>
      </c>
      <c r="G99" s="55" t="str">
        <f t="shared" si="34"/>
        <v>CEMENTACIONFacilidades / InstalacionesPlanta</v>
      </c>
      <c r="H99" s="55" t="str">
        <f t="shared" si="30"/>
        <v/>
      </c>
      <c r="I99" s="36" t="s">
        <v>17</v>
      </c>
      <c r="J99" s="35" t="str">
        <f t="shared" si="31"/>
        <v xml:space="preserve"> -CEMENTACION</v>
      </c>
      <c r="T99" s="53"/>
      <c r="U99" s="53"/>
      <c r="W99" s="53"/>
      <c r="Y99" s="53"/>
      <c r="Z99" s="53"/>
      <c r="AA99" s="53"/>
      <c r="AJ99" s="58"/>
      <c r="AK99" s="74"/>
      <c r="AL99" s="75"/>
      <c r="AM99" s="58"/>
      <c r="AN99" s="58"/>
      <c r="AO99" s="76"/>
      <c r="AQ99" s="53"/>
      <c r="AS99" s="53"/>
      <c r="AU99" s="58"/>
      <c r="AV99" s="93"/>
      <c r="AX99" s="58"/>
      <c r="AY99" s="59"/>
      <c r="AZ99" s="58"/>
      <c r="BA99" s="74"/>
      <c r="BB99" s="75"/>
      <c r="BD99" s="58"/>
      <c r="BE99" s="76"/>
    </row>
    <row r="100" spans="1:59" ht="45" customHeight="1" x14ac:dyDescent="0.25">
      <c r="B100" s="55" t="str">
        <f t="shared" si="39"/>
        <v>CEMENTACION</v>
      </c>
      <c r="C100" s="55" t="str">
        <f t="shared" si="39"/>
        <v>Facilidades / Instalaciones</v>
      </c>
      <c r="D100" s="55" t="str">
        <f t="shared" si="39"/>
        <v>Planta</v>
      </c>
      <c r="E100" s="55" t="str">
        <f t="shared" si="28"/>
        <v>Planta de Cemento en Dos Bocas durante la operación. (si=100% ; no=0%)</v>
      </c>
      <c r="F100" s="55" t="str">
        <f t="shared" si="29"/>
        <v>CEMENTACIONFacilidades / Instalaciones</v>
      </c>
      <c r="G100" s="55" t="str">
        <f t="shared" si="34"/>
        <v>CEMENTACIONFacilidades / InstalacionesPlanta</v>
      </c>
      <c r="H100" s="55" t="str">
        <f t="shared" si="30"/>
        <v>CEMENTACIONFacilidades / InstalacionesPlantaPlanta de Cemento en Dos Bocas durante la operación. (si=100% ; no=0%)</v>
      </c>
      <c r="I100" s="36" t="s">
        <v>17</v>
      </c>
      <c r="J100" s="35" t="str">
        <f t="shared" si="31"/>
        <v xml:space="preserve"> -CEMENTACION</v>
      </c>
      <c r="P100" s="77" t="s">
        <v>98</v>
      </c>
      <c r="Q100" s="78"/>
      <c r="R100" s="78" t="s">
        <v>99</v>
      </c>
      <c r="T100" s="79" t="s">
        <v>30</v>
      </c>
      <c r="U100" s="79"/>
      <c r="W100" s="79" t="s">
        <v>38</v>
      </c>
      <c r="Y100" s="92" t="s">
        <v>31</v>
      </c>
      <c r="Z100" s="92" t="s">
        <v>31</v>
      </c>
      <c r="AA100" s="92" t="s">
        <v>31</v>
      </c>
      <c r="AC100" s="81" t="str">
        <f>IF($T100="Cumplimiento","",INDEX(TABLA_TIPO_MEDICION[1],MATCH($U100,TABLA_TIPO_MEDICION[TIPO_MEDICION],0),1))</f>
        <v/>
      </c>
      <c r="AD100" s="81" t="str">
        <f>IF($T100="Cumplimiento","",INDEX(TABLA_TIPO_MEDICION[2],MATCH($U100,TABLA_TIPO_MEDICION[TIPO_MEDICION],0),1))</f>
        <v/>
      </c>
      <c r="AE100" s="81" t="str">
        <f>IF($T100="Cumplimiento","",INDEX(TABLA_TIPO_MEDICION[3],MATCH($U100,TABLA_TIPO_MEDICION[TIPO_MEDICION],0),1))</f>
        <v/>
      </c>
      <c r="AF100" s="81" t="str">
        <f>IF($T100="Cumplimiento","",INDEX(TABLA_TIPO_MEDICION[4],MATCH($U100,TABLA_TIPO_MEDICION[TIPO_MEDICION],0),1))</f>
        <v/>
      </c>
      <c r="AJ100" s="58"/>
      <c r="AK100" s="74"/>
      <c r="AL100" s="74"/>
      <c r="AM100" s="58"/>
      <c r="AN100" s="58"/>
      <c r="AO100" s="82">
        <v>0.5</v>
      </c>
      <c r="AQ100" s="3"/>
      <c r="AS100" s="83" t="str">
        <f>IF($AQ100="","",IF($T100="Cumplimiento",INDEX(TABLA_SI_NO[Valor],MATCH($AQ100,TABLA_SI_NO[SI_NO],0),1),IF($AQ100&lt;$Y100,$AC100,IF($AQ100&lt;$Z100,$AD100,IF($AQ100&lt;$AA100,$AE100,IF($AQ100&gt;=$AA100,$AF100))))))</f>
        <v/>
      </c>
      <c r="AU100" s="74"/>
      <c r="AV100" s="84">
        <f t="shared" ref="AV100:AV101" si="42">IF(W100="SI",IF(AS100=0,1,0),0)</f>
        <v>0</v>
      </c>
      <c r="AX100" s="74"/>
      <c r="AY100" s="59"/>
      <c r="AZ100" s="58"/>
      <c r="BA100" s="74"/>
      <c r="BB100" s="75"/>
      <c r="BD100" s="58"/>
      <c r="BE100" s="82">
        <f t="shared" ref="BE100:BE101" si="43">IF($AS100="",0,$AS100*$AO100)</f>
        <v>0</v>
      </c>
    </row>
    <row r="101" spans="1:59" ht="45" customHeight="1" x14ac:dyDescent="0.25">
      <c r="B101" s="55" t="str">
        <f t="shared" si="39"/>
        <v>CEMENTACION</v>
      </c>
      <c r="C101" s="55" t="str">
        <f t="shared" si="39"/>
        <v>Facilidades / Instalaciones</v>
      </c>
      <c r="D101" s="55" t="str">
        <f t="shared" si="39"/>
        <v>Planta</v>
      </c>
      <c r="E101" s="55" t="str">
        <f t="shared" si="28"/>
        <v xml:space="preserve">Capacidad instalada en puerto (sks) </v>
      </c>
      <c r="F101" s="55" t="str">
        <f t="shared" si="29"/>
        <v>CEMENTACIONFacilidades / Instalaciones</v>
      </c>
      <c r="G101" s="55" t="str">
        <f t="shared" si="34"/>
        <v>CEMENTACIONFacilidades / InstalacionesPlanta</v>
      </c>
      <c r="H101" s="55" t="str">
        <f t="shared" si="30"/>
        <v xml:space="preserve">CEMENTACIONFacilidades / InstalacionesPlantaCapacidad instalada en puerto (sks) </v>
      </c>
      <c r="I101" s="36" t="s">
        <v>17</v>
      </c>
      <c r="J101" s="35" t="str">
        <f t="shared" si="31"/>
        <v xml:space="preserve"> -CEMENTACION</v>
      </c>
      <c r="P101" s="77" t="s">
        <v>100</v>
      </c>
      <c r="Q101" s="78"/>
      <c r="R101" s="78" t="s">
        <v>101</v>
      </c>
      <c r="T101" s="79" t="s">
        <v>102</v>
      </c>
      <c r="U101" s="79" t="s">
        <v>24</v>
      </c>
      <c r="W101" s="79" t="s">
        <v>38</v>
      </c>
      <c r="Y101" s="80">
        <v>3500</v>
      </c>
      <c r="Z101" s="80">
        <v>5000</v>
      </c>
      <c r="AA101" s="80">
        <v>10000</v>
      </c>
      <c r="AC101" s="81">
        <f>IF($T101="Cumplimiento","",INDEX(TABLA_TIPO_MEDICION[1],MATCH($U101,TABLA_TIPO_MEDICION[TIPO_MEDICION],0),1))</f>
        <v>0</v>
      </c>
      <c r="AD101" s="81">
        <f>IF($T101="Cumplimiento","",INDEX(TABLA_TIPO_MEDICION[2],MATCH($U101,TABLA_TIPO_MEDICION[TIPO_MEDICION],0),1))</f>
        <v>0.8</v>
      </c>
      <c r="AE101" s="81">
        <f>IF($T101="Cumplimiento","",INDEX(TABLA_TIPO_MEDICION[3],MATCH($U101,TABLA_TIPO_MEDICION[TIPO_MEDICION],0),1))</f>
        <v>1</v>
      </c>
      <c r="AF101" s="81">
        <f>IF($T101="Cumplimiento","",INDEX(TABLA_TIPO_MEDICION[4],MATCH($U101,TABLA_TIPO_MEDICION[TIPO_MEDICION],0),1))</f>
        <v>1</v>
      </c>
      <c r="AJ101" s="58"/>
      <c r="AK101" s="74"/>
      <c r="AL101" s="74"/>
      <c r="AM101" s="58"/>
      <c r="AN101" s="58"/>
      <c r="AO101" s="82">
        <v>0.5</v>
      </c>
      <c r="AQ101" s="3"/>
      <c r="AS101" s="83" t="str">
        <f>IF($AQ101="","",IF($T101="Cumplimiento",INDEX(TABLA_SI_NO[Valor],MATCH($AQ101,TABLA_SI_NO[SI_NO],0),1),IF($AQ101&lt;$Y101,$AC101,IF($AQ101&lt;$Z101,$AD101,IF($AQ101&lt;$AA101,$AE101,IF($AQ101&gt;=$AA101,$AF101))))))</f>
        <v/>
      </c>
      <c r="AU101" s="74"/>
      <c r="AV101" s="84">
        <f t="shared" si="42"/>
        <v>0</v>
      </c>
      <c r="AX101" s="74"/>
      <c r="AY101" s="59"/>
      <c r="AZ101" s="58"/>
      <c r="BA101" s="74"/>
      <c r="BB101" s="75"/>
      <c r="BD101" s="58"/>
      <c r="BE101" s="82">
        <f t="shared" si="43"/>
        <v>0</v>
      </c>
    </row>
    <row r="102" spans="1:59" ht="15" customHeight="1" x14ac:dyDescent="0.25">
      <c r="B102" s="55" t="str">
        <f t="shared" si="39"/>
        <v>CEMENTACION</v>
      </c>
      <c r="C102" s="55" t="str">
        <f t="shared" si="39"/>
        <v>Facilidades / Instalaciones</v>
      </c>
      <c r="D102" s="55" t="str">
        <f t="shared" si="39"/>
        <v>Planta</v>
      </c>
      <c r="E102" s="55" t="str">
        <f t="shared" si="28"/>
        <v/>
      </c>
      <c r="F102" s="55" t="str">
        <f t="shared" si="29"/>
        <v>CEMENTACIONFacilidades / Instalaciones</v>
      </c>
      <c r="G102" s="55" t="str">
        <f t="shared" si="34"/>
        <v>CEMENTACIONFacilidades / InstalacionesPlanta</v>
      </c>
      <c r="H102" s="55" t="str">
        <f t="shared" si="30"/>
        <v/>
      </c>
      <c r="I102" s="36" t="s">
        <v>17</v>
      </c>
      <c r="J102" s="35" t="str">
        <f t="shared" si="31"/>
        <v xml:space="preserve"> -CEMENTACION</v>
      </c>
      <c r="AY102" s="59"/>
    </row>
    <row r="103" spans="1:59" ht="15" customHeight="1" x14ac:dyDescent="0.25">
      <c r="B103" s="55" t="str">
        <f t="shared" si="39"/>
        <v>SERVICIO DIRECCIONAL</v>
      </c>
      <c r="C103" s="55" t="str">
        <f t="shared" si="39"/>
        <v>Facilidades / Instalaciones</v>
      </c>
      <c r="D103" s="55" t="str">
        <f t="shared" si="39"/>
        <v>Planta</v>
      </c>
      <c r="E103" s="55" t="str">
        <f t="shared" si="28"/>
        <v/>
      </c>
      <c r="F103" s="55" t="str">
        <f t="shared" si="29"/>
        <v>SERVICIO DIRECCIONALFacilidades / Instalaciones</v>
      </c>
      <c r="G103" s="55" t="str">
        <f t="shared" si="34"/>
        <v>SERVICIO DIRECCIONALFacilidades / InstalacionesPlanta</v>
      </c>
      <c r="H103" s="55" t="str">
        <f t="shared" si="30"/>
        <v/>
      </c>
      <c r="I103" s="36">
        <v>1</v>
      </c>
      <c r="J103" s="35" t="str">
        <f t="shared" si="31"/>
        <v>1-SERVICIO DIRECCIONAL</v>
      </c>
      <c r="M103" s="39" t="s">
        <v>103</v>
      </c>
      <c r="N103" s="39"/>
      <c r="O103" s="39"/>
      <c r="P103" s="40"/>
      <c r="Q103" s="39"/>
      <c r="R103" s="39"/>
      <c r="T103" s="56" t="s">
        <v>16</v>
      </c>
      <c r="U103" s="56"/>
      <c r="W103" s="56"/>
      <c r="Y103" s="56"/>
      <c r="Z103" s="56"/>
      <c r="AA103" s="56"/>
      <c r="AC103" s="56"/>
      <c r="AD103" s="56"/>
      <c r="AE103" s="56"/>
      <c r="AF103" s="56"/>
      <c r="AH103" s="57">
        <f>SUMIFS($AI:$AI,$B:$B,$B103)</f>
        <v>1</v>
      </c>
      <c r="AI103" s="57"/>
      <c r="AJ103" s="58"/>
      <c r="AK103" s="58"/>
      <c r="AL103" s="58"/>
      <c r="AM103" s="58"/>
      <c r="AN103" s="59"/>
      <c r="AO103" s="59"/>
      <c r="AQ103" s="53"/>
      <c r="AR103" s="53"/>
      <c r="AS103" s="53"/>
      <c r="AU103" s="60" t="str">
        <f>IF(SUMIFS($AV:$AV,$B:$B,$B103)&gt;0,"NC","")</f>
        <v/>
      </c>
      <c r="AV103" s="61"/>
      <c r="AZ103" s="58"/>
      <c r="BA103" s="59"/>
      <c r="BB103" s="59"/>
      <c r="BD103" s="57">
        <f>IF(AU103="NC",0,SUMIFS($AY:$AY,$B:$B,$B103))</f>
        <v>0</v>
      </c>
      <c r="BE103" s="57"/>
    </row>
    <row r="104" spans="1:59" ht="3" customHeight="1" x14ac:dyDescent="0.25">
      <c r="B104" s="55" t="str">
        <f t="shared" si="39"/>
        <v>SERVICIO DIRECCIONAL</v>
      </c>
      <c r="C104" s="55" t="str">
        <f t="shared" si="39"/>
        <v>Facilidades / Instalaciones</v>
      </c>
      <c r="D104" s="55" t="str">
        <f t="shared" si="39"/>
        <v>Planta</v>
      </c>
      <c r="E104" s="55" t="str">
        <f t="shared" si="28"/>
        <v/>
      </c>
      <c r="F104" s="55" t="str">
        <f t="shared" si="29"/>
        <v>SERVICIO DIRECCIONALFacilidades / Instalaciones</v>
      </c>
      <c r="G104" s="55" t="str">
        <f t="shared" si="34"/>
        <v>SERVICIO DIRECCIONALFacilidades / InstalacionesPlanta</v>
      </c>
      <c r="H104" s="55" t="str">
        <f t="shared" si="30"/>
        <v/>
      </c>
      <c r="I104" s="36" t="s">
        <v>17</v>
      </c>
      <c r="J104" s="35" t="str">
        <f t="shared" si="31"/>
        <v xml:space="preserve"> -SERVICIO DIRECCIONAL</v>
      </c>
      <c r="T104" s="53"/>
      <c r="U104" s="53"/>
      <c r="W104" s="53"/>
      <c r="Y104" s="53"/>
      <c r="Z104" s="53"/>
      <c r="AA104" s="53"/>
      <c r="AH104" s="58"/>
      <c r="AI104" s="59"/>
      <c r="AJ104" s="58"/>
      <c r="AK104" s="58"/>
      <c r="AL104" s="59"/>
      <c r="AM104" s="58"/>
      <c r="AN104" s="59"/>
      <c r="AO104" s="59"/>
      <c r="AQ104" s="53"/>
      <c r="AR104" s="53"/>
      <c r="AS104" s="53"/>
      <c r="AU104" s="58"/>
      <c r="AV104" s="54"/>
      <c r="AX104" s="58"/>
      <c r="AY104" s="59"/>
      <c r="AZ104" s="58"/>
      <c r="BA104" s="59"/>
      <c r="BB104" s="59"/>
      <c r="BD104" s="53"/>
      <c r="BE104" s="53"/>
    </row>
    <row r="105" spans="1:59" ht="15" customHeight="1" x14ac:dyDescent="0.25">
      <c r="B105" s="55" t="str">
        <f t="shared" si="39"/>
        <v>SERVICIO DIRECCIONAL</v>
      </c>
      <c r="C105" s="55" t="str">
        <f t="shared" si="39"/>
        <v>Personal</v>
      </c>
      <c r="D105" s="55" t="str">
        <f t="shared" si="39"/>
        <v>Planta</v>
      </c>
      <c r="E105" s="55" t="str">
        <f t="shared" si="28"/>
        <v/>
      </c>
      <c r="F105" s="55" t="str">
        <f t="shared" si="29"/>
        <v>SERVICIO DIRECCIONALPersonal</v>
      </c>
      <c r="G105" s="55" t="str">
        <f t="shared" si="34"/>
        <v>SERVICIO DIRECCIONALPersonalPlanta</v>
      </c>
      <c r="H105" s="55" t="str">
        <f t="shared" si="30"/>
        <v/>
      </c>
      <c r="I105" s="36" t="s">
        <v>18</v>
      </c>
      <c r="J105" s="35" t="str">
        <f t="shared" si="31"/>
        <v>1.1-SERVICIO DIRECCIONAL</v>
      </c>
      <c r="N105" s="62" t="s">
        <v>19</v>
      </c>
      <c r="O105" s="62"/>
      <c r="P105" s="63"/>
      <c r="Q105" s="62"/>
      <c r="R105" s="62"/>
      <c r="T105" s="62"/>
      <c r="U105" s="62"/>
      <c r="W105" s="62"/>
      <c r="Y105" s="62"/>
      <c r="Z105" s="62"/>
      <c r="AA105" s="62"/>
      <c r="AC105" s="62"/>
      <c r="AD105" s="62"/>
      <c r="AE105" s="62"/>
      <c r="AF105" s="62"/>
      <c r="AH105" s="58"/>
      <c r="AI105" s="64">
        <v>0.15</v>
      </c>
      <c r="AJ105" s="58"/>
      <c r="AK105" s="65">
        <f>SUMIFS($AL:$AL,$F:$F,$F105)</f>
        <v>1</v>
      </c>
      <c r="AL105" s="65"/>
      <c r="AM105" s="53"/>
      <c r="AN105" s="53"/>
      <c r="AO105" s="53"/>
      <c r="AP105" s="53"/>
      <c r="AQ105" s="53"/>
      <c r="AR105" s="53"/>
      <c r="AS105" s="53"/>
      <c r="AU105" s="58"/>
      <c r="AV105" s="54"/>
      <c r="AX105" s="58"/>
      <c r="AY105" s="64">
        <f>AI105*BD105</f>
        <v>0</v>
      </c>
      <c r="AZ105" s="58"/>
      <c r="BD105" s="65">
        <f>SUMIFS($BB:$BB,$F:$F,$F105)</f>
        <v>0</v>
      </c>
      <c r="BE105" s="65"/>
    </row>
    <row r="106" spans="1:59" ht="3" customHeight="1" x14ac:dyDescent="0.25">
      <c r="B106" s="55" t="str">
        <f t="shared" ref="B106:D121" si="44">IF(M106="",IF(B105="","",B105),M106)</f>
        <v>SERVICIO DIRECCIONAL</v>
      </c>
      <c r="C106" s="55" t="str">
        <f t="shared" si="44"/>
        <v>Personal</v>
      </c>
      <c r="D106" s="55" t="str">
        <f t="shared" si="44"/>
        <v>Planta</v>
      </c>
      <c r="E106" s="55" t="str">
        <f t="shared" si="28"/>
        <v/>
      </c>
      <c r="F106" s="55" t="str">
        <f t="shared" si="29"/>
        <v>SERVICIO DIRECCIONALPersonal</v>
      </c>
      <c r="G106" s="55" t="str">
        <f t="shared" si="34"/>
        <v>SERVICIO DIRECCIONALPersonalPlanta</v>
      </c>
      <c r="H106" s="55" t="str">
        <f t="shared" si="30"/>
        <v/>
      </c>
      <c r="I106" s="36" t="s">
        <v>17</v>
      </c>
      <c r="J106" s="35" t="str">
        <f t="shared" si="31"/>
        <v xml:space="preserve"> -SERVICIO DIRECCIONAL</v>
      </c>
      <c r="T106" s="53"/>
      <c r="U106" s="53"/>
      <c r="W106" s="53"/>
      <c r="Y106" s="53"/>
      <c r="Z106" s="53"/>
      <c r="AA106" s="53"/>
      <c r="AC106" s="53"/>
      <c r="AD106" s="53"/>
      <c r="AE106" s="53"/>
      <c r="AF106" s="53"/>
      <c r="AH106" s="58"/>
      <c r="AI106" s="59"/>
      <c r="AJ106" s="58"/>
      <c r="AK106" s="58"/>
      <c r="AL106" s="59"/>
      <c r="AM106" s="58"/>
      <c r="AN106" s="58"/>
      <c r="AO106" s="59"/>
      <c r="AP106" s="53"/>
      <c r="AQ106" s="53"/>
      <c r="AR106" s="53"/>
      <c r="AS106" s="53"/>
      <c r="AU106" s="58"/>
      <c r="AV106" s="54"/>
      <c r="AX106" s="58"/>
      <c r="AY106" s="66"/>
      <c r="AZ106" s="58"/>
      <c r="BA106" s="58"/>
      <c r="BB106" s="59"/>
      <c r="BD106" s="53"/>
      <c r="BE106" s="53"/>
    </row>
    <row r="107" spans="1:59" ht="15" customHeight="1" x14ac:dyDescent="0.25">
      <c r="A107" s="67"/>
      <c r="B107" s="55" t="str">
        <f t="shared" si="44"/>
        <v>SERVICIO DIRECCIONAL</v>
      </c>
      <c r="C107" s="55" t="str">
        <f t="shared" si="44"/>
        <v>Personal</v>
      </c>
      <c r="D107" s="55" t="str">
        <f t="shared" si="44"/>
        <v>Referente Técnico de la Línea</v>
      </c>
      <c r="E107" s="55" t="str">
        <f t="shared" si="28"/>
        <v/>
      </c>
      <c r="F107" s="55" t="str">
        <f t="shared" si="29"/>
        <v>SERVICIO DIRECCIONALPersonal</v>
      </c>
      <c r="G107" s="55" t="str">
        <f t="shared" si="34"/>
        <v>SERVICIO DIRECCIONALPersonalReferente Técnico de la Línea</v>
      </c>
      <c r="H107" s="55" t="str">
        <f t="shared" si="30"/>
        <v/>
      </c>
      <c r="I107" s="36" t="s">
        <v>17</v>
      </c>
      <c r="J107" s="35" t="str">
        <f t="shared" si="31"/>
        <v xml:space="preserve"> -SERVICIO DIRECCIONAL</v>
      </c>
      <c r="M107" s="67"/>
      <c r="N107" s="67"/>
      <c r="O107" s="68" t="s">
        <v>20</v>
      </c>
      <c r="P107" s="69"/>
      <c r="Q107" s="68"/>
      <c r="R107" s="68"/>
      <c r="T107" s="68"/>
      <c r="U107" s="68"/>
      <c r="W107" s="68"/>
      <c r="Y107" s="68"/>
      <c r="Z107" s="68"/>
      <c r="AA107" s="68"/>
      <c r="AC107" s="68"/>
      <c r="AD107" s="68"/>
      <c r="AE107" s="68"/>
      <c r="AF107" s="68"/>
      <c r="AH107" s="58"/>
      <c r="AI107" s="58"/>
      <c r="AJ107" s="58"/>
      <c r="AK107" s="70"/>
      <c r="AL107" s="71">
        <v>0.5</v>
      </c>
      <c r="AM107" s="58"/>
      <c r="AN107" s="72">
        <f>SUMIFS($AO:$AO,$G:$G,$G107)</f>
        <v>1</v>
      </c>
      <c r="AO107" s="73"/>
      <c r="AQ107" s="53"/>
      <c r="AR107" s="53"/>
      <c r="AS107" s="53"/>
      <c r="AU107" s="58"/>
      <c r="AV107" s="54"/>
      <c r="AX107" s="58"/>
      <c r="AY107" s="66"/>
      <c r="AZ107" s="58"/>
      <c r="BA107" s="70"/>
      <c r="BB107" s="71">
        <f>AL107*BD107</f>
        <v>0</v>
      </c>
      <c r="BD107" s="72">
        <f>SUMIFS($BE:$BE,$G:$G,$G107)</f>
        <v>0</v>
      </c>
      <c r="BE107" s="73"/>
      <c r="BG107" s="58"/>
    </row>
    <row r="108" spans="1:59" ht="5.0999999999999996" customHeight="1" x14ac:dyDescent="0.25">
      <c r="B108" s="55" t="str">
        <f t="shared" si="44"/>
        <v>SERVICIO DIRECCIONAL</v>
      </c>
      <c r="C108" s="55" t="str">
        <f t="shared" si="44"/>
        <v>Personal</v>
      </c>
      <c r="D108" s="55" t="str">
        <f t="shared" si="44"/>
        <v>Referente Técnico de la Línea</v>
      </c>
      <c r="E108" s="55" t="str">
        <f t="shared" si="28"/>
        <v/>
      </c>
      <c r="F108" s="55" t="str">
        <f t="shared" si="29"/>
        <v>SERVICIO DIRECCIONALPersonal</v>
      </c>
      <c r="G108" s="55" t="str">
        <f t="shared" si="34"/>
        <v>SERVICIO DIRECCIONALPersonalReferente Técnico de la Línea</v>
      </c>
      <c r="H108" s="55" t="str">
        <f t="shared" si="30"/>
        <v/>
      </c>
      <c r="I108" s="36" t="s">
        <v>17</v>
      </c>
      <c r="J108" s="35" t="str">
        <f t="shared" si="31"/>
        <v xml:space="preserve"> -SERVICIO DIRECCIONAL</v>
      </c>
      <c r="T108" s="53"/>
      <c r="U108" s="53"/>
      <c r="W108" s="53"/>
      <c r="Y108" s="53"/>
      <c r="Z108" s="53"/>
      <c r="AA108" s="53"/>
      <c r="AH108" s="58"/>
      <c r="AI108" s="58"/>
      <c r="AJ108" s="58"/>
      <c r="AK108" s="74"/>
      <c r="AL108" s="75"/>
      <c r="AM108" s="58"/>
      <c r="AN108" s="58"/>
      <c r="AO108" s="76"/>
      <c r="AQ108" s="53"/>
      <c r="AS108" s="53"/>
      <c r="AU108" s="58"/>
      <c r="AV108" s="54"/>
      <c r="AX108" s="58"/>
      <c r="AY108" s="66"/>
      <c r="AZ108" s="58"/>
      <c r="BA108" s="74"/>
      <c r="BB108" s="75"/>
      <c r="BD108" s="58"/>
      <c r="BE108" s="76"/>
    </row>
    <row r="109" spans="1:59" ht="45" customHeight="1" x14ac:dyDescent="0.25">
      <c r="B109" s="55" t="str">
        <f t="shared" si="44"/>
        <v>SERVICIO DIRECCIONAL</v>
      </c>
      <c r="C109" s="55" t="str">
        <f t="shared" si="44"/>
        <v>Personal</v>
      </c>
      <c r="D109" s="55" t="str">
        <f t="shared" si="44"/>
        <v>Referente Técnico de la Línea</v>
      </c>
      <c r="E109" s="55" t="str">
        <f t="shared" si="28"/>
        <v>Experiencia General</v>
      </c>
      <c r="F109" s="55" t="str">
        <f t="shared" si="29"/>
        <v>SERVICIO DIRECCIONALPersonal</v>
      </c>
      <c r="G109" s="55" t="str">
        <f t="shared" si="34"/>
        <v>SERVICIO DIRECCIONALPersonalReferente Técnico de la Línea</v>
      </c>
      <c r="H109" s="55" t="str">
        <f t="shared" si="30"/>
        <v>SERVICIO DIRECCIONALPersonalReferente Técnico de la LíneaExperiencia General</v>
      </c>
      <c r="I109" s="36" t="s">
        <v>17</v>
      </c>
      <c r="J109" s="35" t="str">
        <f t="shared" si="31"/>
        <v xml:space="preserve"> -SERVICIO DIRECCIONAL</v>
      </c>
      <c r="P109" s="77" t="s">
        <v>21</v>
      </c>
      <c r="Q109" s="78"/>
      <c r="R109" s="78" t="s">
        <v>22</v>
      </c>
      <c r="T109" s="79" t="s">
        <v>23</v>
      </c>
      <c r="U109" s="79" t="s">
        <v>24</v>
      </c>
      <c r="W109" s="79" t="s">
        <v>25</v>
      </c>
      <c r="Y109" s="80">
        <v>8</v>
      </c>
      <c r="Z109" s="80">
        <v>10</v>
      </c>
      <c r="AA109" s="80">
        <v>10</v>
      </c>
      <c r="AC109" s="81">
        <f>IF($T109="Cumplimiento","",INDEX(TABLA_TIPO_MEDICION[1],MATCH($U109,TABLA_TIPO_MEDICION[TIPO_MEDICION],0),1))</f>
        <v>0</v>
      </c>
      <c r="AD109" s="81">
        <f>IF($T109="Cumplimiento","",INDEX(TABLA_TIPO_MEDICION[2],MATCH($U109,TABLA_TIPO_MEDICION[TIPO_MEDICION],0),1))</f>
        <v>0.8</v>
      </c>
      <c r="AE109" s="81">
        <f>IF($T109="Cumplimiento","",INDEX(TABLA_TIPO_MEDICION[3],MATCH($U109,TABLA_TIPO_MEDICION[TIPO_MEDICION],0),1))</f>
        <v>1</v>
      </c>
      <c r="AF109" s="81">
        <f>IF($T109="Cumplimiento","",INDEX(TABLA_TIPO_MEDICION[4],MATCH($U109,TABLA_TIPO_MEDICION[TIPO_MEDICION],0),1))</f>
        <v>1</v>
      </c>
      <c r="AH109" s="74"/>
      <c r="AI109" s="58"/>
      <c r="AJ109" s="58"/>
      <c r="AK109" s="74"/>
      <c r="AL109" s="58"/>
      <c r="AM109" s="58"/>
      <c r="AN109" s="58"/>
      <c r="AO109" s="82">
        <v>0.3</v>
      </c>
      <c r="AQ109" s="3"/>
      <c r="AS109" s="83" t="str">
        <f>IF($AQ109="","",IF($T109="Cumplimiento",INDEX(TABLA_SI_NO[Valor],MATCH($AQ109,TABLA_SI_NO[SI_NO],0),1),IF($AQ109&lt;$Y109,$AC109,IF($AQ109&lt;$Z109,$AD109,IF($AQ109&lt;$AA109,$AE109,IF($AQ109&gt;=$AA109,$AF109))))))</f>
        <v/>
      </c>
      <c r="AU109" s="74"/>
      <c r="AV109" s="84">
        <f t="shared" ref="AV109:AV111" si="45">IF(W109="SI",IF(AS109=0,1,0),0)</f>
        <v>0</v>
      </c>
      <c r="AX109" s="74"/>
      <c r="AY109" s="66"/>
      <c r="AZ109" s="58"/>
      <c r="BA109" s="74"/>
      <c r="BB109" s="66"/>
      <c r="BD109" s="58"/>
      <c r="BE109" s="82">
        <f t="shared" ref="BE109:BE111" si="46">IF($AS109="",0,$AS109*$AO109)</f>
        <v>0</v>
      </c>
    </row>
    <row r="110" spans="1:59" ht="45" customHeight="1" x14ac:dyDescent="0.25">
      <c r="B110" s="55" t="str">
        <f t="shared" si="44"/>
        <v>SERVICIO DIRECCIONAL</v>
      </c>
      <c r="C110" s="55" t="str">
        <f t="shared" si="44"/>
        <v>Personal</v>
      </c>
      <c r="D110" s="55" t="str">
        <f t="shared" si="44"/>
        <v>Referente Técnico de la Línea</v>
      </c>
      <c r="E110" s="55" t="str">
        <f t="shared" si="28"/>
        <v>Experiencia Offshore</v>
      </c>
      <c r="F110" s="55" t="str">
        <f t="shared" si="29"/>
        <v>SERVICIO DIRECCIONALPersonal</v>
      </c>
      <c r="G110" s="55" t="str">
        <f t="shared" si="34"/>
        <v>SERVICIO DIRECCIONALPersonalReferente Técnico de la Línea</v>
      </c>
      <c r="H110" s="55" t="str">
        <f t="shared" si="30"/>
        <v>SERVICIO DIRECCIONALPersonalReferente Técnico de la LíneaExperiencia Offshore</v>
      </c>
      <c r="I110" s="36" t="s">
        <v>17</v>
      </c>
      <c r="J110" s="35" t="str">
        <f t="shared" si="31"/>
        <v xml:space="preserve"> -SERVICIO DIRECCIONAL</v>
      </c>
      <c r="P110" s="77" t="s">
        <v>26</v>
      </c>
      <c r="Q110" s="78"/>
      <c r="R110" s="78" t="s">
        <v>22</v>
      </c>
      <c r="T110" s="79" t="s">
        <v>23</v>
      </c>
      <c r="U110" s="79" t="s">
        <v>24</v>
      </c>
      <c r="W110" s="79" t="s">
        <v>25</v>
      </c>
      <c r="Y110" s="80">
        <v>4</v>
      </c>
      <c r="Z110" s="80">
        <v>5</v>
      </c>
      <c r="AA110" s="80">
        <v>5</v>
      </c>
      <c r="AC110" s="81">
        <f>IF($T110="Cumplimiento","",INDEX(TABLA_TIPO_MEDICION[1],MATCH($U110,TABLA_TIPO_MEDICION[TIPO_MEDICION],0),1))</f>
        <v>0</v>
      </c>
      <c r="AD110" s="81">
        <f>IF($T110="Cumplimiento","",INDEX(TABLA_TIPO_MEDICION[2],MATCH($U110,TABLA_TIPO_MEDICION[TIPO_MEDICION],0),1))</f>
        <v>0.8</v>
      </c>
      <c r="AE110" s="81">
        <f>IF($T110="Cumplimiento","",INDEX(TABLA_TIPO_MEDICION[3],MATCH($U110,TABLA_TIPO_MEDICION[TIPO_MEDICION],0),1))</f>
        <v>1</v>
      </c>
      <c r="AF110" s="81">
        <f>IF($T110="Cumplimiento","",INDEX(TABLA_TIPO_MEDICION[4],MATCH($U110,TABLA_TIPO_MEDICION[TIPO_MEDICION],0),1))</f>
        <v>1</v>
      </c>
      <c r="AH110" s="74"/>
      <c r="AI110" s="58"/>
      <c r="AJ110" s="58"/>
      <c r="AK110" s="74"/>
      <c r="AL110" s="58"/>
      <c r="AM110" s="58"/>
      <c r="AN110" s="58"/>
      <c r="AO110" s="82">
        <v>0.4</v>
      </c>
      <c r="AQ110" s="3"/>
      <c r="AS110" s="83" t="str">
        <f>IF($AQ110="","",IF($T110="Cumplimiento",INDEX(TABLA_SI_NO[Valor],MATCH($AQ110,TABLA_SI_NO[SI_NO],0),1),IF($AQ110&lt;$Y110,$AC110,IF($AQ110&lt;$Z110,$AD110,IF($AQ110&lt;$AA110,$AE110,IF($AQ110&gt;=$AA110,$AF110))))))</f>
        <v/>
      </c>
      <c r="AU110" s="74"/>
      <c r="AV110" s="84">
        <f t="shared" si="45"/>
        <v>0</v>
      </c>
      <c r="AX110" s="74"/>
      <c r="AY110" s="66"/>
      <c r="AZ110" s="58"/>
      <c r="BA110" s="74"/>
      <c r="BB110" s="66"/>
      <c r="BD110" s="58"/>
      <c r="BE110" s="82">
        <f t="shared" si="46"/>
        <v>0</v>
      </c>
    </row>
    <row r="111" spans="1:59" ht="45" customHeight="1" x14ac:dyDescent="0.25">
      <c r="B111" s="55" t="str">
        <f t="shared" si="44"/>
        <v>SERVICIO DIRECCIONAL</v>
      </c>
      <c r="C111" s="55" t="str">
        <f t="shared" si="44"/>
        <v>Personal</v>
      </c>
      <c r="D111" s="55" t="str">
        <f t="shared" si="44"/>
        <v>Referente Técnico de la Línea</v>
      </c>
      <c r="E111" s="55" t="str">
        <f t="shared" si="28"/>
        <v>Formación Profesional</v>
      </c>
      <c r="F111" s="55" t="str">
        <f t="shared" si="29"/>
        <v>SERVICIO DIRECCIONALPersonal</v>
      </c>
      <c r="G111" s="55" t="str">
        <f t="shared" si="34"/>
        <v>SERVICIO DIRECCIONALPersonalReferente Técnico de la Línea</v>
      </c>
      <c r="H111" s="55" t="str">
        <f t="shared" si="30"/>
        <v>SERVICIO DIRECCIONALPersonalReferente Técnico de la LíneaFormación Profesional</v>
      </c>
      <c r="I111" s="36" t="s">
        <v>17</v>
      </c>
      <c r="J111" s="35" t="str">
        <f t="shared" si="31"/>
        <v xml:space="preserve"> -SERVICIO DIRECCIONAL</v>
      </c>
      <c r="P111" s="77" t="s">
        <v>27</v>
      </c>
      <c r="Q111" s="78" t="s">
        <v>28</v>
      </c>
      <c r="R111" s="78" t="s">
        <v>29</v>
      </c>
      <c r="T111" s="79" t="s">
        <v>30</v>
      </c>
      <c r="U111" s="79"/>
      <c r="W111" s="79" t="s">
        <v>25</v>
      </c>
      <c r="Y111" s="80" t="s">
        <v>31</v>
      </c>
      <c r="Z111" s="80" t="s">
        <v>31</v>
      </c>
      <c r="AA111" s="80" t="s">
        <v>31</v>
      </c>
      <c r="AC111" s="81" t="str">
        <f>IF($T111="Cumplimiento","",INDEX(TABLA_TIPO_MEDICION[1],MATCH($U111,TABLA_TIPO_MEDICION[TIPO_MEDICION],0),1))</f>
        <v/>
      </c>
      <c r="AD111" s="81" t="str">
        <f>IF($T111="Cumplimiento","",INDEX(TABLA_TIPO_MEDICION[2],MATCH($U111,TABLA_TIPO_MEDICION[TIPO_MEDICION],0),1))</f>
        <v/>
      </c>
      <c r="AE111" s="81" t="str">
        <f>IF($T111="Cumplimiento","",INDEX(TABLA_TIPO_MEDICION[3],MATCH($U111,TABLA_TIPO_MEDICION[TIPO_MEDICION],0),1))</f>
        <v/>
      </c>
      <c r="AF111" s="81" t="str">
        <f>IF($T111="Cumplimiento","",INDEX(TABLA_TIPO_MEDICION[4],MATCH($U111,TABLA_TIPO_MEDICION[TIPO_MEDICION],0),1))</f>
        <v/>
      </c>
      <c r="AH111" s="74"/>
      <c r="AI111" s="58"/>
      <c r="AJ111" s="58"/>
      <c r="AK111" s="74"/>
      <c r="AL111" s="58"/>
      <c r="AM111" s="58"/>
      <c r="AN111" s="58"/>
      <c r="AO111" s="82">
        <v>0.3</v>
      </c>
      <c r="AQ111" s="3"/>
      <c r="AS111" s="83" t="str">
        <f>IF($AQ111="","",IF($T111="Cumplimiento",INDEX(TABLA_SI_NO[Valor],MATCH($AQ111,TABLA_SI_NO[SI_NO],0),1),IF($AQ111&lt;$Y111,$AC111,IF($AQ111&lt;$Z111,$AD111,IF($AQ111&lt;$AA111,$AE111,IF($AQ111&gt;=$AA111,$AF111))))))</f>
        <v/>
      </c>
      <c r="AU111" s="74"/>
      <c r="AV111" s="84">
        <f t="shared" si="45"/>
        <v>0</v>
      </c>
      <c r="AX111" s="74"/>
      <c r="AY111" s="66"/>
      <c r="AZ111" s="58"/>
      <c r="BA111" s="74"/>
      <c r="BB111" s="66"/>
      <c r="BD111" s="58"/>
      <c r="BE111" s="82">
        <f t="shared" si="46"/>
        <v>0</v>
      </c>
    </row>
    <row r="112" spans="1:59" ht="5.0999999999999996" customHeight="1" x14ac:dyDescent="0.25">
      <c r="B112" s="55" t="str">
        <f t="shared" si="44"/>
        <v>SERVICIO DIRECCIONAL</v>
      </c>
      <c r="C112" s="55" t="str">
        <f t="shared" si="44"/>
        <v>Personal</v>
      </c>
      <c r="D112" s="55" t="str">
        <f t="shared" si="44"/>
        <v>Referente Técnico de la Línea</v>
      </c>
      <c r="E112" s="55" t="str">
        <f t="shared" si="28"/>
        <v/>
      </c>
      <c r="F112" s="55" t="str">
        <f t="shared" si="29"/>
        <v>SERVICIO DIRECCIONALPersonal</v>
      </c>
      <c r="G112" s="55" t="str">
        <f t="shared" si="34"/>
        <v>SERVICIO DIRECCIONALPersonalReferente Técnico de la Línea</v>
      </c>
      <c r="H112" s="55" t="str">
        <f t="shared" si="30"/>
        <v/>
      </c>
      <c r="I112" s="36" t="s">
        <v>17</v>
      </c>
      <c r="J112" s="35" t="str">
        <f t="shared" si="31"/>
        <v xml:space="preserve"> -SERVICIO DIRECCIONAL</v>
      </c>
      <c r="P112" s="85"/>
      <c r="Q112" s="86"/>
      <c r="R112" s="86"/>
      <c r="T112" s="53"/>
      <c r="U112" s="53"/>
      <c r="W112" s="53"/>
      <c r="Y112" s="53"/>
      <c r="Z112" s="53"/>
      <c r="AA112" s="53"/>
      <c r="AH112" s="58"/>
      <c r="AI112" s="58"/>
      <c r="AJ112" s="58"/>
      <c r="AK112" s="58"/>
      <c r="AL112" s="66"/>
      <c r="AM112" s="58"/>
      <c r="AN112" s="58"/>
      <c r="AO112" s="66"/>
      <c r="AQ112" s="53"/>
      <c r="AS112" s="87"/>
      <c r="AU112" s="58"/>
      <c r="AV112" s="54"/>
      <c r="AX112" s="58"/>
      <c r="AY112" s="66"/>
      <c r="AZ112" s="58"/>
      <c r="BA112" s="58"/>
      <c r="BB112" s="66"/>
      <c r="BD112" s="87"/>
      <c r="BE112" s="87"/>
    </row>
    <row r="113" spans="1:57" ht="15" customHeight="1" x14ac:dyDescent="0.25">
      <c r="A113" s="67"/>
      <c r="B113" s="55" t="str">
        <f t="shared" si="44"/>
        <v>SERVICIO DIRECCIONAL</v>
      </c>
      <c r="C113" s="55" t="str">
        <f t="shared" si="44"/>
        <v>Personal</v>
      </c>
      <c r="D113" s="55" t="str">
        <f t="shared" si="44"/>
        <v>Supervisor de Servicio en Plataforma Autoelevable</v>
      </c>
      <c r="E113" s="55" t="str">
        <f t="shared" si="28"/>
        <v/>
      </c>
      <c r="F113" s="55" t="str">
        <f t="shared" si="29"/>
        <v>SERVICIO DIRECCIONALPersonal</v>
      </c>
      <c r="G113" s="55" t="str">
        <f t="shared" si="34"/>
        <v>SERVICIO DIRECCIONALPersonalSupervisor de Servicio en Plataforma Autoelevable</v>
      </c>
      <c r="H113" s="55" t="str">
        <f t="shared" si="30"/>
        <v/>
      </c>
      <c r="I113" s="36" t="s">
        <v>17</v>
      </c>
      <c r="J113" s="35" t="str">
        <f t="shared" si="31"/>
        <v xml:space="preserve"> -SERVICIO DIRECCIONAL</v>
      </c>
      <c r="M113" s="67"/>
      <c r="N113" s="67"/>
      <c r="O113" s="88" t="s">
        <v>32</v>
      </c>
      <c r="P113" s="89"/>
      <c r="Q113" s="88"/>
      <c r="R113" s="88"/>
      <c r="T113" s="88"/>
      <c r="U113" s="88"/>
      <c r="W113" s="88"/>
      <c r="Y113" s="88"/>
      <c r="Z113" s="88"/>
      <c r="AA113" s="88"/>
      <c r="AC113" s="88"/>
      <c r="AD113" s="88"/>
      <c r="AE113" s="88"/>
      <c r="AF113" s="88"/>
      <c r="AH113" s="58"/>
      <c r="AI113" s="58"/>
      <c r="AJ113" s="58"/>
      <c r="AK113" s="70"/>
      <c r="AL113" s="71">
        <v>0.5</v>
      </c>
      <c r="AM113" s="58"/>
      <c r="AN113" s="72">
        <f>SUMIFS($AO:$AO,$G:$G,$G113)</f>
        <v>1</v>
      </c>
      <c r="AO113" s="73"/>
      <c r="AU113" s="58"/>
      <c r="AV113" s="54"/>
      <c r="AX113" s="58"/>
      <c r="AY113" s="66"/>
      <c r="AZ113" s="58"/>
      <c r="BA113" s="70"/>
      <c r="BB113" s="71">
        <f>AL113*BD113</f>
        <v>0</v>
      </c>
      <c r="BD113" s="72">
        <f>SUMIFS($BE:$BE,$G:$G,$G113)</f>
        <v>0</v>
      </c>
      <c r="BE113" s="73"/>
    </row>
    <row r="114" spans="1:57" ht="5.0999999999999996" customHeight="1" x14ac:dyDescent="0.25">
      <c r="B114" s="55" t="str">
        <f t="shared" si="44"/>
        <v>SERVICIO DIRECCIONAL</v>
      </c>
      <c r="C114" s="55" t="str">
        <f t="shared" si="44"/>
        <v>Personal</v>
      </c>
      <c r="D114" s="55" t="str">
        <f t="shared" si="44"/>
        <v>Supervisor de Servicio en Plataforma Autoelevable</v>
      </c>
      <c r="E114" s="55" t="str">
        <f t="shared" si="28"/>
        <v/>
      </c>
      <c r="F114" s="55" t="str">
        <f t="shared" si="29"/>
        <v>SERVICIO DIRECCIONALPersonal</v>
      </c>
      <c r="G114" s="55" t="str">
        <f t="shared" si="34"/>
        <v>SERVICIO DIRECCIONALPersonalSupervisor de Servicio en Plataforma Autoelevable</v>
      </c>
      <c r="H114" s="55" t="str">
        <f t="shared" si="30"/>
        <v/>
      </c>
      <c r="I114" s="36" t="s">
        <v>17</v>
      </c>
      <c r="J114" s="35" t="str">
        <f t="shared" si="31"/>
        <v xml:space="preserve"> -SERVICIO DIRECCIONAL</v>
      </c>
      <c r="T114" s="53"/>
      <c r="U114" s="53"/>
      <c r="W114" s="53"/>
      <c r="Y114" s="53"/>
      <c r="Z114" s="53"/>
      <c r="AA114" s="53"/>
      <c r="AH114" s="58"/>
      <c r="AI114" s="58"/>
      <c r="AJ114" s="58"/>
      <c r="AK114" s="74"/>
      <c r="AL114" s="75"/>
      <c r="AM114" s="58"/>
      <c r="AN114" s="58"/>
      <c r="AO114" s="76"/>
      <c r="AQ114" s="53"/>
      <c r="AS114" s="87"/>
      <c r="AU114" s="58"/>
      <c r="AV114" s="54"/>
      <c r="AX114" s="58"/>
      <c r="AY114" s="66"/>
      <c r="AZ114" s="58"/>
      <c r="BA114" s="74"/>
      <c r="BB114" s="75"/>
      <c r="BD114" s="58"/>
      <c r="BE114" s="76"/>
    </row>
    <row r="115" spans="1:57" ht="45" customHeight="1" x14ac:dyDescent="0.25">
      <c r="B115" s="55" t="str">
        <f t="shared" si="44"/>
        <v>SERVICIO DIRECCIONAL</v>
      </c>
      <c r="C115" s="55" t="str">
        <f t="shared" si="44"/>
        <v>Personal</v>
      </c>
      <c r="D115" s="55" t="str">
        <f t="shared" si="44"/>
        <v>Supervisor de Servicio en Plataforma Autoelevable</v>
      </c>
      <c r="E115" s="55" t="str">
        <f t="shared" si="28"/>
        <v>Experiencia General</v>
      </c>
      <c r="F115" s="55" t="str">
        <f t="shared" si="29"/>
        <v>SERVICIO DIRECCIONALPersonal</v>
      </c>
      <c r="G115" s="55" t="str">
        <f t="shared" si="34"/>
        <v>SERVICIO DIRECCIONALPersonalSupervisor de Servicio en Plataforma Autoelevable</v>
      </c>
      <c r="H115" s="55" t="str">
        <f t="shared" si="30"/>
        <v>SERVICIO DIRECCIONALPersonalSupervisor de Servicio en Plataforma AutoelevableExperiencia General</v>
      </c>
      <c r="I115" s="36" t="s">
        <v>17</v>
      </c>
      <c r="J115" s="35" t="str">
        <f t="shared" si="31"/>
        <v xml:space="preserve"> -SERVICIO DIRECCIONAL</v>
      </c>
      <c r="P115" s="77" t="s">
        <v>21</v>
      </c>
      <c r="Q115" s="78"/>
      <c r="R115" s="78" t="s">
        <v>22</v>
      </c>
      <c r="T115" s="79" t="s">
        <v>23</v>
      </c>
      <c r="U115" s="79" t="s">
        <v>24</v>
      </c>
      <c r="W115" s="79" t="s">
        <v>25</v>
      </c>
      <c r="Y115" s="80">
        <v>8</v>
      </c>
      <c r="Z115" s="80">
        <v>10</v>
      </c>
      <c r="AA115" s="80">
        <v>10</v>
      </c>
      <c r="AC115" s="81">
        <f>IF($T115="Cumplimiento","",INDEX(TABLA_TIPO_MEDICION[1],MATCH($U115,TABLA_TIPO_MEDICION[TIPO_MEDICION],0),1))</f>
        <v>0</v>
      </c>
      <c r="AD115" s="81">
        <f>IF($T115="Cumplimiento","",INDEX(TABLA_TIPO_MEDICION[2],MATCH($U115,TABLA_TIPO_MEDICION[TIPO_MEDICION],0),1))</f>
        <v>0.8</v>
      </c>
      <c r="AE115" s="81">
        <f>IF($T115="Cumplimiento","",INDEX(TABLA_TIPO_MEDICION[3],MATCH($U115,TABLA_TIPO_MEDICION[TIPO_MEDICION],0),1))</f>
        <v>1</v>
      </c>
      <c r="AF115" s="81">
        <f>IF($T115="Cumplimiento","",INDEX(TABLA_TIPO_MEDICION[4],MATCH($U115,TABLA_TIPO_MEDICION[TIPO_MEDICION],0),1))</f>
        <v>1</v>
      </c>
      <c r="AH115" s="74"/>
      <c r="AI115" s="58"/>
      <c r="AJ115" s="58"/>
      <c r="AK115" s="58"/>
      <c r="AL115" s="58"/>
      <c r="AM115" s="58"/>
      <c r="AN115" s="58"/>
      <c r="AO115" s="82">
        <v>0.3</v>
      </c>
      <c r="AQ115" s="3"/>
      <c r="AS115" s="83" t="str">
        <f>IF($AQ115="","",IF($T115="Cumplimiento",INDEX(TABLA_SI_NO[Valor],MATCH($AQ115,TABLA_SI_NO[SI_NO],0),1),IF($AQ115&lt;$Y115,$AC115,IF($AQ115&lt;$Z115,$AD115,IF($AQ115&lt;$AA115,$AE115,IF($AQ115&gt;=$AA115,$AF115))))))</f>
        <v/>
      </c>
      <c r="AU115" s="74"/>
      <c r="AV115" s="84">
        <f t="shared" ref="AV115:AV117" si="47">IF(W115="SI",IF(AS115=0,1,0),0)</f>
        <v>0</v>
      </c>
      <c r="AX115" s="74"/>
      <c r="AY115" s="66"/>
      <c r="AZ115" s="58"/>
      <c r="BA115" s="74"/>
      <c r="BB115" s="66"/>
      <c r="BD115" s="58"/>
      <c r="BE115" s="82">
        <f t="shared" ref="BE115:BE117" si="48">IF($AS115="",0,$AS115*$AO115)</f>
        <v>0</v>
      </c>
    </row>
    <row r="116" spans="1:57" ht="45" customHeight="1" x14ac:dyDescent="0.25">
      <c r="B116" s="55" t="str">
        <f t="shared" si="44"/>
        <v>SERVICIO DIRECCIONAL</v>
      </c>
      <c r="C116" s="55" t="str">
        <f t="shared" si="44"/>
        <v>Personal</v>
      </c>
      <c r="D116" s="55" t="str">
        <f t="shared" si="44"/>
        <v>Supervisor de Servicio en Plataforma Autoelevable</v>
      </c>
      <c r="E116" s="55" t="str">
        <f t="shared" si="28"/>
        <v>Experiencia Offshore</v>
      </c>
      <c r="F116" s="55" t="str">
        <f t="shared" si="29"/>
        <v>SERVICIO DIRECCIONALPersonal</v>
      </c>
      <c r="G116" s="55" t="str">
        <f t="shared" si="34"/>
        <v>SERVICIO DIRECCIONALPersonalSupervisor de Servicio en Plataforma Autoelevable</v>
      </c>
      <c r="H116" s="55" t="str">
        <f t="shared" si="30"/>
        <v>SERVICIO DIRECCIONALPersonalSupervisor de Servicio en Plataforma AutoelevableExperiencia Offshore</v>
      </c>
      <c r="I116" s="36" t="s">
        <v>17</v>
      </c>
      <c r="J116" s="35" t="str">
        <f t="shared" si="31"/>
        <v xml:space="preserve"> -SERVICIO DIRECCIONAL</v>
      </c>
      <c r="P116" s="77" t="s">
        <v>26</v>
      </c>
      <c r="Q116" s="78"/>
      <c r="R116" s="78" t="s">
        <v>83</v>
      </c>
      <c r="T116" s="79" t="s">
        <v>23</v>
      </c>
      <c r="U116" s="79" t="s">
        <v>24</v>
      </c>
      <c r="W116" s="79" t="s">
        <v>25</v>
      </c>
      <c r="Y116" s="80">
        <v>5</v>
      </c>
      <c r="Z116" s="80">
        <v>7</v>
      </c>
      <c r="AA116" s="80">
        <v>7</v>
      </c>
      <c r="AC116" s="81">
        <f>IF($T116="Cumplimiento","",INDEX(TABLA_TIPO_MEDICION[1],MATCH($U116,TABLA_TIPO_MEDICION[TIPO_MEDICION],0),1))</f>
        <v>0</v>
      </c>
      <c r="AD116" s="81">
        <f>IF($T116="Cumplimiento","",INDEX(TABLA_TIPO_MEDICION[2],MATCH($U116,TABLA_TIPO_MEDICION[TIPO_MEDICION],0),1))</f>
        <v>0.8</v>
      </c>
      <c r="AE116" s="81">
        <f>IF($T116="Cumplimiento","",INDEX(TABLA_TIPO_MEDICION[3],MATCH($U116,TABLA_TIPO_MEDICION[TIPO_MEDICION],0),1))</f>
        <v>1</v>
      </c>
      <c r="AF116" s="81">
        <f>IF($T116="Cumplimiento","",INDEX(TABLA_TIPO_MEDICION[4],MATCH($U116,TABLA_TIPO_MEDICION[TIPO_MEDICION],0),1))</f>
        <v>1</v>
      </c>
      <c r="AH116" s="74"/>
      <c r="AI116" s="58"/>
      <c r="AJ116" s="58"/>
      <c r="AK116" s="58"/>
      <c r="AL116" s="58"/>
      <c r="AM116" s="58"/>
      <c r="AN116" s="58"/>
      <c r="AO116" s="82">
        <v>0.4</v>
      </c>
      <c r="AQ116" s="3"/>
      <c r="AS116" s="83" t="str">
        <f>IF($AQ116="","",IF($T116="Cumplimiento",INDEX(TABLA_SI_NO[Valor],MATCH($AQ116,TABLA_SI_NO[SI_NO],0),1),IF($AQ116&lt;$Y116,$AC116,IF($AQ116&lt;$Z116,$AD116,IF($AQ116&lt;$AA116,$AE116,IF($AQ116&gt;=$AA116,$AF116))))))</f>
        <v/>
      </c>
      <c r="AU116" s="74"/>
      <c r="AV116" s="84">
        <f t="shared" si="47"/>
        <v>0</v>
      </c>
      <c r="AX116" s="74"/>
      <c r="AY116" s="66"/>
      <c r="AZ116" s="58"/>
      <c r="BA116" s="74"/>
      <c r="BB116" s="66"/>
      <c r="BD116" s="58"/>
      <c r="BE116" s="82">
        <f t="shared" si="48"/>
        <v>0</v>
      </c>
    </row>
    <row r="117" spans="1:57" ht="45" customHeight="1" x14ac:dyDescent="0.25">
      <c r="B117" s="55" t="str">
        <f t="shared" si="44"/>
        <v>SERVICIO DIRECCIONAL</v>
      </c>
      <c r="C117" s="55" t="str">
        <f t="shared" si="44"/>
        <v>Personal</v>
      </c>
      <c r="D117" s="55" t="str">
        <f t="shared" si="44"/>
        <v>Supervisor de Servicio en Plataforma Autoelevable</v>
      </c>
      <c r="E117" s="55" t="str">
        <f t="shared" si="28"/>
        <v xml:space="preserve">Formación Profesional  (Ingeniero = 100%; Tecnico = 50%). </v>
      </c>
      <c r="F117" s="55" t="str">
        <f t="shared" si="29"/>
        <v>SERVICIO DIRECCIONALPersonal</v>
      </c>
      <c r="G117" s="55" t="str">
        <f t="shared" si="34"/>
        <v>SERVICIO DIRECCIONALPersonalSupervisor de Servicio en Plataforma Autoelevable</v>
      </c>
      <c r="H117" s="55" t="str">
        <f t="shared" si="30"/>
        <v xml:space="preserve">SERVICIO DIRECCIONALPersonalSupervisor de Servicio en Plataforma AutoelevableFormación Profesional  (Ingeniero = 100%; Tecnico = 50%). </v>
      </c>
      <c r="I117" s="36" t="s">
        <v>17</v>
      </c>
      <c r="J117" s="35" t="str">
        <f t="shared" si="31"/>
        <v xml:space="preserve"> -SERVICIO DIRECCIONAL</v>
      </c>
      <c r="P117" s="77" t="s">
        <v>104</v>
      </c>
      <c r="Q117" s="78"/>
      <c r="R117" s="78" t="s">
        <v>29</v>
      </c>
      <c r="T117" s="79" t="s">
        <v>30</v>
      </c>
      <c r="U117" s="79"/>
      <c r="W117" s="79" t="s">
        <v>25</v>
      </c>
      <c r="Y117" s="80" t="s">
        <v>31</v>
      </c>
      <c r="Z117" s="80" t="s">
        <v>31</v>
      </c>
      <c r="AA117" s="80" t="s">
        <v>31</v>
      </c>
      <c r="AC117" s="81" t="str">
        <f>IF($T117="Cumplimiento","",INDEX(TABLA_TIPO_MEDICION[1],MATCH($U117,TABLA_TIPO_MEDICION[TIPO_MEDICION],0),1))</f>
        <v/>
      </c>
      <c r="AD117" s="81" t="str">
        <f>IF($T117="Cumplimiento","",INDEX(TABLA_TIPO_MEDICION[2],MATCH($U117,TABLA_TIPO_MEDICION[TIPO_MEDICION],0),1))</f>
        <v/>
      </c>
      <c r="AE117" s="81" t="str">
        <f>IF($T117="Cumplimiento","",INDEX(TABLA_TIPO_MEDICION[3],MATCH($U117,TABLA_TIPO_MEDICION[TIPO_MEDICION],0),1))</f>
        <v/>
      </c>
      <c r="AF117" s="81" t="str">
        <f>IF($T117="Cumplimiento","",INDEX(TABLA_TIPO_MEDICION[4],MATCH($U117,TABLA_TIPO_MEDICION[TIPO_MEDICION],0),1))</f>
        <v/>
      </c>
      <c r="AH117" s="74"/>
      <c r="AI117" s="58"/>
      <c r="AJ117" s="58"/>
      <c r="AK117" s="58"/>
      <c r="AL117" s="58"/>
      <c r="AM117" s="58"/>
      <c r="AN117" s="58"/>
      <c r="AO117" s="82">
        <v>0.3</v>
      </c>
      <c r="AQ117" s="3"/>
      <c r="AS117" s="83" t="str">
        <f>IF($AQ117="","",IF($T117="Cumplimiento",INDEX(TABLA_SI_NO[Valor],MATCH($AQ117,TABLA_SI_NO[SI_NO],0),1),IF($AQ117&lt;$Y117,$AC117,IF($AQ117&lt;$Z117,$AD117,IF($AQ117&lt;$AA117,$AE117,IF($AQ117&gt;=$AA117,$AF117))))))</f>
        <v/>
      </c>
      <c r="AU117" s="74"/>
      <c r="AV117" s="84">
        <f t="shared" si="47"/>
        <v>0</v>
      </c>
      <c r="AX117" s="74"/>
      <c r="AY117" s="66"/>
      <c r="AZ117" s="58"/>
      <c r="BA117" s="74"/>
      <c r="BB117" s="66"/>
      <c r="BD117" s="58"/>
      <c r="BE117" s="82">
        <f t="shared" si="48"/>
        <v>0</v>
      </c>
    </row>
    <row r="118" spans="1:57" ht="5.0999999999999996" customHeight="1" x14ac:dyDescent="0.25">
      <c r="B118" s="55" t="str">
        <f t="shared" si="44"/>
        <v>SERVICIO DIRECCIONAL</v>
      </c>
      <c r="C118" s="55" t="str">
        <f t="shared" si="44"/>
        <v>Personal</v>
      </c>
      <c r="D118" s="55" t="str">
        <f t="shared" si="44"/>
        <v>Supervisor de Servicio en Plataforma Autoelevable</v>
      </c>
      <c r="E118" s="55" t="str">
        <f t="shared" si="28"/>
        <v/>
      </c>
      <c r="F118" s="55" t="str">
        <f t="shared" si="29"/>
        <v>SERVICIO DIRECCIONALPersonal</v>
      </c>
      <c r="G118" s="55" t="str">
        <f t="shared" si="34"/>
        <v>SERVICIO DIRECCIONALPersonalSupervisor de Servicio en Plataforma Autoelevable</v>
      </c>
      <c r="H118" s="55" t="str">
        <f t="shared" si="30"/>
        <v/>
      </c>
      <c r="I118" s="36" t="s">
        <v>17</v>
      </c>
      <c r="J118" s="35" t="str">
        <f t="shared" si="31"/>
        <v xml:space="preserve"> -SERVICIO DIRECCIONAL</v>
      </c>
      <c r="T118" s="53"/>
      <c r="U118" s="53"/>
      <c r="W118" s="53"/>
      <c r="Y118" s="53"/>
      <c r="Z118" s="53"/>
      <c r="AA118" s="53"/>
      <c r="AH118" s="58"/>
      <c r="AI118" s="66"/>
      <c r="AJ118" s="58"/>
      <c r="AK118" s="58"/>
      <c r="AL118" s="66"/>
      <c r="AM118" s="58"/>
      <c r="AN118" s="58"/>
      <c r="AO118" s="66"/>
      <c r="AQ118" s="53"/>
      <c r="AS118" s="87"/>
      <c r="AU118" s="58"/>
      <c r="AV118" s="54"/>
      <c r="AX118" s="58"/>
      <c r="AY118" s="66"/>
      <c r="AZ118" s="58"/>
      <c r="BA118" s="58"/>
      <c r="BB118" s="66"/>
      <c r="BD118" s="87"/>
      <c r="BE118" s="87"/>
    </row>
    <row r="119" spans="1:57" s="95" customFormat="1" ht="18.75" customHeight="1" x14ac:dyDescent="0.25">
      <c r="B119" s="96" t="str">
        <f t="shared" si="44"/>
        <v>SERVICIO DIRECCIONAL</v>
      </c>
      <c r="C119" s="96" t="str">
        <f t="shared" si="44"/>
        <v>Equipamiento &amp; Soporte Técnico</v>
      </c>
      <c r="D119" s="96" t="str">
        <f t="shared" si="44"/>
        <v>Supervisor de Servicio en Plataforma Autoelevable</v>
      </c>
      <c r="E119" s="96" t="str">
        <f t="shared" si="28"/>
        <v/>
      </c>
      <c r="F119" s="96" t="str">
        <f t="shared" si="29"/>
        <v>SERVICIO DIRECCIONALEquipamiento &amp; Soporte Técnico</v>
      </c>
      <c r="G119" s="96" t="str">
        <f t="shared" si="34"/>
        <v>SERVICIO DIRECCIONALEquipamiento &amp; Soporte TécnicoSupervisor de Servicio en Plataforma Autoelevable</v>
      </c>
      <c r="H119" s="96" t="str">
        <f t="shared" si="30"/>
        <v/>
      </c>
      <c r="I119" s="36" t="s">
        <v>34</v>
      </c>
      <c r="J119" s="35" t="str">
        <f t="shared" si="31"/>
        <v>1.2-SERVICIO DIRECCIONAL</v>
      </c>
      <c r="N119" s="97" t="s">
        <v>35</v>
      </c>
      <c r="O119" s="97"/>
      <c r="P119" s="98"/>
      <c r="Q119" s="97"/>
      <c r="R119" s="97"/>
      <c r="T119" s="97"/>
      <c r="U119" s="97"/>
      <c r="W119" s="97"/>
      <c r="Y119" s="97"/>
      <c r="Z119" s="97"/>
      <c r="AA119" s="97"/>
      <c r="AC119" s="97"/>
      <c r="AD119" s="97"/>
      <c r="AE119" s="97"/>
      <c r="AF119" s="97"/>
      <c r="AH119" s="99"/>
      <c r="AI119" s="100">
        <v>0.7</v>
      </c>
      <c r="AJ119" s="99"/>
      <c r="AK119" s="142">
        <f>SUMIFS($AL:$AL,$F:$F,$F119)</f>
        <v>1</v>
      </c>
      <c r="AL119" s="142"/>
      <c r="AM119" s="99"/>
      <c r="AU119" s="99"/>
      <c r="AV119" s="91"/>
      <c r="AX119" s="99"/>
      <c r="AY119" s="100">
        <f>AI119*BD119</f>
        <v>0</v>
      </c>
      <c r="AZ119" s="99"/>
      <c r="BD119" s="142">
        <f>SUMIFS($BB:$BB,$F:$F,$F119)</f>
        <v>0</v>
      </c>
      <c r="BE119" s="142"/>
    </row>
    <row r="120" spans="1:57" ht="6.75" customHeight="1" x14ac:dyDescent="0.25">
      <c r="B120" s="55" t="str">
        <f t="shared" si="44"/>
        <v>SERVICIO DIRECCIONAL</v>
      </c>
      <c r="C120" s="55" t="str">
        <f t="shared" si="44"/>
        <v>Equipamiento &amp; Soporte Técnico</v>
      </c>
      <c r="D120" s="55" t="str">
        <f t="shared" si="44"/>
        <v>Supervisor de Servicio en Plataforma Autoelevable</v>
      </c>
      <c r="E120" s="55" t="str">
        <f t="shared" si="28"/>
        <v/>
      </c>
      <c r="F120" s="55" t="str">
        <f t="shared" si="29"/>
        <v>SERVICIO DIRECCIONALEquipamiento &amp; Soporte Técnico</v>
      </c>
      <c r="G120" s="55" t="str">
        <f t="shared" si="34"/>
        <v>SERVICIO DIRECCIONALEquipamiento &amp; Soporte TécnicoSupervisor de Servicio en Plataforma Autoelevable</v>
      </c>
      <c r="H120" s="55" t="str">
        <f t="shared" si="30"/>
        <v/>
      </c>
      <c r="I120" s="36" t="s">
        <v>17</v>
      </c>
      <c r="J120" s="35" t="str">
        <f t="shared" si="31"/>
        <v xml:space="preserve"> -SERVICIO DIRECCIONAL</v>
      </c>
      <c r="T120" s="53"/>
      <c r="U120" s="53"/>
      <c r="W120" s="53"/>
      <c r="Y120" s="53"/>
      <c r="Z120" s="53"/>
      <c r="AA120" s="53"/>
      <c r="AC120" s="53"/>
      <c r="AD120" s="53"/>
      <c r="AE120" s="53"/>
      <c r="AF120" s="53"/>
      <c r="AH120" s="58"/>
      <c r="AI120" s="59"/>
      <c r="AJ120" s="58"/>
      <c r="AK120" s="58"/>
      <c r="AL120" s="59"/>
      <c r="AM120" s="58"/>
      <c r="AN120" s="58"/>
      <c r="AO120" s="59"/>
      <c r="AU120" s="58"/>
      <c r="AV120" s="91"/>
      <c r="AX120" s="58"/>
      <c r="AY120" s="59"/>
      <c r="AZ120" s="58"/>
      <c r="BA120" s="58"/>
      <c r="BB120" s="59"/>
      <c r="BD120" s="53"/>
      <c r="BE120" s="53"/>
    </row>
    <row r="121" spans="1:57" s="95" customFormat="1" ht="17.25" customHeight="1" x14ac:dyDescent="0.25">
      <c r="B121" s="96" t="str">
        <f t="shared" si="44"/>
        <v>SERVICIO DIRECCIONAL</v>
      </c>
      <c r="C121" s="96" t="str">
        <f t="shared" si="44"/>
        <v>Equipamiento &amp; Soporte Técnico</v>
      </c>
      <c r="D121" s="96" t="str">
        <f t="shared" si="44"/>
        <v>Equipamiento</v>
      </c>
      <c r="E121" s="96" t="str">
        <f t="shared" si="28"/>
        <v/>
      </c>
      <c r="F121" s="96" t="str">
        <f t="shared" si="29"/>
        <v>SERVICIO DIRECCIONALEquipamiento &amp; Soporte Técnico</v>
      </c>
      <c r="G121" s="96" t="str">
        <f t="shared" si="34"/>
        <v>SERVICIO DIRECCIONALEquipamiento &amp; Soporte TécnicoEquipamiento</v>
      </c>
      <c r="H121" s="96" t="str">
        <f t="shared" si="30"/>
        <v/>
      </c>
      <c r="I121" s="101" t="s">
        <v>17</v>
      </c>
      <c r="J121" s="35" t="str">
        <f t="shared" si="31"/>
        <v xml:space="preserve"> -SERVICIO DIRECCIONAL</v>
      </c>
      <c r="N121" s="102"/>
      <c r="O121" s="103" t="s">
        <v>84</v>
      </c>
      <c r="P121" s="104"/>
      <c r="Q121" s="103"/>
      <c r="R121" s="103"/>
      <c r="T121" s="103"/>
      <c r="U121" s="103"/>
      <c r="W121" s="103"/>
      <c r="Y121" s="103"/>
      <c r="Z121" s="103"/>
      <c r="AA121" s="103"/>
      <c r="AC121" s="103"/>
      <c r="AD121" s="103"/>
      <c r="AE121" s="103"/>
      <c r="AF121" s="103"/>
      <c r="AH121" s="99"/>
      <c r="AI121" s="59"/>
      <c r="AJ121" s="99"/>
      <c r="AK121" s="105">
        <v>0.5</v>
      </c>
      <c r="AL121" s="106">
        <v>0.9</v>
      </c>
      <c r="AM121" s="99"/>
      <c r="AN121" s="72">
        <f>SUMIFS($AO:$AO,$G:$G,$G121)</f>
        <v>1</v>
      </c>
      <c r="AO121" s="72"/>
      <c r="AU121" s="99"/>
      <c r="AV121" s="91"/>
      <c r="AX121" s="99"/>
      <c r="AY121" s="59"/>
      <c r="AZ121" s="99"/>
      <c r="BA121" s="105"/>
      <c r="BB121" s="106">
        <f>AL121*BD121</f>
        <v>0</v>
      </c>
      <c r="BD121" s="144">
        <f>SUMIFS($BE:$BE,$G:$G,$G121)</f>
        <v>0</v>
      </c>
      <c r="BE121" s="144"/>
    </row>
    <row r="122" spans="1:57" ht="3.95" customHeight="1" x14ac:dyDescent="0.25">
      <c r="B122" s="55" t="str">
        <f t="shared" ref="B122:D137" si="49">IF(M122="",IF(B121="","",B121),M122)</f>
        <v>SERVICIO DIRECCIONAL</v>
      </c>
      <c r="C122" s="55" t="str">
        <f t="shared" si="49"/>
        <v>Equipamiento &amp; Soporte Técnico</v>
      </c>
      <c r="D122" s="55" t="str">
        <f t="shared" si="49"/>
        <v>Equipamiento</v>
      </c>
      <c r="E122" s="55" t="str">
        <f t="shared" si="28"/>
        <v/>
      </c>
      <c r="F122" s="55" t="str">
        <f t="shared" si="29"/>
        <v>SERVICIO DIRECCIONALEquipamiento &amp; Soporte Técnico</v>
      </c>
      <c r="G122" s="55" t="str">
        <f t="shared" si="34"/>
        <v>SERVICIO DIRECCIONALEquipamiento &amp; Soporte TécnicoEquipamiento</v>
      </c>
      <c r="H122" s="55" t="str">
        <f t="shared" si="30"/>
        <v/>
      </c>
      <c r="I122" s="36" t="s">
        <v>17</v>
      </c>
      <c r="J122" s="35" t="str">
        <f t="shared" si="31"/>
        <v xml:space="preserve"> -SERVICIO DIRECCIONAL</v>
      </c>
      <c r="T122" s="53"/>
      <c r="U122" s="53"/>
      <c r="W122" s="53"/>
      <c r="Y122" s="53"/>
      <c r="Z122" s="53"/>
      <c r="AA122" s="53"/>
      <c r="AH122" s="58"/>
      <c r="AI122" s="59"/>
      <c r="AJ122" s="58"/>
      <c r="AK122" s="74"/>
      <c r="AL122" s="75"/>
      <c r="AM122" s="58"/>
      <c r="AN122" s="58"/>
      <c r="AO122" s="76"/>
      <c r="AQ122" s="53"/>
      <c r="AS122" s="53"/>
      <c r="AU122" s="58"/>
      <c r="AV122" s="91"/>
      <c r="AX122" s="58"/>
      <c r="AY122" s="59"/>
      <c r="AZ122" s="58"/>
      <c r="BA122" s="74"/>
      <c r="BD122" s="58"/>
      <c r="BE122" s="76"/>
    </row>
    <row r="123" spans="1:57" ht="45" customHeight="1" x14ac:dyDescent="0.25">
      <c r="B123" s="55" t="str">
        <f t="shared" si="49"/>
        <v>SERVICIO DIRECCIONAL</v>
      </c>
      <c r="C123" s="55" t="str">
        <f t="shared" si="49"/>
        <v>Equipamiento &amp; Soporte Técnico</v>
      </c>
      <c r="D123" s="55" t="str">
        <f t="shared" si="49"/>
        <v>Equipamiento</v>
      </c>
      <c r="E123" s="55" t="str">
        <f t="shared" si="28"/>
        <v xml:space="preserve">Equpamentos Ofrecidos (MWD, RSS, LWD) son de tecnologias proprias de la empresa </v>
      </c>
      <c r="F123" s="55" t="str">
        <f t="shared" si="29"/>
        <v>SERVICIO DIRECCIONALEquipamiento &amp; Soporte Técnico</v>
      </c>
      <c r="G123" s="55" t="str">
        <f t="shared" si="34"/>
        <v>SERVICIO DIRECCIONALEquipamiento &amp; Soporte TécnicoEquipamiento</v>
      </c>
      <c r="H123" s="55" t="str">
        <f t="shared" si="30"/>
        <v xml:space="preserve">SERVICIO DIRECCIONALEquipamiento &amp; Soporte TécnicoEquipamientoEqupamentos Ofrecidos (MWD, RSS, LWD) son de tecnologias proprias de la empresa </v>
      </c>
      <c r="I123" s="36" t="s">
        <v>17</v>
      </c>
      <c r="J123" s="35" t="str">
        <f t="shared" si="31"/>
        <v xml:space="preserve"> -SERVICIO DIRECCIONAL</v>
      </c>
      <c r="P123" s="77" t="s">
        <v>105</v>
      </c>
      <c r="Q123" s="78"/>
      <c r="R123" s="78" t="s">
        <v>86</v>
      </c>
      <c r="T123" s="79" t="s">
        <v>30</v>
      </c>
      <c r="U123" s="79"/>
      <c r="W123" s="79" t="s">
        <v>25</v>
      </c>
      <c r="Y123" s="80" t="s">
        <v>31</v>
      </c>
      <c r="Z123" s="80" t="s">
        <v>31</v>
      </c>
      <c r="AA123" s="80" t="s">
        <v>31</v>
      </c>
      <c r="AC123" s="81" t="str">
        <f>IF($T123="Cumplimiento","",INDEX(TABLA_TIPO_MEDICION[1],MATCH($U123,TABLA_TIPO_MEDICION[TIPO_MEDICION],0),1))</f>
        <v/>
      </c>
      <c r="AD123" s="81" t="str">
        <f>IF($T123="Cumplimiento","",INDEX(TABLA_TIPO_MEDICION[2],MATCH($U123,TABLA_TIPO_MEDICION[TIPO_MEDICION],0),1))</f>
        <v/>
      </c>
      <c r="AE123" s="81" t="str">
        <f>IF($T123="Cumplimiento","",INDEX(TABLA_TIPO_MEDICION[3],MATCH($U123,TABLA_TIPO_MEDICION[TIPO_MEDICION],0),1))</f>
        <v/>
      </c>
      <c r="AF123" s="81" t="str">
        <f>IF($T123="Cumplimiento","",INDEX(TABLA_TIPO_MEDICION[4],MATCH($U123,TABLA_TIPO_MEDICION[TIPO_MEDICION],0),1))</f>
        <v/>
      </c>
      <c r="AH123" s="74"/>
      <c r="AI123" s="59"/>
      <c r="AJ123" s="58"/>
      <c r="AK123" s="74"/>
      <c r="AL123" s="74"/>
      <c r="AM123" s="58"/>
      <c r="AN123" s="58"/>
      <c r="AO123" s="82">
        <v>0.45</v>
      </c>
      <c r="AQ123" s="3"/>
      <c r="AS123" s="83" t="str">
        <f>IF($AQ123="","",IF($T123="Cumplimiento",INDEX(TABLA_SI_NO[Valor],MATCH($AQ123,TABLA_SI_NO[SI_NO],0),1),IF($AQ123&lt;$Y123,$AC123,IF($AQ123&lt;$Z123,$AD123,IF($AQ123&lt;$AA123,$AE123,IF($AQ123&gt;=$AA123,$AF123))))))</f>
        <v/>
      </c>
      <c r="AU123" s="74"/>
      <c r="AV123" s="84">
        <f t="shared" ref="AV123:AV125" si="50">IF(W123="SI",IF(AS123=0,1,0),0)</f>
        <v>0</v>
      </c>
      <c r="AX123" s="74"/>
      <c r="AY123" s="59"/>
      <c r="AZ123" s="58"/>
      <c r="BA123" s="74"/>
      <c r="BD123" s="58"/>
      <c r="BE123" s="82">
        <f t="shared" ref="BE123:BE125" si="51">IF($AS123="",0,$AS123*$AO123)</f>
        <v>0</v>
      </c>
    </row>
    <row r="124" spans="1:57" ht="45" customHeight="1" x14ac:dyDescent="0.25">
      <c r="B124" s="55" t="str">
        <f t="shared" si="49"/>
        <v>SERVICIO DIRECCIONAL</v>
      </c>
      <c r="C124" s="55" t="str">
        <f t="shared" si="49"/>
        <v>Equipamiento &amp; Soporte Técnico</v>
      </c>
      <c r="D124" s="55" t="str">
        <f t="shared" si="49"/>
        <v>Equipamiento</v>
      </c>
      <c r="E124" s="55" t="str">
        <f t="shared" si="28"/>
        <v xml:space="preserve">Disponibilidad de  RSS   de los diferente diametros  descripto en el Anexo III  </v>
      </c>
      <c r="F124" s="55" t="str">
        <f t="shared" si="29"/>
        <v>SERVICIO DIRECCIONALEquipamiento &amp; Soporte Técnico</v>
      </c>
      <c r="G124" s="55" t="str">
        <f t="shared" si="34"/>
        <v>SERVICIO DIRECCIONALEquipamiento &amp; Soporte TécnicoEquipamiento</v>
      </c>
      <c r="H124" s="55" t="str">
        <f t="shared" si="30"/>
        <v xml:space="preserve">SERVICIO DIRECCIONALEquipamiento &amp; Soporte TécnicoEquipamientoDisponibilidad de  RSS   de los diferente diametros  descripto en el Anexo III  </v>
      </c>
      <c r="J124" s="35" t="str">
        <f t="shared" si="31"/>
        <v>-SERVICIO DIRECCIONAL</v>
      </c>
      <c r="P124" s="77" t="s">
        <v>106</v>
      </c>
      <c r="Q124" s="78"/>
      <c r="R124" s="78" t="s">
        <v>107</v>
      </c>
      <c r="T124" s="79" t="s">
        <v>108</v>
      </c>
      <c r="U124" s="79" t="s">
        <v>24</v>
      </c>
      <c r="W124" s="79" t="s">
        <v>31</v>
      </c>
      <c r="Y124" s="80">
        <v>80</v>
      </c>
      <c r="Z124" s="80">
        <v>100</v>
      </c>
      <c r="AA124" s="80">
        <v>100</v>
      </c>
      <c r="AC124" s="81">
        <f>IF($T124="Cumplimiento","",INDEX(TABLA_TIPO_MEDICION[1],MATCH($U124,TABLA_TIPO_MEDICION[TIPO_MEDICION],0),1))</f>
        <v>0</v>
      </c>
      <c r="AD124" s="81">
        <f>IF($T124="Cumplimiento","",INDEX(TABLA_TIPO_MEDICION[2],MATCH($U124,TABLA_TIPO_MEDICION[TIPO_MEDICION],0),1))</f>
        <v>0.8</v>
      </c>
      <c r="AE124" s="81">
        <f>IF($T124="Cumplimiento","",INDEX(TABLA_TIPO_MEDICION[3],MATCH($U124,TABLA_TIPO_MEDICION[TIPO_MEDICION],0),1))</f>
        <v>1</v>
      </c>
      <c r="AF124" s="81">
        <f>IF($T124="Cumplimiento","",INDEX(TABLA_TIPO_MEDICION[4],MATCH($U124,TABLA_TIPO_MEDICION[TIPO_MEDICION],0),1))</f>
        <v>1</v>
      </c>
      <c r="AH124" s="74"/>
      <c r="AI124" s="59"/>
      <c r="AJ124" s="58"/>
      <c r="AK124" s="74"/>
      <c r="AL124" s="74"/>
      <c r="AM124" s="58"/>
      <c r="AN124" s="58"/>
      <c r="AO124" s="82">
        <v>0.45</v>
      </c>
      <c r="AQ124" s="3"/>
      <c r="AS124" s="83" t="str">
        <f>IF($AQ124="","",IF($T124="Cumplimiento",INDEX(TABLA_SI_NO[Valor],MATCH($AQ124,TABLA_SI_NO[SI_NO],0),1),IF($AQ124&lt;$Y124,$AC124,IF($AQ124&lt;$Z124,$AD124,IF($AQ124&lt;$AA124,$AE124,IF($AQ124&gt;=$AA124,$AF124))))))</f>
        <v/>
      </c>
      <c r="AU124" s="74"/>
      <c r="AV124" s="84">
        <f t="shared" si="50"/>
        <v>0</v>
      </c>
      <c r="AX124" s="74"/>
      <c r="AY124" s="59"/>
      <c r="AZ124" s="58"/>
      <c r="BA124" s="74"/>
      <c r="BD124" s="58"/>
      <c r="BE124" s="82">
        <f t="shared" si="51"/>
        <v>0</v>
      </c>
    </row>
    <row r="125" spans="1:57" ht="45" customHeight="1" x14ac:dyDescent="0.25">
      <c r="B125" s="55" t="str">
        <f t="shared" si="49"/>
        <v>SERVICIO DIRECCIONAL</v>
      </c>
      <c r="C125" s="55" t="str">
        <f t="shared" si="49"/>
        <v>Equipamiento &amp; Soporte Técnico</v>
      </c>
      <c r="D125" s="55" t="str">
        <f t="shared" si="49"/>
        <v>Equipamiento</v>
      </c>
      <c r="E125" s="55" t="str">
        <f t="shared" si="28"/>
        <v>Valor mínimo de MTBF entre  herramientas (MDF, RSS y MWD) considerando todos diametros de herramientas listadas en Tabla de Precios:</v>
      </c>
      <c r="F125" s="55" t="str">
        <f t="shared" si="29"/>
        <v>SERVICIO DIRECCIONALEquipamiento &amp; Soporte Técnico</v>
      </c>
      <c r="G125" s="55" t="str">
        <f t="shared" si="34"/>
        <v>SERVICIO DIRECCIONALEquipamiento &amp; Soporte TécnicoEquipamiento</v>
      </c>
      <c r="H125" s="55" t="str">
        <f t="shared" si="30"/>
        <v>SERVICIO DIRECCIONALEquipamiento &amp; Soporte TécnicoEquipamientoValor mínimo de MTBF entre  herramientas (MDF, RSS y MWD) considerando todos diametros de herramientas listadas en Tabla de Precios:</v>
      </c>
      <c r="I125" s="36" t="s">
        <v>17</v>
      </c>
      <c r="J125" s="35" t="str">
        <f t="shared" si="31"/>
        <v xml:space="preserve"> -SERVICIO DIRECCIONAL</v>
      </c>
      <c r="P125" s="77" t="s">
        <v>109</v>
      </c>
      <c r="Q125" s="78"/>
      <c r="R125" s="78" t="s">
        <v>110</v>
      </c>
      <c r="T125" s="79" t="s">
        <v>111</v>
      </c>
      <c r="U125" s="79" t="s">
        <v>24</v>
      </c>
      <c r="W125" s="79" t="s">
        <v>31</v>
      </c>
      <c r="Y125" s="80">
        <v>2000</v>
      </c>
      <c r="Z125" s="80">
        <v>3000</v>
      </c>
      <c r="AA125" s="80">
        <v>4000</v>
      </c>
      <c r="AC125" s="81">
        <f>IF($T125="Cumplimiento","",INDEX(TABLA_TIPO_MEDICION[1],MATCH($U125,TABLA_TIPO_MEDICION[TIPO_MEDICION],0),1))</f>
        <v>0</v>
      </c>
      <c r="AD125" s="81">
        <f>IF($T125="Cumplimiento","",INDEX(TABLA_TIPO_MEDICION[2],MATCH($U125,TABLA_TIPO_MEDICION[TIPO_MEDICION],0),1))</f>
        <v>0.8</v>
      </c>
      <c r="AE125" s="81">
        <f>IF($T125="Cumplimiento","",INDEX(TABLA_TIPO_MEDICION[3],MATCH($U125,TABLA_TIPO_MEDICION[TIPO_MEDICION],0),1))</f>
        <v>1</v>
      </c>
      <c r="AF125" s="81">
        <f>IF($T125="Cumplimiento","",INDEX(TABLA_TIPO_MEDICION[4],MATCH($U125,TABLA_TIPO_MEDICION[TIPO_MEDICION],0),1))</f>
        <v>1</v>
      </c>
      <c r="AH125" s="74"/>
      <c r="AI125" s="59"/>
      <c r="AJ125" s="58"/>
      <c r="AK125" s="74"/>
      <c r="AL125" s="74"/>
      <c r="AM125" s="58"/>
      <c r="AN125" s="58"/>
      <c r="AO125" s="82">
        <v>0.1</v>
      </c>
      <c r="AQ125" s="3"/>
      <c r="AS125" s="83" t="str">
        <f>IF($AQ125="","",IF($T125="Cumplimiento",INDEX(TABLA_SI_NO[Valor],MATCH($AQ125,TABLA_SI_NO[SI_NO],0),1),IF($AQ125&lt;$Y125,$AC125,IF($AQ125&lt;$Z125,$AD125,IF($AQ125&lt;$AA125,$AE125,IF($AQ125&gt;=$AA125,$AF125))))))</f>
        <v/>
      </c>
      <c r="AU125" s="74"/>
      <c r="AV125" s="84">
        <f t="shared" si="50"/>
        <v>0</v>
      </c>
      <c r="AX125" s="74"/>
      <c r="AY125" s="59"/>
      <c r="AZ125" s="58"/>
      <c r="BA125" s="74"/>
      <c r="BD125" s="58"/>
      <c r="BE125" s="82">
        <f t="shared" si="51"/>
        <v>0</v>
      </c>
    </row>
    <row r="126" spans="1:57" ht="3.75" customHeight="1" x14ac:dyDescent="0.25">
      <c r="B126" s="55" t="str">
        <f t="shared" si="49"/>
        <v>SERVICIO DIRECCIONAL</v>
      </c>
      <c r="C126" s="55" t="str">
        <f t="shared" si="49"/>
        <v>Equipamiento &amp; Soporte Técnico</v>
      </c>
      <c r="D126" s="55" t="str">
        <f t="shared" si="49"/>
        <v>Equipamiento</v>
      </c>
      <c r="E126" s="55" t="str">
        <f t="shared" si="28"/>
        <v/>
      </c>
      <c r="F126" s="55" t="str">
        <f t="shared" si="29"/>
        <v>SERVICIO DIRECCIONALEquipamiento &amp; Soporte Técnico</v>
      </c>
      <c r="G126" s="55" t="str">
        <f t="shared" si="34"/>
        <v>SERVICIO DIRECCIONALEquipamiento &amp; Soporte TécnicoEquipamiento</v>
      </c>
      <c r="H126" s="55" t="str">
        <f t="shared" si="30"/>
        <v/>
      </c>
      <c r="I126" s="36" t="s">
        <v>17</v>
      </c>
      <c r="J126" s="35" t="str">
        <f t="shared" si="31"/>
        <v xml:space="preserve"> -SERVICIO DIRECCIONAL</v>
      </c>
      <c r="AI126" s="59"/>
      <c r="AK126" s="74"/>
      <c r="AN126" s="58"/>
      <c r="AY126" s="59"/>
      <c r="BA126" s="74"/>
    </row>
    <row r="127" spans="1:57" ht="15" customHeight="1" x14ac:dyDescent="0.25">
      <c r="B127" s="55" t="str">
        <f t="shared" si="49"/>
        <v>SERVICIO DIRECCIONAL</v>
      </c>
      <c r="C127" s="55" t="str">
        <f t="shared" si="49"/>
        <v>Equipamiento &amp; Soporte Técnico</v>
      </c>
      <c r="D127" s="55" t="str">
        <f t="shared" si="49"/>
        <v>Materiales</v>
      </c>
      <c r="E127" s="55" t="str">
        <f t="shared" si="28"/>
        <v/>
      </c>
      <c r="F127" s="55" t="str">
        <f t="shared" si="29"/>
        <v>SERVICIO DIRECCIONALEquipamiento &amp; Soporte Técnico</v>
      </c>
      <c r="G127" s="55" t="str">
        <f t="shared" si="34"/>
        <v>SERVICIO DIRECCIONALEquipamiento &amp; Soporte TécnicoMateriales</v>
      </c>
      <c r="H127" s="55" t="str">
        <f t="shared" si="30"/>
        <v/>
      </c>
      <c r="I127" s="36" t="s">
        <v>17</v>
      </c>
      <c r="J127" s="35" t="str">
        <f t="shared" si="31"/>
        <v xml:space="preserve"> -SERVICIO DIRECCIONAL</v>
      </c>
      <c r="O127" s="68" t="s">
        <v>87</v>
      </c>
      <c r="P127" s="69"/>
      <c r="Q127" s="68"/>
      <c r="R127" s="68"/>
      <c r="T127" s="68"/>
      <c r="U127" s="68"/>
      <c r="W127" s="68"/>
      <c r="Y127" s="68"/>
      <c r="Z127" s="68"/>
      <c r="AA127" s="68"/>
      <c r="AC127" s="68"/>
      <c r="AD127" s="68"/>
      <c r="AE127" s="68"/>
      <c r="AF127" s="68"/>
      <c r="AH127" s="58"/>
      <c r="AI127" s="59"/>
      <c r="AJ127" s="58"/>
      <c r="AK127" s="70">
        <v>0.5</v>
      </c>
      <c r="AL127" s="71">
        <v>0.1</v>
      </c>
      <c r="AM127" s="58"/>
      <c r="AN127" s="72">
        <f>SUMIFS($AO:$AO,$G:$G,$G127)</f>
        <v>1</v>
      </c>
      <c r="AO127" s="73"/>
      <c r="AQ127" s="42"/>
      <c r="AR127" s="42"/>
      <c r="AS127" s="42"/>
      <c r="AT127" s="42"/>
      <c r="AU127" s="42"/>
      <c r="AX127" s="58"/>
      <c r="AY127" s="59"/>
      <c r="AZ127" s="58"/>
      <c r="BA127" s="70"/>
      <c r="BB127" s="71">
        <f>AL127*BD127</f>
        <v>0</v>
      </c>
      <c r="BD127" s="72">
        <f>SUMIFS($BE:$BE,$G:$G,$G127)</f>
        <v>0</v>
      </c>
      <c r="BE127" s="73"/>
    </row>
    <row r="128" spans="1:57" ht="3.95" customHeight="1" x14ac:dyDescent="0.25">
      <c r="B128" s="55" t="str">
        <f t="shared" si="49"/>
        <v>SERVICIO DIRECCIONAL</v>
      </c>
      <c r="C128" s="55" t="str">
        <f t="shared" si="49"/>
        <v>Equipamiento &amp; Soporte Técnico</v>
      </c>
      <c r="D128" s="55" t="str">
        <f t="shared" si="49"/>
        <v>Materiales</v>
      </c>
      <c r="E128" s="55" t="str">
        <f t="shared" si="28"/>
        <v/>
      </c>
      <c r="F128" s="55" t="str">
        <f t="shared" si="29"/>
        <v>SERVICIO DIRECCIONALEquipamiento &amp; Soporte Técnico</v>
      </c>
      <c r="G128" s="55" t="str">
        <f t="shared" si="34"/>
        <v>SERVICIO DIRECCIONALEquipamiento &amp; Soporte TécnicoMateriales</v>
      </c>
      <c r="H128" s="55" t="str">
        <f t="shared" si="30"/>
        <v/>
      </c>
      <c r="I128" s="36" t="s">
        <v>17</v>
      </c>
      <c r="J128" s="35" t="str">
        <f t="shared" si="31"/>
        <v xml:space="preserve"> -SERVICIO DIRECCIONAL</v>
      </c>
      <c r="T128" s="53"/>
      <c r="U128" s="53"/>
      <c r="W128" s="53"/>
      <c r="Y128" s="53"/>
      <c r="Z128" s="53"/>
      <c r="AA128" s="53"/>
      <c r="AH128" s="58"/>
      <c r="AI128" s="59"/>
      <c r="AJ128" s="58"/>
      <c r="AK128" s="74"/>
      <c r="AL128" s="75"/>
      <c r="AM128" s="58"/>
      <c r="AN128" s="58"/>
      <c r="AO128" s="76"/>
      <c r="AQ128" s="53"/>
      <c r="AS128" s="53"/>
      <c r="AU128" s="58"/>
      <c r="AX128" s="58"/>
      <c r="AY128" s="59"/>
      <c r="AZ128" s="58"/>
      <c r="BA128" s="74"/>
      <c r="BB128" s="75"/>
      <c r="BD128" s="58"/>
      <c r="BE128" s="76"/>
    </row>
    <row r="129" spans="2:57" ht="45" customHeight="1" x14ac:dyDescent="0.25">
      <c r="B129" s="55" t="str">
        <f t="shared" si="49"/>
        <v>SERVICIO DIRECCIONAL</v>
      </c>
      <c r="C129" s="55" t="str">
        <f t="shared" si="49"/>
        <v>Equipamiento &amp; Soporte Técnico</v>
      </c>
      <c r="D129" s="55" t="str">
        <f t="shared" si="49"/>
        <v>Materiales</v>
      </c>
      <c r="E129" s="55" t="str">
        <f t="shared" si="28"/>
        <v>Permisos Legales de Fluidos Ionizantes</v>
      </c>
      <c r="F129" s="55" t="str">
        <f t="shared" si="29"/>
        <v>SERVICIO DIRECCIONALEquipamiento &amp; Soporte Técnico</v>
      </c>
      <c r="G129" s="55" t="str">
        <f t="shared" si="34"/>
        <v>SERVICIO DIRECCIONALEquipamiento &amp; Soporte TécnicoMateriales</v>
      </c>
      <c r="H129" s="55" t="str">
        <f t="shared" si="30"/>
        <v>SERVICIO DIRECCIONALEquipamiento &amp; Soporte TécnicoMaterialesPermisos Legales de Fluidos Ionizantes</v>
      </c>
      <c r="I129" s="36" t="s">
        <v>17</v>
      </c>
      <c r="J129" s="35" t="str">
        <f t="shared" si="31"/>
        <v xml:space="preserve"> -SERVICIO DIRECCIONAL</v>
      </c>
      <c r="P129" s="77" t="s">
        <v>112</v>
      </c>
      <c r="Q129" s="78"/>
      <c r="R129" s="78" t="s">
        <v>113</v>
      </c>
      <c r="T129" s="79" t="s">
        <v>30</v>
      </c>
      <c r="U129" s="79"/>
      <c r="W129" s="79" t="s">
        <v>25</v>
      </c>
      <c r="Y129" s="92" t="s">
        <v>31</v>
      </c>
      <c r="Z129" s="92" t="s">
        <v>31</v>
      </c>
      <c r="AA129" s="92" t="s">
        <v>31</v>
      </c>
      <c r="AC129" s="81" t="str">
        <f>IF($T129="Cumplimiento","",INDEX(TABLA_TIPO_MEDICION[1],MATCH($U129,TABLA_TIPO_MEDICION[TIPO_MEDICION],0),1))</f>
        <v/>
      </c>
      <c r="AD129" s="81" t="str">
        <f>IF($T129="Cumplimiento","",INDEX(TABLA_TIPO_MEDICION[2],MATCH($U129,TABLA_TIPO_MEDICION[TIPO_MEDICION],0),1))</f>
        <v/>
      </c>
      <c r="AE129" s="81" t="str">
        <f>IF($T129="Cumplimiento","",INDEX(TABLA_TIPO_MEDICION[3],MATCH($U129,TABLA_TIPO_MEDICION[TIPO_MEDICION],0),1))</f>
        <v/>
      </c>
      <c r="AF129" s="81" t="str">
        <f>IF($T129="Cumplimiento","",INDEX(TABLA_TIPO_MEDICION[4],MATCH($U129,TABLA_TIPO_MEDICION[TIPO_MEDICION],0),1))</f>
        <v/>
      </c>
      <c r="AH129" s="74"/>
      <c r="AI129" s="59"/>
      <c r="AJ129" s="58"/>
      <c r="AK129" s="74"/>
      <c r="AL129" s="74"/>
      <c r="AM129" s="74"/>
      <c r="AN129" s="58"/>
      <c r="AO129" s="82">
        <v>0.5</v>
      </c>
      <c r="AQ129" s="3"/>
      <c r="AS129" s="83" t="str">
        <f>IF($AQ129="","",IF($T129="Cumplimiento",INDEX(TABLA_SI_NO[Valor],MATCH($AQ129,TABLA_SI_NO[SI_NO],0),1),IF($AQ129&lt;$Y129,$AC129,IF($AQ129&lt;$Z129,$AD129,IF($AQ129&lt;$AA129,$AE129,IF($AQ129&gt;=$AA129,$AF129))))))</f>
        <v/>
      </c>
      <c r="AU129" s="74"/>
      <c r="AV129" s="84">
        <f t="shared" ref="AV129:AV130" si="52">IF(W129="SI",IF(AS129=0,1,0),0)</f>
        <v>0</v>
      </c>
      <c r="AX129" s="74"/>
      <c r="AY129" s="59"/>
      <c r="AZ129" s="58"/>
      <c r="BA129" s="74"/>
      <c r="BB129" s="75"/>
      <c r="BD129" s="58"/>
      <c r="BE129" s="82">
        <f t="shared" ref="BE129:BE130" si="53">IF($AS129="",0,$AS129*$AO129)</f>
        <v>0</v>
      </c>
    </row>
    <row r="130" spans="2:57" ht="45" customHeight="1" x14ac:dyDescent="0.25">
      <c r="B130" s="55" t="str">
        <f t="shared" si="49"/>
        <v>SERVICIO DIRECCIONAL</v>
      </c>
      <c r="C130" s="55" t="str">
        <f t="shared" si="49"/>
        <v>Equipamiento &amp; Soporte Técnico</v>
      </c>
      <c r="D130" s="55" t="str">
        <f t="shared" si="49"/>
        <v>Materiales</v>
      </c>
      <c r="E130" s="55" t="str">
        <f t="shared" si="28"/>
        <v>Almacenamiento de Fluidos Ionizantes</v>
      </c>
      <c r="F130" s="55" t="str">
        <f t="shared" si="29"/>
        <v>SERVICIO DIRECCIONALEquipamiento &amp; Soporte Técnico</v>
      </c>
      <c r="G130" s="55" t="str">
        <f t="shared" si="34"/>
        <v>SERVICIO DIRECCIONALEquipamiento &amp; Soporte TécnicoMateriales</v>
      </c>
      <c r="H130" s="55" t="str">
        <f t="shared" si="30"/>
        <v>SERVICIO DIRECCIONALEquipamiento &amp; Soporte TécnicoMaterialesAlmacenamiento de Fluidos Ionizantes</v>
      </c>
      <c r="I130" s="36" t="s">
        <v>17</v>
      </c>
      <c r="J130" s="35" t="str">
        <f t="shared" si="31"/>
        <v xml:space="preserve"> -SERVICIO DIRECCIONAL</v>
      </c>
      <c r="P130" s="77" t="s">
        <v>114</v>
      </c>
      <c r="Q130" s="78"/>
      <c r="R130" s="78" t="s">
        <v>113</v>
      </c>
      <c r="T130" s="79" t="s">
        <v>30</v>
      </c>
      <c r="U130" s="79"/>
      <c r="W130" s="79" t="s">
        <v>25</v>
      </c>
      <c r="Y130" s="92" t="s">
        <v>31</v>
      </c>
      <c r="Z130" s="92" t="s">
        <v>31</v>
      </c>
      <c r="AA130" s="92" t="s">
        <v>31</v>
      </c>
      <c r="AC130" s="81" t="str">
        <f>IF($T130="Cumplimiento","",INDEX(TABLA_TIPO_MEDICION[1],MATCH($U130,TABLA_TIPO_MEDICION[TIPO_MEDICION],0),1))</f>
        <v/>
      </c>
      <c r="AD130" s="81" t="str">
        <f>IF($T130="Cumplimiento","",INDEX(TABLA_TIPO_MEDICION[2],MATCH($U130,TABLA_TIPO_MEDICION[TIPO_MEDICION],0),1))</f>
        <v/>
      </c>
      <c r="AE130" s="81" t="str">
        <f>IF($T130="Cumplimiento","",INDEX(TABLA_TIPO_MEDICION[3],MATCH($U130,TABLA_TIPO_MEDICION[TIPO_MEDICION],0),1))</f>
        <v/>
      </c>
      <c r="AF130" s="81" t="str">
        <f>IF($T130="Cumplimiento","",INDEX(TABLA_TIPO_MEDICION[4],MATCH($U130,TABLA_TIPO_MEDICION[TIPO_MEDICION],0),1))</f>
        <v/>
      </c>
      <c r="AH130" s="74"/>
      <c r="AI130" s="59"/>
      <c r="AJ130" s="58"/>
      <c r="AK130" s="74"/>
      <c r="AL130" s="74"/>
      <c r="AM130" s="74"/>
      <c r="AN130" s="58"/>
      <c r="AO130" s="82">
        <v>0.5</v>
      </c>
      <c r="AQ130" s="3"/>
      <c r="AS130" s="83" t="str">
        <f>IF($AQ130="","",IF($T130="Cumplimiento",INDEX(TABLA_SI_NO[Valor],MATCH($AQ130,TABLA_SI_NO[SI_NO],0),1),IF($AQ130&lt;$Y130,$AC130,IF($AQ130&lt;$Z130,$AD130,IF($AQ130&lt;$AA130,$AE130,IF($AQ130&gt;=$AA130,$AF130))))))</f>
        <v/>
      </c>
      <c r="AU130" s="74"/>
      <c r="AV130" s="84">
        <f t="shared" si="52"/>
        <v>0</v>
      </c>
      <c r="AX130" s="74"/>
      <c r="AY130" s="59"/>
      <c r="AZ130" s="58"/>
      <c r="BA130" s="74"/>
      <c r="BB130" s="75"/>
      <c r="BD130" s="58"/>
      <c r="BE130" s="82">
        <f t="shared" si="53"/>
        <v>0</v>
      </c>
    </row>
    <row r="131" spans="2:57" ht="3.95" customHeight="1" x14ac:dyDescent="0.25">
      <c r="B131" s="55" t="str">
        <f t="shared" si="49"/>
        <v>SERVICIO DIRECCIONAL</v>
      </c>
      <c r="C131" s="55" t="str">
        <f t="shared" si="49"/>
        <v>Equipamiento &amp; Soporte Técnico</v>
      </c>
      <c r="D131" s="55" t="str">
        <f t="shared" si="49"/>
        <v>Materiales</v>
      </c>
      <c r="E131" s="55" t="str">
        <f t="shared" si="28"/>
        <v/>
      </c>
      <c r="F131" s="55" t="str">
        <f t="shared" si="29"/>
        <v>SERVICIO DIRECCIONALEquipamiento &amp; Soporte Técnico</v>
      </c>
      <c r="G131" s="55" t="str">
        <f t="shared" si="34"/>
        <v>SERVICIO DIRECCIONALEquipamiento &amp; Soporte TécnicoMateriales</v>
      </c>
      <c r="H131" s="55" t="str">
        <f t="shared" si="30"/>
        <v/>
      </c>
      <c r="I131" s="36" t="s">
        <v>17</v>
      </c>
      <c r="J131" s="35" t="str">
        <f t="shared" si="31"/>
        <v xml:space="preserve"> -SERVICIO DIRECCIONAL</v>
      </c>
      <c r="AY131" s="59"/>
      <c r="BB131" s="75"/>
    </row>
    <row r="132" spans="2:57" ht="15" customHeight="1" x14ac:dyDescent="0.25">
      <c r="B132" s="55" t="str">
        <f t="shared" si="49"/>
        <v>SERVICIO DIRECCIONAL</v>
      </c>
      <c r="C132" s="55" t="str">
        <f t="shared" si="49"/>
        <v>Facilidades / Instalaciones</v>
      </c>
      <c r="D132" s="55" t="str">
        <f t="shared" si="49"/>
        <v>Materiales</v>
      </c>
      <c r="E132" s="55" t="str">
        <f t="shared" si="28"/>
        <v/>
      </c>
      <c r="F132" s="55" t="str">
        <f t="shared" si="29"/>
        <v>SERVICIO DIRECCIONALFacilidades / Instalaciones</v>
      </c>
      <c r="G132" s="55" t="str">
        <f t="shared" si="34"/>
        <v>SERVICIO DIRECCIONALFacilidades / InstalacionesMateriales</v>
      </c>
      <c r="H132" s="55" t="str">
        <f t="shared" si="30"/>
        <v/>
      </c>
      <c r="I132" s="36" t="s">
        <v>58</v>
      </c>
      <c r="J132" s="35" t="str">
        <f t="shared" si="31"/>
        <v>1.3-SERVICIO DIRECCIONAL</v>
      </c>
      <c r="N132" s="62" t="s">
        <v>59</v>
      </c>
      <c r="O132" s="62"/>
      <c r="P132" s="63"/>
      <c r="Q132" s="62"/>
      <c r="R132" s="62"/>
      <c r="T132" s="62"/>
      <c r="U132" s="62"/>
      <c r="W132" s="62"/>
      <c r="Y132" s="62"/>
      <c r="Z132" s="62"/>
      <c r="AA132" s="62"/>
      <c r="AC132" s="62"/>
      <c r="AD132" s="62"/>
      <c r="AE132" s="62"/>
      <c r="AF132" s="62"/>
      <c r="AH132" s="58"/>
      <c r="AI132" s="64">
        <v>0.15</v>
      </c>
      <c r="AJ132" s="58"/>
      <c r="AK132" s="65">
        <f>SUMIFS($AL:$AL,$F:$F,$F132)</f>
        <v>1</v>
      </c>
      <c r="AL132" s="65"/>
      <c r="AM132" s="58"/>
      <c r="AN132" s="42"/>
      <c r="AO132" s="42"/>
      <c r="AP132" s="42"/>
      <c r="AQ132" s="42"/>
      <c r="AR132" s="42"/>
      <c r="AS132" s="42"/>
      <c r="AT132" s="42"/>
      <c r="AU132" s="42"/>
      <c r="AX132" s="58"/>
      <c r="AY132" s="64">
        <f>AI132*BD132</f>
        <v>0</v>
      </c>
      <c r="AZ132" s="58"/>
      <c r="BD132" s="65">
        <f>SUMIFS($BB:$BB,$F:$F,$F132)</f>
        <v>0</v>
      </c>
      <c r="BE132" s="65"/>
    </row>
    <row r="133" spans="2:57" ht="3.95" customHeight="1" x14ac:dyDescent="0.25">
      <c r="B133" s="55" t="str">
        <f t="shared" si="49"/>
        <v>SERVICIO DIRECCIONAL</v>
      </c>
      <c r="C133" s="55" t="str">
        <f t="shared" si="49"/>
        <v>Facilidades / Instalaciones</v>
      </c>
      <c r="D133" s="55" t="str">
        <f t="shared" si="49"/>
        <v>Materiales</v>
      </c>
      <c r="E133" s="55" t="str">
        <f t="shared" si="28"/>
        <v/>
      </c>
      <c r="F133" s="55" t="str">
        <f t="shared" si="29"/>
        <v>SERVICIO DIRECCIONALFacilidades / Instalaciones</v>
      </c>
      <c r="G133" s="55" t="str">
        <f t="shared" si="34"/>
        <v>SERVICIO DIRECCIONALFacilidades / InstalacionesMateriales</v>
      </c>
      <c r="H133" s="55" t="str">
        <f t="shared" si="30"/>
        <v/>
      </c>
      <c r="I133" s="36" t="s">
        <v>17</v>
      </c>
      <c r="J133" s="35" t="str">
        <f t="shared" si="31"/>
        <v xml:space="preserve"> -SERVICIO DIRECCIONAL</v>
      </c>
      <c r="T133" s="53"/>
      <c r="U133" s="53"/>
      <c r="W133" s="53"/>
      <c r="Y133" s="53"/>
      <c r="Z133" s="53"/>
      <c r="AA133" s="53"/>
      <c r="AC133" s="53"/>
      <c r="AD133" s="53"/>
      <c r="AE133" s="53"/>
      <c r="AF133" s="53"/>
      <c r="AH133" s="58"/>
      <c r="AI133" s="59"/>
      <c r="AJ133" s="58"/>
      <c r="AK133" s="58"/>
      <c r="AL133" s="59"/>
      <c r="AM133" s="58"/>
      <c r="AN133" s="58"/>
      <c r="AO133" s="59"/>
      <c r="AQ133" s="42"/>
      <c r="AR133" s="42"/>
      <c r="AS133" s="42"/>
      <c r="AT133" s="42"/>
      <c r="AU133" s="42"/>
      <c r="AX133" s="58"/>
      <c r="AY133" s="59"/>
      <c r="AZ133" s="58"/>
      <c r="BA133" s="58"/>
      <c r="BB133" s="59"/>
      <c r="BD133" s="53"/>
      <c r="BE133" s="53"/>
    </row>
    <row r="134" spans="2:57" ht="15" customHeight="1" x14ac:dyDescent="0.25">
      <c r="B134" s="55" t="str">
        <f t="shared" si="49"/>
        <v>SERVICIO DIRECCIONAL</v>
      </c>
      <c r="C134" s="55" t="str">
        <f t="shared" si="49"/>
        <v>Facilidades / Instalaciones</v>
      </c>
      <c r="D134" s="55" t="str">
        <f t="shared" si="49"/>
        <v>Planta de fluidos de perforacion en Puerto Dos Bocas</v>
      </c>
      <c r="E134" s="55" t="str">
        <f t="shared" si="28"/>
        <v/>
      </c>
      <c r="F134" s="55" t="str">
        <f t="shared" si="29"/>
        <v>SERVICIO DIRECCIONALFacilidades / Instalaciones</v>
      </c>
      <c r="G134" s="55" t="str">
        <f t="shared" si="34"/>
        <v>SERVICIO DIRECCIONALFacilidades / InstalacionesPlanta de fluidos de perforacion en Puerto Dos Bocas</v>
      </c>
      <c r="H134" s="55" t="str">
        <f t="shared" si="30"/>
        <v/>
      </c>
      <c r="I134" s="36" t="s">
        <v>17</v>
      </c>
      <c r="J134" s="35" t="str">
        <f t="shared" si="31"/>
        <v xml:space="preserve"> -SERVICIO DIRECCIONAL</v>
      </c>
      <c r="N134" s="67"/>
      <c r="O134" s="68" t="s">
        <v>115</v>
      </c>
      <c r="P134" s="69"/>
      <c r="Q134" s="68"/>
      <c r="R134" s="68"/>
      <c r="T134" s="68"/>
      <c r="U134" s="68"/>
      <c r="W134" s="68"/>
      <c r="Y134" s="68"/>
      <c r="Z134" s="68"/>
      <c r="AA134" s="68"/>
      <c r="AC134" s="68"/>
      <c r="AD134" s="68"/>
      <c r="AE134" s="68"/>
      <c r="AF134" s="68"/>
      <c r="AH134" s="58"/>
      <c r="AJ134" s="58"/>
      <c r="AK134" s="70">
        <v>0.5</v>
      </c>
      <c r="AL134" s="71">
        <v>1</v>
      </c>
      <c r="AM134" s="58"/>
      <c r="AN134" s="72">
        <f>SUMIFS($AO:$AO,$G:$G,$G134)</f>
        <v>1</v>
      </c>
      <c r="AO134" s="73"/>
      <c r="AQ134" s="42"/>
      <c r="AR134" s="42"/>
      <c r="AS134" s="42"/>
      <c r="AT134" s="42"/>
      <c r="AU134" s="42"/>
      <c r="AX134" s="58"/>
      <c r="AY134" s="59"/>
      <c r="AZ134" s="58"/>
      <c r="BA134" s="70"/>
      <c r="BB134" s="71">
        <f>AL134*BD134</f>
        <v>0</v>
      </c>
      <c r="BD134" s="72">
        <f>SUMIFS($BE:$BE,$G:$G,$G134)</f>
        <v>0</v>
      </c>
      <c r="BE134" s="73"/>
    </row>
    <row r="135" spans="2:57" ht="3.95" customHeight="1" x14ac:dyDescent="0.25">
      <c r="B135" s="55" t="str">
        <f t="shared" si="49"/>
        <v>SERVICIO DIRECCIONAL</v>
      </c>
      <c r="C135" s="55" t="str">
        <f t="shared" si="49"/>
        <v>Facilidades / Instalaciones</v>
      </c>
      <c r="D135" s="55" t="str">
        <f t="shared" si="49"/>
        <v>Planta de fluidos de perforacion en Puerto Dos Bocas</v>
      </c>
      <c r="E135" s="55" t="str">
        <f t="shared" si="28"/>
        <v/>
      </c>
      <c r="F135" s="55" t="str">
        <f t="shared" si="29"/>
        <v>SERVICIO DIRECCIONALFacilidades / Instalaciones</v>
      </c>
      <c r="G135" s="55" t="str">
        <f t="shared" si="34"/>
        <v>SERVICIO DIRECCIONALFacilidades / InstalacionesPlanta de fluidos de perforacion en Puerto Dos Bocas</v>
      </c>
      <c r="H135" s="55" t="str">
        <f t="shared" si="30"/>
        <v/>
      </c>
      <c r="I135" s="36" t="s">
        <v>17</v>
      </c>
      <c r="J135" s="35" t="str">
        <f t="shared" si="31"/>
        <v xml:space="preserve"> -SERVICIO DIRECCIONAL</v>
      </c>
      <c r="T135" s="53"/>
      <c r="U135" s="53"/>
      <c r="W135" s="53"/>
      <c r="Y135" s="53"/>
      <c r="Z135" s="53"/>
      <c r="AA135" s="53"/>
      <c r="AJ135" s="58"/>
      <c r="AK135" s="74"/>
      <c r="AL135" s="75"/>
      <c r="AM135" s="58"/>
      <c r="AN135" s="58"/>
      <c r="AO135" s="76"/>
      <c r="AQ135" s="53"/>
      <c r="AS135" s="53"/>
      <c r="AU135" s="58"/>
      <c r="AV135" s="93"/>
      <c r="AX135" s="58"/>
      <c r="AY135" s="59"/>
      <c r="AZ135" s="58"/>
      <c r="BA135" s="74"/>
      <c r="BB135" s="75"/>
      <c r="BD135" s="58"/>
      <c r="BE135" s="76"/>
    </row>
    <row r="136" spans="2:57" ht="45" customHeight="1" x14ac:dyDescent="0.25">
      <c r="B136" s="55" t="str">
        <f t="shared" si="49"/>
        <v>SERVICIO DIRECCIONAL</v>
      </c>
      <c r="C136" s="55" t="str">
        <f t="shared" si="49"/>
        <v>Facilidades / Instalaciones</v>
      </c>
      <c r="D136" s="55" t="str">
        <f t="shared" si="49"/>
        <v>Planta de fluidos de perforacion en Puerto Dos Bocas</v>
      </c>
      <c r="E136" s="55" t="str">
        <f t="shared" si="28"/>
        <v>Base con Control de Humedad en Mantenimento</v>
      </c>
      <c r="F136" s="55" t="str">
        <f t="shared" si="29"/>
        <v>SERVICIO DIRECCIONALFacilidades / Instalaciones</v>
      </c>
      <c r="G136" s="55" t="str">
        <f t="shared" si="34"/>
        <v>SERVICIO DIRECCIONALFacilidades / InstalacionesPlanta de fluidos de perforacion en Puerto Dos Bocas</v>
      </c>
      <c r="H136" s="55" t="str">
        <f t="shared" si="30"/>
        <v>SERVICIO DIRECCIONALFacilidades / InstalacionesPlanta de fluidos de perforacion en Puerto Dos BocasBase con Control de Humedad en Mantenimento</v>
      </c>
      <c r="I136" s="36" t="s">
        <v>17</v>
      </c>
      <c r="J136" s="35" t="str">
        <f t="shared" si="31"/>
        <v xml:space="preserve"> -SERVICIO DIRECCIONAL</v>
      </c>
      <c r="P136" s="77" t="s">
        <v>116</v>
      </c>
      <c r="Q136" s="78"/>
      <c r="R136" s="78" t="s">
        <v>117</v>
      </c>
      <c r="T136" s="79" t="s">
        <v>30</v>
      </c>
      <c r="U136" s="79"/>
      <c r="W136" s="79" t="s">
        <v>118</v>
      </c>
      <c r="Y136" s="92" t="s">
        <v>31</v>
      </c>
      <c r="Z136" s="92" t="s">
        <v>31</v>
      </c>
      <c r="AA136" s="92" t="s">
        <v>31</v>
      </c>
      <c r="AC136" s="81" t="str">
        <f>IF($T136="Cumplimiento","",INDEX(TABLA_TIPO_MEDICION[1],MATCH($U136,TABLA_TIPO_MEDICION[TIPO_MEDICION],0),1))</f>
        <v/>
      </c>
      <c r="AD136" s="81" t="str">
        <f>IF($T136="Cumplimiento","",INDEX(TABLA_TIPO_MEDICION[2],MATCH($U136,TABLA_TIPO_MEDICION[TIPO_MEDICION],0),1))</f>
        <v/>
      </c>
      <c r="AE136" s="81" t="str">
        <f>IF($T136="Cumplimiento","",INDEX(TABLA_TIPO_MEDICION[3],MATCH($U136,TABLA_TIPO_MEDICION[TIPO_MEDICION],0),1))</f>
        <v/>
      </c>
      <c r="AF136" s="81" t="str">
        <f>IF($T136="Cumplimiento","",INDEX(TABLA_TIPO_MEDICION[4],MATCH($U136,TABLA_TIPO_MEDICION[TIPO_MEDICION],0),1))</f>
        <v/>
      </c>
      <c r="AJ136" s="58"/>
      <c r="AK136" s="74"/>
      <c r="AL136" s="74"/>
      <c r="AM136" s="58"/>
      <c r="AN136" s="58"/>
      <c r="AO136" s="82">
        <v>0.2</v>
      </c>
      <c r="AQ136" s="3"/>
      <c r="AS136" s="83" t="str">
        <f>IF($AQ136="","",IF($T136="Cumplimiento",INDEX(TABLA_SI_NO[Valor],MATCH($AQ136,TABLA_SI_NO[SI_NO],0),1),IF($AQ136&lt;$Y136,$AC136,IF($AQ136&lt;$Z136,$AD136,IF($AQ136&lt;$AA136,$AE136,IF($AQ136&gt;=$AA136,$AF136))))))</f>
        <v/>
      </c>
      <c r="AU136" s="74"/>
      <c r="AV136" s="84">
        <f t="shared" ref="AV136:AV139" si="54">IF(W136="SI",IF(AS136=0,1,0),0)</f>
        <v>0</v>
      </c>
      <c r="AX136" s="74"/>
      <c r="AY136" s="59"/>
      <c r="AZ136" s="58"/>
      <c r="BA136" s="74"/>
      <c r="BB136" s="75"/>
      <c r="BD136" s="58"/>
      <c r="BE136" s="82">
        <f t="shared" ref="BE136:BE139" si="55">IF($AS136="",0,$AS136*$AO136)</f>
        <v>0</v>
      </c>
    </row>
    <row r="137" spans="2:57" ht="45" customHeight="1" x14ac:dyDescent="0.25">
      <c r="B137" s="55" t="str">
        <f t="shared" si="49"/>
        <v>SERVICIO DIRECCIONAL</v>
      </c>
      <c r="C137" s="55" t="str">
        <f t="shared" si="49"/>
        <v>Facilidades / Instalaciones</v>
      </c>
      <c r="D137" s="55" t="str">
        <f t="shared" si="49"/>
        <v>Planta de fluidos de perforacion en Puerto Dos Bocas</v>
      </c>
      <c r="E137" s="55" t="str">
        <f t="shared" si="28"/>
        <v xml:space="preserve">Proceso de mantenimento (nivel de servicio) </v>
      </c>
      <c r="F137" s="55" t="str">
        <f t="shared" si="29"/>
        <v>SERVICIO DIRECCIONALFacilidades / Instalaciones</v>
      </c>
      <c r="G137" s="55" t="str">
        <f t="shared" si="34"/>
        <v>SERVICIO DIRECCIONALFacilidades / InstalacionesPlanta de fluidos de perforacion en Puerto Dos Bocas</v>
      </c>
      <c r="H137" s="55" t="str">
        <f t="shared" si="30"/>
        <v xml:space="preserve">SERVICIO DIRECCIONALFacilidades / InstalacionesPlanta de fluidos de perforacion en Puerto Dos BocasProceso de mantenimento (nivel de servicio) </v>
      </c>
      <c r="I137" s="36" t="s">
        <v>17</v>
      </c>
      <c r="J137" s="35" t="str">
        <f t="shared" si="31"/>
        <v xml:space="preserve"> -SERVICIO DIRECCIONAL</v>
      </c>
      <c r="P137" s="77" t="s">
        <v>119</v>
      </c>
      <c r="Q137" s="78"/>
      <c r="R137" s="78" t="s">
        <v>120</v>
      </c>
      <c r="T137" s="79" t="s">
        <v>30</v>
      </c>
      <c r="U137" s="79"/>
      <c r="W137" s="79" t="s">
        <v>118</v>
      </c>
      <c r="Y137" s="92" t="s">
        <v>31</v>
      </c>
      <c r="Z137" s="92" t="s">
        <v>31</v>
      </c>
      <c r="AA137" s="92" t="s">
        <v>31</v>
      </c>
      <c r="AC137" s="81" t="str">
        <f>IF($T137="Cumplimiento","",INDEX(TABLA_TIPO_MEDICION[1],MATCH($U137,TABLA_TIPO_MEDICION[TIPO_MEDICION],0),1))</f>
        <v/>
      </c>
      <c r="AD137" s="81" t="str">
        <f>IF($T137="Cumplimiento","",INDEX(TABLA_TIPO_MEDICION[2],MATCH($U137,TABLA_TIPO_MEDICION[TIPO_MEDICION],0),1))</f>
        <v/>
      </c>
      <c r="AE137" s="81" t="str">
        <f>IF($T137="Cumplimiento","",INDEX(TABLA_TIPO_MEDICION[3],MATCH($U137,TABLA_TIPO_MEDICION[TIPO_MEDICION],0),1))</f>
        <v/>
      </c>
      <c r="AF137" s="81" t="str">
        <f>IF($T137="Cumplimiento","",INDEX(TABLA_TIPO_MEDICION[4],MATCH($U137,TABLA_TIPO_MEDICION[TIPO_MEDICION],0),1))</f>
        <v/>
      </c>
      <c r="AJ137" s="58"/>
      <c r="AK137" s="74"/>
      <c r="AL137" s="74"/>
      <c r="AM137" s="58"/>
      <c r="AN137" s="58"/>
      <c r="AO137" s="82">
        <v>0.4</v>
      </c>
      <c r="AQ137" s="3"/>
      <c r="AS137" s="83" t="str">
        <f>IF($AQ137="","",IF($T137="Cumplimiento",INDEX(TABLA_SI_NO[Valor],MATCH($AQ137,TABLA_SI_NO[SI_NO],0),1),IF($AQ137&lt;$Y137,$AC137,IF($AQ137&lt;$Z137,$AD137,IF($AQ137&lt;$AA137,$AE137,IF($AQ137&gt;=$AA137,$AF137))))))</f>
        <v/>
      </c>
      <c r="AU137" s="74"/>
      <c r="AV137" s="84">
        <f t="shared" si="54"/>
        <v>0</v>
      </c>
      <c r="AX137" s="74"/>
      <c r="AY137" s="59"/>
      <c r="AZ137" s="58"/>
      <c r="BA137" s="74"/>
      <c r="BB137" s="75"/>
      <c r="BD137" s="58"/>
      <c r="BE137" s="82">
        <f t="shared" si="55"/>
        <v>0</v>
      </c>
    </row>
    <row r="138" spans="2:57" ht="45" customHeight="1" x14ac:dyDescent="0.25">
      <c r="B138" s="55" t="str">
        <f t="shared" ref="B138:D153" si="56">IF(M138="",IF(B137="","",B137),M138)</f>
        <v>SERVICIO DIRECCIONAL</v>
      </c>
      <c r="C138" s="55" t="str">
        <f t="shared" si="56"/>
        <v>Facilidades / Instalaciones</v>
      </c>
      <c r="D138" s="55" t="str">
        <f t="shared" si="56"/>
        <v>Planta de fluidos de perforacion en Puerto Dos Bocas</v>
      </c>
      <c r="E138" s="55" t="str">
        <f t="shared" ref="E138:E203" si="57">IF(P138="","",P138)</f>
        <v>Equipo de prueba de DHM (Motor de Fondo)</v>
      </c>
      <c r="F138" s="55" t="str">
        <f t="shared" ref="F138:F203" si="58">CONCATENATE($B138,$C138)</f>
        <v>SERVICIO DIRECCIONALFacilidades / Instalaciones</v>
      </c>
      <c r="G138" s="55" t="str">
        <f t="shared" si="34"/>
        <v>SERVICIO DIRECCIONALFacilidades / InstalacionesPlanta de fluidos de perforacion en Puerto Dos Bocas</v>
      </c>
      <c r="H138" s="55" t="str">
        <f t="shared" ref="H138:H203" si="59">IF(E138="","",CONCATENATE($B138,$C138,$D138,$E138))</f>
        <v>SERVICIO DIRECCIONALFacilidades / InstalacionesPlanta de fluidos de perforacion en Puerto Dos BocasEquipo de prueba de DHM (Motor de Fondo)</v>
      </c>
      <c r="I138" s="36" t="s">
        <v>17</v>
      </c>
      <c r="J138" s="35" t="str">
        <f t="shared" ref="J138:J202" si="60">CONCATENATE(I138,"-",B138)</f>
        <v xml:space="preserve"> -SERVICIO DIRECCIONAL</v>
      </c>
      <c r="P138" s="77" t="s">
        <v>121</v>
      </c>
      <c r="Q138" s="78"/>
      <c r="R138" s="78" t="s">
        <v>122</v>
      </c>
      <c r="T138" s="79" t="s">
        <v>30</v>
      </c>
      <c r="U138" s="79"/>
      <c r="W138" s="79" t="s">
        <v>118</v>
      </c>
      <c r="Y138" s="92" t="s">
        <v>31</v>
      </c>
      <c r="Z138" s="92" t="s">
        <v>31</v>
      </c>
      <c r="AA138" s="92" t="s">
        <v>31</v>
      </c>
      <c r="AC138" s="81" t="str">
        <f>IF($T138="Cumplimiento","",INDEX(TABLA_TIPO_MEDICION[1],MATCH($U138,TABLA_TIPO_MEDICION[TIPO_MEDICION],0),1))</f>
        <v/>
      </c>
      <c r="AD138" s="81" t="str">
        <f>IF($T138="Cumplimiento","",INDEX(TABLA_TIPO_MEDICION[2],MATCH($U138,TABLA_TIPO_MEDICION[TIPO_MEDICION],0),1))</f>
        <v/>
      </c>
      <c r="AE138" s="81" t="str">
        <f>IF($T138="Cumplimiento","",INDEX(TABLA_TIPO_MEDICION[3],MATCH($U138,TABLA_TIPO_MEDICION[TIPO_MEDICION],0),1))</f>
        <v/>
      </c>
      <c r="AF138" s="81" t="str">
        <f>IF($T138="Cumplimiento","",INDEX(TABLA_TIPO_MEDICION[4],MATCH($U138,TABLA_TIPO_MEDICION[TIPO_MEDICION],0),1))</f>
        <v/>
      </c>
      <c r="AJ138" s="58"/>
      <c r="AK138" s="74"/>
      <c r="AL138" s="74"/>
      <c r="AM138" s="58"/>
      <c r="AN138" s="58"/>
      <c r="AO138" s="82">
        <v>0.1</v>
      </c>
      <c r="AQ138" s="3"/>
      <c r="AS138" s="83" t="str">
        <f>IF($AQ138="","",IF($T138="Cumplimiento",INDEX(TABLA_SI_NO[Valor],MATCH($AQ138,TABLA_SI_NO[SI_NO],0),1),IF($AQ138&lt;$Y138,$AC138,IF($AQ138&lt;$Z138,$AD138,IF($AQ138&lt;$AA138,$AE138,IF($AQ138&gt;=$AA138,$AF138))))))</f>
        <v/>
      </c>
      <c r="AU138" s="74"/>
      <c r="AV138" s="84">
        <f t="shared" si="54"/>
        <v>0</v>
      </c>
      <c r="AX138" s="74"/>
      <c r="AY138" s="59"/>
      <c r="AZ138" s="58"/>
      <c r="BA138" s="74"/>
      <c r="BB138" s="75"/>
      <c r="BD138" s="58"/>
      <c r="BE138" s="82">
        <f t="shared" si="55"/>
        <v>0</v>
      </c>
    </row>
    <row r="139" spans="2:57" ht="45" customHeight="1" x14ac:dyDescent="0.25">
      <c r="B139" s="55" t="str">
        <f t="shared" si="56"/>
        <v>SERVICIO DIRECCIONAL</v>
      </c>
      <c r="C139" s="55" t="str">
        <f t="shared" si="56"/>
        <v>Facilidades / Instalaciones</v>
      </c>
      <c r="D139" s="55" t="str">
        <f t="shared" si="56"/>
        <v>Planta de fluidos de perforacion en Puerto Dos Bocas</v>
      </c>
      <c r="E139" s="55" t="str">
        <f t="shared" si="57"/>
        <v>Prueba Electronica Componente y Herramienta</v>
      </c>
      <c r="F139" s="55" t="str">
        <f t="shared" si="58"/>
        <v>SERVICIO DIRECCIONALFacilidades / Instalaciones</v>
      </c>
      <c r="G139" s="55" t="str">
        <f t="shared" si="34"/>
        <v>SERVICIO DIRECCIONALFacilidades / InstalacionesPlanta de fluidos de perforacion en Puerto Dos Bocas</v>
      </c>
      <c r="H139" s="55" t="str">
        <f t="shared" si="59"/>
        <v>SERVICIO DIRECCIONALFacilidades / InstalacionesPlanta de fluidos de perforacion en Puerto Dos BocasPrueba Electronica Componente y Herramienta</v>
      </c>
      <c r="I139" s="36" t="s">
        <v>17</v>
      </c>
      <c r="J139" s="35" t="str">
        <f t="shared" si="60"/>
        <v xml:space="preserve"> -SERVICIO DIRECCIONAL</v>
      </c>
      <c r="P139" s="77" t="s">
        <v>123</v>
      </c>
      <c r="Q139" s="78"/>
      <c r="R139" s="78" t="s">
        <v>124</v>
      </c>
      <c r="T139" s="79" t="s">
        <v>30</v>
      </c>
      <c r="U139" s="79"/>
      <c r="W139" s="79" t="s">
        <v>118</v>
      </c>
      <c r="Y139" s="92" t="s">
        <v>31</v>
      </c>
      <c r="Z139" s="92" t="s">
        <v>31</v>
      </c>
      <c r="AA139" s="92" t="s">
        <v>31</v>
      </c>
      <c r="AC139" s="81" t="str">
        <f>IF($T139="Cumplimiento","",INDEX(TABLA_TIPO_MEDICION[1],MATCH($U139,TABLA_TIPO_MEDICION[TIPO_MEDICION],0),1))</f>
        <v/>
      </c>
      <c r="AD139" s="81" t="str">
        <f>IF($T139="Cumplimiento","",INDEX(TABLA_TIPO_MEDICION[2],MATCH($U139,TABLA_TIPO_MEDICION[TIPO_MEDICION],0),1))</f>
        <v/>
      </c>
      <c r="AE139" s="81" t="str">
        <f>IF($T139="Cumplimiento","",INDEX(TABLA_TIPO_MEDICION[3],MATCH($U139,TABLA_TIPO_MEDICION[TIPO_MEDICION],0),1))</f>
        <v/>
      </c>
      <c r="AF139" s="81" t="str">
        <f>IF($T139="Cumplimiento","",INDEX(TABLA_TIPO_MEDICION[4],MATCH($U139,TABLA_TIPO_MEDICION[TIPO_MEDICION],0),1))</f>
        <v/>
      </c>
      <c r="AJ139" s="58"/>
      <c r="AK139" s="74"/>
      <c r="AL139" s="74"/>
      <c r="AM139" s="58"/>
      <c r="AN139" s="58"/>
      <c r="AO139" s="82">
        <v>0.3</v>
      </c>
      <c r="AQ139" s="3"/>
      <c r="AS139" s="83" t="str">
        <f>IF($AQ139="","",IF($T139="Cumplimiento",INDEX(TABLA_SI_NO[Valor],MATCH($AQ139,TABLA_SI_NO[SI_NO],0),1),IF($AQ139&lt;$Y139,$AC139,IF($AQ139&lt;$Z139,$AD139,IF($AQ139&lt;$AA139,$AE139,IF($AQ139&gt;=$AA139,$AF139))))))</f>
        <v/>
      </c>
      <c r="AU139" s="74"/>
      <c r="AV139" s="84">
        <f t="shared" si="54"/>
        <v>0</v>
      </c>
      <c r="AX139" s="74"/>
      <c r="AY139" s="59"/>
      <c r="AZ139" s="58"/>
      <c r="BA139" s="74"/>
      <c r="BB139" s="75"/>
      <c r="BD139" s="58"/>
      <c r="BE139" s="82">
        <f t="shared" si="55"/>
        <v>0</v>
      </c>
    </row>
    <row r="140" spans="2:57" s="125" customFormat="1" ht="6" customHeight="1" x14ac:dyDescent="0.25">
      <c r="B140" s="55" t="str">
        <f t="shared" si="56"/>
        <v>SERVICIO DIRECCIONAL</v>
      </c>
      <c r="C140" s="55" t="str">
        <f t="shared" si="56"/>
        <v>Facilidades / Instalaciones</v>
      </c>
      <c r="D140" s="55" t="str">
        <f t="shared" si="56"/>
        <v>Planta de fluidos de perforacion en Puerto Dos Bocas</v>
      </c>
      <c r="E140" s="55" t="str">
        <f t="shared" si="57"/>
        <v/>
      </c>
      <c r="F140" s="55" t="str">
        <f t="shared" si="58"/>
        <v>SERVICIO DIRECCIONALFacilidades / Instalaciones</v>
      </c>
      <c r="G140" s="55" t="str">
        <f t="shared" si="34"/>
        <v>SERVICIO DIRECCIONALFacilidades / InstalacionesPlanta de fluidos de perforacion en Puerto Dos Bocas</v>
      </c>
      <c r="H140" s="55" t="str">
        <f t="shared" si="59"/>
        <v/>
      </c>
      <c r="I140" s="36" t="s">
        <v>17</v>
      </c>
      <c r="J140" s="35" t="str">
        <f t="shared" si="60"/>
        <v xml:space="preserve"> -SERVICIO DIRECCIONAL</v>
      </c>
      <c r="K140" s="35"/>
      <c r="L140" s="35"/>
      <c r="P140" s="107"/>
      <c r="Q140" s="114"/>
      <c r="R140" s="114"/>
      <c r="T140" s="115"/>
      <c r="U140" s="108"/>
      <c r="V140" s="35"/>
      <c r="W140" s="115"/>
      <c r="Y140" s="116"/>
      <c r="Z140" s="116"/>
      <c r="AA140" s="116"/>
      <c r="AC140" s="109"/>
      <c r="AD140" s="109"/>
      <c r="AE140" s="109"/>
      <c r="AF140" s="109"/>
      <c r="AG140" s="35"/>
      <c r="AH140" s="35"/>
      <c r="AJ140" s="128"/>
      <c r="AK140" s="118"/>
      <c r="AL140" s="118"/>
      <c r="AM140" s="128"/>
      <c r="AN140" s="128"/>
      <c r="AO140" s="119"/>
      <c r="AQ140" s="120"/>
      <c r="AS140" s="110"/>
      <c r="AU140" s="118"/>
      <c r="AV140" s="121"/>
      <c r="AX140" s="74"/>
      <c r="AY140" s="59"/>
      <c r="AZ140" s="58"/>
      <c r="BA140" s="74"/>
      <c r="BB140" s="75"/>
      <c r="BD140" s="128"/>
      <c r="BE140" s="119"/>
    </row>
    <row r="141" spans="2:57" ht="15" customHeight="1" x14ac:dyDescent="0.25">
      <c r="B141" s="55" t="str">
        <f>IF(M141="",IF(B139="","",B139),M141)</f>
        <v>PERFILAJE</v>
      </c>
      <c r="C141" s="55" t="str">
        <f>IF(N141="",IF(C139="","",C139),N141)</f>
        <v>Facilidades / Instalaciones</v>
      </c>
      <c r="D141" s="55" t="str">
        <f>IF(O141="",IF(D139="","",D139),O141)</f>
        <v>Planta de fluidos de perforacion en Puerto Dos Bocas</v>
      </c>
      <c r="E141" s="55" t="str">
        <f t="shared" si="57"/>
        <v/>
      </c>
      <c r="F141" s="55" t="str">
        <f t="shared" si="58"/>
        <v>PERFILAJEFacilidades / Instalaciones</v>
      </c>
      <c r="G141" s="55" t="str">
        <f t="shared" si="34"/>
        <v>PERFILAJEFacilidades / InstalacionesPlanta de fluidos de perforacion en Puerto Dos Bocas</v>
      </c>
      <c r="H141" s="55" t="str">
        <f t="shared" si="59"/>
        <v/>
      </c>
      <c r="I141" s="36">
        <v>1</v>
      </c>
      <c r="J141" s="35" t="str">
        <f t="shared" si="60"/>
        <v>1-PERFILAJE</v>
      </c>
      <c r="M141" s="39" t="s">
        <v>125</v>
      </c>
      <c r="N141" s="39"/>
      <c r="O141" s="39"/>
      <c r="P141" s="40"/>
      <c r="Q141" s="39"/>
      <c r="R141" s="39"/>
      <c r="T141" s="56" t="s">
        <v>16</v>
      </c>
      <c r="U141" s="56"/>
      <c r="W141" s="56"/>
      <c r="Y141" s="56"/>
      <c r="Z141" s="56"/>
      <c r="AA141" s="56"/>
      <c r="AC141" s="56"/>
      <c r="AD141" s="56"/>
      <c r="AE141" s="56"/>
      <c r="AF141" s="56"/>
      <c r="AH141" s="57">
        <f>SUMIFS($AI:$AI,$B:$B,$B141)</f>
        <v>0.99999999999999989</v>
      </c>
      <c r="AI141" s="57"/>
      <c r="AJ141" s="58"/>
      <c r="AK141" s="58"/>
      <c r="AL141" s="58"/>
      <c r="AM141" s="58"/>
      <c r="AN141" s="59"/>
      <c r="AO141" s="59"/>
      <c r="AQ141" s="53"/>
      <c r="AR141" s="53"/>
      <c r="AS141" s="53"/>
      <c r="AU141" s="60" t="str">
        <f>IF(SUMIFS($AV:$AV,$B:$B,$B141)&gt;0,"NC","")</f>
        <v/>
      </c>
      <c r="AV141" s="61"/>
      <c r="AZ141" s="58"/>
      <c r="BA141" s="59"/>
      <c r="BB141" s="59"/>
      <c r="BD141" s="57">
        <f>IF(AU141="NC",0,SUMIFS($AY:$AY,$B:$B,$B141))</f>
        <v>0</v>
      </c>
      <c r="BE141" s="57"/>
    </row>
    <row r="142" spans="2:57" ht="3" customHeight="1" x14ac:dyDescent="0.25">
      <c r="B142" s="55" t="str">
        <f t="shared" si="56"/>
        <v>PERFILAJE</v>
      </c>
      <c r="C142" s="55" t="str">
        <f t="shared" si="56"/>
        <v>Facilidades / Instalaciones</v>
      </c>
      <c r="D142" s="55" t="str">
        <f t="shared" si="56"/>
        <v>Planta de fluidos de perforacion en Puerto Dos Bocas</v>
      </c>
      <c r="E142" s="55" t="str">
        <f t="shared" si="57"/>
        <v/>
      </c>
      <c r="F142" s="55" t="str">
        <f t="shared" si="58"/>
        <v>PERFILAJEFacilidades / Instalaciones</v>
      </c>
      <c r="G142" s="55" t="str">
        <f t="shared" si="34"/>
        <v>PERFILAJEFacilidades / InstalacionesPlanta de fluidos de perforacion en Puerto Dos Bocas</v>
      </c>
      <c r="H142" s="55" t="str">
        <f t="shared" si="59"/>
        <v/>
      </c>
      <c r="I142" s="36" t="s">
        <v>17</v>
      </c>
      <c r="J142" s="35" t="str">
        <f t="shared" si="60"/>
        <v xml:space="preserve"> -PERFILAJE</v>
      </c>
      <c r="T142" s="53"/>
      <c r="U142" s="53"/>
      <c r="W142" s="53"/>
      <c r="Y142" s="53"/>
      <c r="Z142" s="53"/>
      <c r="AA142" s="53"/>
      <c r="AH142" s="58"/>
      <c r="AI142" s="59"/>
      <c r="AJ142" s="58"/>
      <c r="AK142" s="58"/>
      <c r="AL142" s="59"/>
      <c r="AM142" s="58"/>
      <c r="AN142" s="59"/>
      <c r="AO142" s="59"/>
      <c r="AQ142" s="53"/>
      <c r="AR142" s="53"/>
      <c r="AS142" s="53"/>
      <c r="AU142" s="58"/>
      <c r="AV142" s="54"/>
      <c r="AX142" s="58"/>
      <c r="AY142" s="59"/>
      <c r="AZ142" s="58"/>
      <c r="BA142" s="59"/>
      <c r="BB142" s="59"/>
      <c r="BD142" s="53"/>
      <c r="BE142" s="53"/>
    </row>
    <row r="143" spans="2:57" ht="15" customHeight="1" x14ac:dyDescent="0.25">
      <c r="B143" s="55" t="str">
        <f t="shared" si="56"/>
        <v>PERFILAJE</v>
      </c>
      <c r="C143" s="55" t="str">
        <f t="shared" si="56"/>
        <v>Personal</v>
      </c>
      <c r="D143" s="55" t="str">
        <f t="shared" si="56"/>
        <v>Planta de fluidos de perforacion en Puerto Dos Bocas</v>
      </c>
      <c r="E143" s="55" t="str">
        <f t="shared" si="57"/>
        <v/>
      </c>
      <c r="F143" s="55" t="str">
        <f t="shared" si="58"/>
        <v>PERFILAJEPersonal</v>
      </c>
      <c r="G143" s="55" t="str">
        <f t="shared" si="34"/>
        <v>PERFILAJEPersonalPlanta de fluidos de perforacion en Puerto Dos Bocas</v>
      </c>
      <c r="H143" s="55" t="str">
        <f t="shared" si="59"/>
        <v/>
      </c>
      <c r="I143" s="36" t="s">
        <v>18</v>
      </c>
      <c r="J143" s="35" t="str">
        <f t="shared" si="60"/>
        <v>1.1-PERFILAJE</v>
      </c>
      <c r="N143" s="62" t="s">
        <v>19</v>
      </c>
      <c r="O143" s="62"/>
      <c r="P143" s="63"/>
      <c r="Q143" s="62"/>
      <c r="R143" s="62"/>
      <c r="T143" s="62"/>
      <c r="U143" s="62"/>
      <c r="W143" s="62"/>
      <c r="Y143" s="62"/>
      <c r="Z143" s="62"/>
      <c r="AA143" s="62"/>
      <c r="AC143" s="62"/>
      <c r="AD143" s="62"/>
      <c r="AE143" s="62"/>
      <c r="AF143" s="62"/>
      <c r="AH143" s="58"/>
      <c r="AI143" s="64">
        <v>0.2</v>
      </c>
      <c r="AJ143" s="58"/>
      <c r="AK143" s="65">
        <f>SUMIFS($AL:$AL,$F:$F,$F143)</f>
        <v>0.99999999999999989</v>
      </c>
      <c r="AL143" s="65"/>
      <c r="AM143" s="53"/>
      <c r="AN143" s="53"/>
      <c r="AO143" s="53"/>
      <c r="AP143" s="53"/>
      <c r="AQ143" s="53"/>
      <c r="AR143" s="53"/>
      <c r="AS143" s="53"/>
      <c r="AU143" s="58"/>
      <c r="AV143" s="54"/>
      <c r="AX143" s="58"/>
      <c r="AY143" s="64">
        <f>AI143*BD143</f>
        <v>0</v>
      </c>
      <c r="AZ143" s="58"/>
      <c r="BD143" s="65">
        <f>SUMIFS($BB:$BB,$F:$F,$F143)</f>
        <v>0</v>
      </c>
      <c r="BE143" s="65"/>
    </row>
    <row r="144" spans="2:57" ht="3" customHeight="1" x14ac:dyDescent="0.25">
      <c r="B144" s="55" t="str">
        <f t="shared" si="56"/>
        <v>PERFILAJE</v>
      </c>
      <c r="C144" s="55" t="str">
        <f t="shared" si="56"/>
        <v>Personal</v>
      </c>
      <c r="D144" s="55" t="str">
        <f t="shared" si="56"/>
        <v>Planta de fluidos de perforacion en Puerto Dos Bocas</v>
      </c>
      <c r="E144" s="55" t="str">
        <f t="shared" si="57"/>
        <v/>
      </c>
      <c r="F144" s="55" t="str">
        <f t="shared" si="58"/>
        <v>PERFILAJEPersonal</v>
      </c>
      <c r="G144" s="55" t="str">
        <f t="shared" ref="G144:G209" si="61">IF(D144="","",CONCATENATE($B144,$C144,$D144))</f>
        <v>PERFILAJEPersonalPlanta de fluidos de perforacion en Puerto Dos Bocas</v>
      </c>
      <c r="H144" s="55" t="str">
        <f t="shared" si="59"/>
        <v/>
      </c>
      <c r="I144" s="36" t="s">
        <v>17</v>
      </c>
      <c r="J144" s="35" t="str">
        <f t="shared" si="60"/>
        <v xml:space="preserve"> -PERFILAJE</v>
      </c>
      <c r="T144" s="53"/>
      <c r="U144" s="53"/>
      <c r="W144" s="53"/>
      <c r="Y144" s="53"/>
      <c r="Z144" s="53"/>
      <c r="AA144" s="53"/>
      <c r="AC144" s="53"/>
      <c r="AD144" s="53"/>
      <c r="AE144" s="53"/>
      <c r="AF144" s="53"/>
      <c r="AH144" s="58"/>
      <c r="AI144" s="59"/>
      <c r="AJ144" s="58"/>
      <c r="AK144" s="58"/>
      <c r="AL144" s="59"/>
      <c r="AM144" s="58"/>
      <c r="AN144" s="58"/>
      <c r="AO144" s="59"/>
      <c r="AP144" s="53"/>
      <c r="AQ144" s="53"/>
      <c r="AR144" s="53"/>
      <c r="AS144" s="53"/>
      <c r="AU144" s="58"/>
      <c r="AV144" s="54"/>
      <c r="AX144" s="58"/>
      <c r="AY144" s="66"/>
      <c r="AZ144" s="58"/>
      <c r="BA144" s="58"/>
      <c r="BB144" s="59"/>
      <c r="BD144" s="53"/>
      <c r="BE144" s="53"/>
    </row>
    <row r="145" spans="1:59" ht="15" customHeight="1" x14ac:dyDescent="0.25">
      <c r="A145" s="67"/>
      <c r="B145" s="55" t="str">
        <f t="shared" si="56"/>
        <v>PERFILAJE</v>
      </c>
      <c r="C145" s="55" t="str">
        <f t="shared" si="56"/>
        <v>Personal</v>
      </c>
      <c r="D145" s="55" t="str">
        <f t="shared" si="56"/>
        <v>Referente Técnico de la Línea</v>
      </c>
      <c r="E145" s="55" t="str">
        <f t="shared" si="57"/>
        <v/>
      </c>
      <c r="F145" s="55" t="str">
        <f t="shared" si="58"/>
        <v>PERFILAJEPersonal</v>
      </c>
      <c r="G145" s="55" t="str">
        <f t="shared" si="61"/>
        <v>PERFILAJEPersonalReferente Técnico de la Línea</v>
      </c>
      <c r="H145" s="55" t="str">
        <f t="shared" si="59"/>
        <v/>
      </c>
      <c r="I145" s="36" t="s">
        <v>17</v>
      </c>
      <c r="J145" s="35" t="str">
        <f t="shared" si="60"/>
        <v xml:space="preserve"> -PERFILAJE</v>
      </c>
      <c r="M145" s="67"/>
      <c r="N145" s="67"/>
      <c r="O145" s="68" t="s">
        <v>20</v>
      </c>
      <c r="P145" s="69"/>
      <c r="Q145" s="68"/>
      <c r="R145" s="68"/>
      <c r="T145" s="68"/>
      <c r="U145" s="68"/>
      <c r="W145" s="68"/>
      <c r="Y145" s="68"/>
      <c r="Z145" s="68"/>
      <c r="AA145" s="68"/>
      <c r="AC145" s="68"/>
      <c r="AD145" s="68"/>
      <c r="AE145" s="68"/>
      <c r="AF145" s="68"/>
      <c r="AH145" s="58"/>
      <c r="AI145" s="58"/>
      <c r="AJ145" s="58"/>
      <c r="AK145" s="70"/>
      <c r="AL145" s="71">
        <v>0.3</v>
      </c>
      <c r="AM145" s="58"/>
      <c r="AN145" s="72">
        <f>SUMIFS($AO:$AO,$G:$G,$G145)</f>
        <v>1</v>
      </c>
      <c r="AO145" s="73"/>
      <c r="AQ145" s="53"/>
      <c r="AR145" s="53"/>
      <c r="AS145" s="53"/>
      <c r="AU145" s="58"/>
      <c r="AV145" s="54"/>
      <c r="AX145" s="58"/>
      <c r="AY145" s="66"/>
      <c r="AZ145" s="58"/>
      <c r="BA145" s="70"/>
      <c r="BB145" s="71">
        <f>AL145*BD145</f>
        <v>0</v>
      </c>
      <c r="BD145" s="72">
        <f>SUMIFS($BE:$BE,$G:$G,$G145)</f>
        <v>0</v>
      </c>
      <c r="BE145" s="73"/>
      <c r="BG145" s="58"/>
    </row>
    <row r="146" spans="1:59" ht="5.0999999999999996" customHeight="1" x14ac:dyDescent="0.25">
      <c r="B146" s="55" t="str">
        <f t="shared" si="56"/>
        <v>PERFILAJE</v>
      </c>
      <c r="C146" s="55" t="str">
        <f t="shared" si="56"/>
        <v>Personal</v>
      </c>
      <c r="D146" s="55" t="str">
        <f t="shared" si="56"/>
        <v>Referente Técnico de la Línea</v>
      </c>
      <c r="E146" s="55" t="str">
        <f t="shared" si="57"/>
        <v/>
      </c>
      <c r="F146" s="55" t="str">
        <f t="shared" si="58"/>
        <v>PERFILAJEPersonal</v>
      </c>
      <c r="G146" s="55" t="str">
        <f t="shared" si="61"/>
        <v>PERFILAJEPersonalReferente Técnico de la Línea</v>
      </c>
      <c r="H146" s="55" t="str">
        <f t="shared" si="59"/>
        <v/>
      </c>
      <c r="I146" s="36" t="s">
        <v>17</v>
      </c>
      <c r="J146" s="35" t="str">
        <f t="shared" si="60"/>
        <v xml:space="preserve"> -PERFILAJE</v>
      </c>
      <c r="T146" s="53"/>
      <c r="U146" s="53"/>
      <c r="W146" s="53"/>
      <c r="Y146" s="53"/>
      <c r="Z146" s="53"/>
      <c r="AA146" s="53"/>
      <c r="AH146" s="58"/>
      <c r="AI146" s="58"/>
      <c r="AJ146" s="58"/>
      <c r="AK146" s="74"/>
      <c r="AL146" s="75"/>
      <c r="AM146" s="58"/>
      <c r="AN146" s="58"/>
      <c r="AO146" s="76"/>
      <c r="AQ146" s="53"/>
      <c r="AS146" s="53"/>
      <c r="AU146" s="58"/>
      <c r="AV146" s="54"/>
      <c r="AX146" s="58"/>
      <c r="AY146" s="66"/>
      <c r="AZ146" s="58"/>
      <c r="BA146" s="74"/>
      <c r="BB146" s="75"/>
      <c r="BD146" s="58"/>
      <c r="BE146" s="76"/>
    </row>
    <row r="147" spans="1:59" ht="45" customHeight="1" x14ac:dyDescent="0.25">
      <c r="B147" s="55" t="str">
        <f t="shared" si="56"/>
        <v>PERFILAJE</v>
      </c>
      <c r="C147" s="55" t="str">
        <f t="shared" si="56"/>
        <v>Personal</v>
      </c>
      <c r="D147" s="55" t="str">
        <f t="shared" si="56"/>
        <v>Referente Técnico de la Línea</v>
      </c>
      <c r="E147" s="55" t="str">
        <f t="shared" si="57"/>
        <v>Experiencia General</v>
      </c>
      <c r="F147" s="55" t="str">
        <f t="shared" si="58"/>
        <v>PERFILAJEPersonal</v>
      </c>
      <c r="G147" s="55" t="str">
        <f t="shared" si="61"/>
        <v>PERFILAJEPersonalReferente Técnico de la Línea</v>
      </c>
      <c r="H147" s="55" t="str">
        <f t="shared" si="59"/>
        <v>PERFILAJEPersonalReferente Técnico de la LíneaExperiencia General</v>
      </c>
      <c r="I147" s="36" t="s">
        <v>17</v>
      </c>
      <c r="J147" s="35" t="str">
        <f t="shared" si="60"/>
        <v xml:space="preserve"> -PERFILAJE</v>
      </c>
      <c r="P147" s="77" t="s">
        <v>21</v>
      </c>
      <c r="Q147" s="78"/>
      <c r="R147" s="78" t="s">
        <v>22</v>
      </c>
      <c r="T147" s="79" t="s">
        <v>23</v>
      </c>
      <c r="U147" s="79" t="s">
        <v>24</v>
      </c>
      <c r="W147" s="79" t="s">
        <v>25</v>
      </c>
      <c r="Y147" s="80">
        <v>7</v>
      </c>
      <c r="Z147" s="80">
        <v>10</v>
      </c>
      <c r="AA147" s="80">
        <v>12</v>
      </c>
      <c r="AC147" s="81">
        <f>IF($T147="Cumplimiento","",INDEX(TABLA_TIPO_MEDICION[1],MATCH($U147,TABLA_TIPO_MEDICION[TIPO_MEDICION],0),1))</f>
        <v>0</v>
      </c>
      <c r="AD147" s="81">
        <f>IF($T147="Cumplimiento","",INDEX(TABLA_TIPO_MEDICION[2],MATCH($U147,TABLA_TIPO_MEDICION[TIPO_MEDICION],0),1))</f>
        <v>0.8</v>
      </c>
      <c r="AE147" s="81">
        <f>IF($T147="Cumplimiento","",INDEX(TABLA_TIPO_MEDICION[3],MATCH($U147,TABLA_TIPO_MEDICION[TIPO_MEDICION],0),1))</f>
        <v>1</v>
      </c>
      <c r="AF147" s="81">
        <f>IF($T147="Cumplimiento","",INDEX(TABLA_TIPO_MEDICION[4],MATCH($U147,TABLA_TIPO_MEDICION[TIPO_MEDICION],0),1))</f>
        <v>1</v>
      </c>
      <c r="AH147" s="74"/>
      <c r="AI147" s="58"/>
      <c r="AJ147" s="58"/>
      <c r="AK147" s="74"/>
      <c r="AL147" s="58"/>
      <c r="AM147" s="58"/>
      <c r="AN147" s="58"/>
      <c r="AO147" s="82">
        <v>0.45</v>
      </c>
      <c r="AQ147" s="3"/>
      <c r="AS147" s="83" t="str">
        <f>IF($AQ147="","",IF($T147="Cumplimiento",INDEX(TABLA_SI_NO[Valor],MATCH($AQ147,TABLA_SI_NO[SI_NO],0),1),IF($AQ147&lt;$Y147,$AC147,IF($AQ147&lt;$Z147,$AD147,IF($AQ147&lt;$AA147,$AE147,IF($AQ147&gt;=$AA147,$AF147))))))</f>
        <v/>
      </c>
      <c r="AU147" s="74"/>
      <c r="AV147" s="84">
        <f t="shared" ref="AV147:AV149" si="62">IF(W147="SI",IF(AS147=0,1,0),0)</f>
        <v>0</v>
      </c>
      <c r="AX147" s="74"/>
      <c r="AY147" s="66"/>
      <c r="AZ147" s="58"/>
      <c r="BA147" s="74"/>
      <c r="BB147" s="66"/>
      <c r="BD147" s="58"/>
      <c r="BE147" s="82">
        <f t="shared" ref="BE147:BE149" si="63">IF($AS147="",0,$AS147*$AO147)</f>
        <v>0</v>
      </c>
    </row>
    <row r="148" spans="1:59" ht="45" customHeight="1" x14ac:dyDescent="0.25">
      <c r="B148" s="55" t="str">
        <f t="shared" si="56"/>
        <v>PERFILAJE</v>
      </c>
      <c r="C148" s="55" t="str">
        <f t="shared" si="56"/>
        <v>Personal</v>
      </c>
      <c r="D148" s="55" t="str">
        <f t="shared" si="56"/>
        <v>Referente Técnico de la Línea</v>
      </c>
      <c r="E148" s="55" t="str">
        <f t="shared" si="57"/>
        <v>Experiencia Offshore</v>
      </c>
      <c r="F148" s="55" t="str">
        <f t="shared" si="58"/>
        <v>PERFILAJEPersonal</v>
      </c>
      <c r="G148" s="55" t="str">
        <f t="shared" si="61"/>
        <v>PERFILAJEPersonalReferente Técnico de la Línea</v>
      </c>
      <c r="H148" s="55" t="str">
        <f t="shared" si="59"/>
        <v>PERFILAJEPersonalReferente Técnico de la LíneaExperiencia Offshore</v>
      </c>
      <c r="I148" s="36" t="s">
        <v>17</v>
      </c>
      <c r="J148" s="35" t="str">
        <f t="shared" si="60"/>
        <v xml:space="preserve"> -PERFILAJE</v>
      </c>
      <c r="P148" s="77" t="s">
        <v>26</v>
      </c>
      <c r="Q148" s="78"/>
      <c r="R148" s="78" t="s">
        <v>22</v>
      </c>
      <c r="T148" s="79" t="s">
        <v>23</v>
      </c>
      <c r="U148" s="79" t="s">
        <v>24</v>
      </c>
      <c r="W148" s="79" t="s">
        <v>25</v>
      </c>
      <c r="Y148" s="80">
        <v>4</v>
      </c>
      <c r="Z148" s="80">
        <v>5</v>
      </c>
      <c r="AA148" s="80">
        <v>7</v>
      </c>
      <c r="AC148" s="81">
        <f>IF($T148="Cumplimiento","",INDEX(TABLA_TIPO_MEDICION[1],MATCH($U148,TABLA_TIPO_MEDICION[TIPO_MEDICION],0),1))</f>
        <v>0</v>
      </c>
      <c r="AD148" s="81">
        <f>IF($T148="Cumplimiento","",INDEX(TABLA_TIPO_MEDICION[2],MATCH($U148,TABLA_TIPO_MEDICION[TIPO_MEDICION],0),1))</f>
        <v>0.8</v>
      </c>
      <c r="AE148" s="81">
        <f>IF($T148="Cumplimiento","",INDEX(TABLA_TIPO_MEDICION[3],MATCH($U148,TABLA_TIPO_MEDICION[TIPO_MEDICION],0),1))</f>
        <v>1</v>
      </c>
      <c r="AF148" s="81">
        <f>IF($T148="Cumplimiento","",INDEX(TABLA_TIPO_MEDICION[4],MATCH($U148,TABLA_TIPO_MEDICION[TIPO_MEDICION],0),1))</f>
        <v>1</v>
      </c>
      <c r="AH148" s="74"/>
      <c r="AI148" s="58"/>
      <c r="AJ148" s="58"/>
      <c r="AK148" s="74"/>
      <c r="AL148" s="58"/>
      <c r="AM148" s="58"/>
      <c r="AN148" s="58"/>
      <c r="AO148" s="82">
        <v>0.4</v>
      </c>
      <c r="AQ148" s="3"/>
      <c r="AS148" s="83" t="str">
        <f>IF($AQ148="","",IF($T148="Cumplimiento",INDEX(TABLA_SI_NO[Valor],MATCH($AQ148,TABLA_SI_NO[SI_NO],0),1),IF($AQ148&lt;$Y148,$AC148,IF($AQ148&lt;$Z148,$AD148,IF($AQ148&lt;$AA148,$AE148,IF($AQ148&gt;=$AA148,$AF148))))))</f>
        <v/>
      </c>
      <c r="AU148" s="74"/>
      <c r="AV148" s="84">
        <f t="shared" si="62"/>
        <v>0</v>
      </c>
      <c r="AX148" s="74"/>
      <c r="AY148" s="66"/>
      <c r="AZ148" s="58"/>
      <c r="BA148" s="74"/>
      <c r="BB148" s="66"/>
      <c r="BD148" s="58"/>
      <c r="BE148" s="82">
        <f t="shared" si="63"/>
        <v>0</v>
      </c>
    </row>
    <row r="149" spans="1:59" ht="45" customHeight="1" x14ac:dyDescent="0.25">
      <c r="B149" s="55" t="str">
        <f t="shared" si="56"/>
        <v>PERFILAJE</v>
      </c>
      <c r="C149" s="55" t="str">
        <f t="shared" si="56"/>
        <v>Personal</v>
      </c>
      <c r="D149" s="55" t="str">
        <f t="shared" si="56"/>
        <v>Referente Técnico de la Línea</v>
      </c>
      <c r="E149" s="55" t="str">
        <f t="shared" si="57"/>
        <v>Formación Profesional</v>
      </c>
      <c r="F149" s="55" t="str">
        <f t="shared" si="58"/>
        <v>PERFILAJEPersonal</v>
      </c>
      <c r="G149" s="55" t="str">
        <f t="shared" si="61"/>
        <v>PERFILAJEPersonalReferente Técnico de la Línea</v>
      </c>
      <c r="H149" s="55" t="str">
        <f t="shared" si="59"/>
        <v>PERFILAJEPersonalReferente Técnico de la LíneaFormación Profesional</v>
      </c>
      <c r="I149" s="36" t="s">
        <v>17</v>
      </c>
      <c r="J149" s="35" t="str">
        <f t="shared" si="60"/>
        <v xml:space="preserve"> -PERFILAJE</v>
      </c>
      <c r="P149" s="77" t="s">
        <v>27</v>
      </c>
      <c r="Q149" s="78" t="s">
        <v>28</v>
      </c>
      <c r="R149" s="78" t="s">
        <v>29</v>
      </c>
      <c r="T149" s="79" t="s">
        <v>30</v>
      </c>
      <c r="U149" s="79"/>
      <c r="W149" s="79" t="s">
        <v>25</v>
      </c>
      <c r="Y149" s="80" t="s">
        <v>31</v>
      </c>
      <c r="Z149" s="80" t="s">
        <v>31</v>
      </c>
      <c r="AA149" s="80" t="s">
        <v>31</v>
      </c>
      <c r="AC149" s="81" t="str">
        <f>IF($T149="Cumplimiento","",INDEX(TABLA_TIPO_MEDICION[1],MATCH($U149,TABLA_TIPO_MEDICION[TIPO_MEDICION],0),1))</f>
        <v/>
      </c>
      <c r="AD149" s="81" t="str">
        <f>IF($T149="Cumplimiento","",INDEX(TABLA_TIPO_MEDICION[2],MATCH($U149,TABLA_TIPO_MEDICION[TIPO_MEDICION],0),1))</f>
        <v/>
      </c>
      <c r="AE149" s="81" t="str">
        <f>IF($T149="Cumplimiento","",INDEX(TABLA_TIPO_MEDICION[3],MATCH($U149,TABLA_TIPO_MEDICION[TIPO_MEDICION],0),1))</f>
        <v/>
      </c>
      <c r="AF149" s="81" t="str">
        <f>IF($T149="Cumplimiento","",INDEX(TABLA_TIPO_MEDICION[4],MATCH($U149,TABLA_TIPO_MEDICION[TIPO_MEDICION],0),1))</f>
        <v/>
      </c>
      <c r="AH149" s="74"/>
      <c r="AI149" s="58"/>
      <c r="AJ149" s="58"/>
      <c r="AK149" s="74"/>
      <c r="AL149" s="58"/>
      <c r="AM149" s="58"/>
      <c r="AN149" s="58"/>
      <c r="AO149" s="82">
        <v>0.15</v>
      </c>
      <c r="AQ149" s="3"/>
      <c r="AS149" s="83" t="str">
        <f>IF($AQ149="","",IF($T149="Cumplimiento",INDEX(TABLA_SI_NO[Valor],MATCH($AQ149,TABLA_SI_NO[SI_NO],0),1),IF($AQ149&lt;$Y149,$AC149,IF($AQ149&lt;$Z149,$AD149,IF($AQ149&lt;$AA149,$AE149,IF($AQ149&gt;=$AA149,$AF149))))))</f>
        <v/>
      </c>
      <c r="AU149" s="74"/>
      <c r="AV149" s="84">
        <f t="shared" si="62"/>
        <v>0</v>
      </c>
      <c r="AX149" s="74"/>
      <c r="AY149" s="66"/>
      <c r="AZ149" s="58"/>
      <c r="BA149" s="74"/>
      <c r="BB149" s="66"/>
      <c r="BD149" s="58"/>
      <c r="BE149" s="82">
        <f t="shared" si="63"/>
        <v>0</v>
      </c>
    </row>
    <row r="150" spans="1:59" ht="5.0999999999999996" customHeight="1" x14ac:dyDescent="0.25">
      <c r="B150" s="55" t="str">
        <f t="shared" si="56"/>
        <v>PERFILAJE</v>
      </c>
      <c r="C150" s="55" t="str">
        <f t="shared" si="56"/>
        <v>Personal</v>
      </c>
      <c r="D150" s="55" t="str">
        <f t="shared" si="56"/>
        <v>Referente Técnico de la Línea</v>
      </c>
      <c r="E150" s="55" t="str">
        <f t="shared" si="57"/>
        <v/>
      </c>
      <c r="F150" s="55" t="str">
        <f t="shared" si="58"/>
        <v>PERFILAJEPersonal</v>
      </c>
      <c r="G150" s="55" t="str">
        <f t="shared" si="61"/>
        <v>PERFILAJEPersonalReferente Técnico de la Línea</v>
      </c>
      <c r="H150" s="55" t="str">
        <f t="shared" si="59"/>
        <v/>
      </c>
      <c r="I150" s="36" t="s">
        <v>17</v>
      </c>
      <c r="J150" s="35" t="str">
        <f t="shared" si="60"/>
        <v xml:space="preserve"> -PERFILAJE</v>
      </c>
      <c r="P150" s="85"/>
      <c r="Q150" s="86"/>
      <c r="R150" s="86"/>
      <c r="T150" s="53"/>
      <c r="U150" s="53"/>
      <c r="W150" s="53"/>
      <c r="Y150" s="53"/>
      <c r="Z150" s="53"/>
      <c r="AA150" s="53"/>
      <c r="AH150" s="58"/>
      <c r="AI150" s="58"/>
      <c r="AJ150" s="58"/>
      <c r="AK150" s="58"/>
      <c r="AL150" s="66"/>
      <c r="AM150" s="58"/>
      <c r="AN150" s="58"/>
      <c r="AO150" s="66"/>
      <c r="AQ150" s="53"/>
      <c r="AS150" s="87"/>
      <c r="AU150" s="58"/>
      <c r="AV150" s="54"/>
      <c r="AX150" s="58"/>
      <c r="AY150" s="66"/>
      <c r="AZ150" s="58"/>
      <c r="BA150" s="58"/>
      <c r="BB150" s="66"/>
      <c r="BD150" s="87"/>
      <c r="BE150" s="87"/>
    </row>
    <row r="151" spans="1:59" ht="15" customHeight="1" x14ac:dyDescent="0.25">
      <c r="A151" s="67"/>
      <c r="B151" s="55" t="str">
        <f t="shared" si="56"/>
        <v>PERFILAJE</v>
      </c>
      <c r="C151" s="55" t="str">
        <f t="shared" si="56"/>
        <v>Personal</v>
      </c>
      <c r="D151" s="55" t="str">
        <f t="shared" si="56"/>
        <v>Supervisor de Servicio en Plataforma Autoelevable</v>
      </c>
      <c r="E151" s="55" t="str">
        <f t="shared" si="57"/>
        <v/>
      </c>
      <c r="F151" s="55" t="str">
        <f t="shared" si="58"/>
        <v>PERFILAJEPersonal</v>
      </c>
      <c r="G151" s="55" t="str">
        <f t="shared" si="61"/>
        <v>PERFILAJEPersonalSupervisor de Servicio en Plataforma Autoelevable</v>
      </c>
      <c r="H151" s="55" t="str">
        <f t="shared" si="59"/>
        <v/>
      </c>
      <c r="I151" s="36" t="s">
        <v>17</v>
      </c>
      <c r="J151" s="35" t="str">
        <f t="shared" si="60"/>
        <v xml:space="preserve"> -PERFILAJE</v>
      </c>
      <c r="M151" s="67"/>
      <c r="N151" s="67"/>
      <c r="O151" s="88" t="s">
        <v>32</v>
      </c>
      <c r="P151" s="89"/>
      <c r="Q151" s="88"/>
      <c r="R151" s="88"/>
      <c r="T151" s="88"/>
      <c r="U151" s="88"/>
      <c r="W151" s="88"/>
      <c r="Y151" s="88"/>
      <c r="Z151" s="88"/>
      <c r="AA151" s="88"/>
      <c r="AC151" s="88"/>
      <c r="AD151" s="88"/>
      <c r="AE151" s="88"/>
      <c r="AF151" s="88"/>
      <c r="AH151" s="58"/>
      <c r="AI151" s="58"/>
      <c r="AJ151" s="58"/>
      <c r="AK151" s="70"/>
      <c r="AL151" s="71">
        <v>0.35</v>
      </c>
      <c r="AM151" s="58"/>
      <c r="AN151" s="72">
        <f>SUMIFS($AO:$AO,$G:$G,$G151)</f>
        <v>1</v>
      </c>
      <c r="AO151" s="73"/>
      <c r="AU151" s="58"/>
      <c r="AV151" s="54"/>
      <c r="AX151" s="58"/>
      <c r="AY151" s="66"/>
      <c r="AZ151" s="58"/>
      <c r="BA151" s="70"/>
      <c r="BB151" s="71">
        <f>AL151*BD151</f>
        <v>0</v>
      </c>
      <c r="BD151" s="72">
        <f>SUMIFS($BE:$BE,$G:$G,$G151)</f>
        <v>0</v>
      </c>
      <c r="BE151" s="73"/>
    </row>
    <row r="152" spans="1:59" ht="5.0999999999999996" customHeight="1" x14ac:dyDescent="0.25">
      <c r="B152" s="55" t="str">
        <f t="shared" si="56"/>
        <v>PERFILAJE</v>
      </c>
      <c r="C152" s="55" t="str">
        <f t="shared" si="56"/>
        <v>Personal</v>
      </c>
      <c r="D152" s="55" t="str">
        <f t="shared" si="56"/>
        <v>Supervisor de Servicio en Plataforma Autoelevable</v>
      </c>
      <c r="E152" s="55" t="str">
        <f t="shared" si="57"/>
        <v/>
      </c>
      <c r="F152" s="55" t="str">
        <f t="shared" si="58"/>
        <v>PERFILAJEPersonal</v>
      </c>
      <c r="G152" s="55" t="str">
        <f t="shared" si="61"/>
        <v>PERFILAJEPersonalSupervisor de Servicio en Plataforma Autoelevable</v>
      </c>
      <c r="H152" s="55" t="str">
        <f t="shared" si="59"/>
        <v/>
      </c>
      <c r="I152" s="36" t="s">
        <v>17</v>
      </c>
      <c r="J152" s="35" t="str">
        <f t="shared" si="60"/>
        <v xml:space="preserve"> -PERFILAJE</v>
      </c>
      <c r="T152" s="53"/>
      <c r="U152" s="53"/>
      <c r="W152" s="53"/>
      <c r="Y152" s="53"/>
      <c r="Z152" s="53"/>
      <c r="AA152" s="53"/>
      <c r="AH152" s="58"/>
      <c r="AI152" s="58"/>
      <c r="AJ152" s="58"/>
      <c r="AK152" s="74"/>
      <c r="AL152" s="75"/>
      <c r="AM152" s="58"/>
      <c r="AN152" s="58"/>
      <c r="AO152" s="76"/>
      <c r="AQ152" s="53"/>
      <c r="AS152" s="87"/>
      <c r="AU152" s="58"/>
      <c r="AV152" s="54"/>
      <c r="AX152" s="58"/>
      <c r="AY152" s="66"/>
      <c r="AZ152" s="58"/>
      <c r="BA152" s="74"/>
      <c r="BB152" s="75"/>
      <c r="BD152" s="58"/>
      <c r="BE152" s="76"/>
    </row>
    <row r="153" spans="1:59" ht="45" customHeight="1" x14ac:dyDescent="0.25">
      <c r="B153" s="55" t="str">
        <f t="shared" si="56"/>
        <v>PERFILAJE</v>
      </c>
      <c r="C153" s="55" t="str">
        <f t="shared" si="56"/>
        <v>Personal</v>
      </c>
      <c r="D153" s="55" t="str">
        <f t="shared" si="56"/>
        <v>Supervisor de Servicio en Plataforma Autoelevable</v>
      </c>
      <c r="E153" s="55" t="str">
        <f t="shared" si="57"/>
        <v>Experiencia General</v>
      </c>
      <c r="F153" s="55" t="str">
        <f t="shared" si="58"/>
        <v>PERFILAJEPersonal</v>
      </c>
      <c r="G153" s="55" t="str">
        <f t="shared" si="61"/>
        <v>PERFILAJEPersonalSupervisor de Servicio en Plataforma Autoelevable</v>
      </c>
      <c r="H153" s="55" t="str">
        <f t="shared" si="59"/>
        <v>PERFILAJEPersonalSupervisor de Servicio en Plataforma AutoelevableExperiencia General</v>
      </c>
      <c r="I153" s="36" t="s">
        <v>17</v>
      </c>
      <c r="J153" s="35" t="str">
        <f t="shared" si="60"/>
        <v xml:space="preserve"> -PERFILAJE</v>
      </c>
      <c r="P153" s="77" t="s">
        <v>21</v>
      </c>
      <c r="Q153" s="78"/>
      <c r="R153" s="78" t="s">
        <v>22</v>
      </c>
      <c r="T153" s="79" t="s">
        <v>23</v>
      </c>
      <c r="U153" s="79" t="s">
        <v>24</v>
      </c>
      <c r="W153" s="79" t="s">
        <v>25</v>
      </c>
      <c r="Y153" s="80">
        <v>3</v>
      </c>
      <c r="Z153" s="80">
        <v>5</v>
      </c>
      <c r="AA153" s="80">
        <v>10</v>
      </c>
      <c r="AC153" s="81">
        <f>IF($T153="Cumplimiento","",INDEX(TABLA_TIPO_MEDICION[1],MATCH($U153,TABLA_TIPO_MEDICION[TIPO_MEDICION],0),1))</f>
        <v>0</v>
      </c>
      <c r="AD153" s="81">
        <f>IF($T153="Cumplimiento","",INDEX(TABLA_TIPO_MEDICION[2],MATCH($U153,TABLA_TIPO_MEDICION[TIPO_MEDICION],0),1))</f>
        <v>0.8</v>
      </c>
      <c r="AE153" s="81">
        <f>IF($T153="Cumplimiento","",INDEX(TABLA_TIPO_MEDICION[3],MATCH($U153,TABLA_TIPO_MEDICION[TIPO_MEDICION],0),1))</f>
        <v>1</v>
      </c>
      <c r="AF153" s="81">
        <f>IF($T153="Cumplimiento","",INDEX(TABLA_TIPO_MEDICION[4],MATCH($U153,TABLA_TIPO_MEDICION[TIPO_MEDICION],0),1))</f>
        <v>1</v>
      </c>
      <c r="AH153" s="74"/>
      <c r="AI153" s="58"/>
      <c r="AJ153" s="58"/>
      <c r="AK153" s="58"/>
      <c r="AL153" s="58"/>
      <c r="AM153" s="58"/>
      <c r="AN153" s="58"/>
      <c r="AO153" s="82">
        <v>0.35</v>
      </c>
      <c r="AQ153" s="3"/>
      <c r="AS153" s="83" t="str">
        <f>IF($AQ153="","",IF($T153="Cumplimiento",INDEX(TABLA_SI_NO[Valor],MATCH($AQ153,TABLA_SI_NO[SI_NO],0),1),IF($AQ153&lt;$Y153,$AC153,IF($AQ153&lt;$Z153,$AD153,IF($AQ153&lt;$AA153,$AE153,IF($AQ153&gt;=$AA153,$AF153))))))</f>
        <v/>
      </c>
      <c r="AU153" s="74"/>
      <c r="AV153" s="84">
        <f t="shared" ref="AV153:AV155" si="64">IF(W153="SI",IF(AS153=0,1,0),0)</f>
        <v>0</v>
      </c>
      <c r="AX153" s="74"/>
      <c r="AY153" s="66"/>
      <c r="AZ153" s="58"/>
      <c r="BA153" s="74"/>
      <c r="BB153" s="66"/>
      <c r="BD153" s="58"/>
      <c r="BE153" s="82">
        <f t="shared" ref="BE153:BE155" si="65">IF($AS153="",0,$AS153*$AO153)</f>
        <v>0</v>
      </c>
    </row>
    <row r="154" spans="1:59" ht="45" customHeight="1" x14ac:dyDescent="0.25">
      <c r="B154" s="55" t="str">
        <f t="shared" ref="B154:D169" si="66">IF(M154="",IF(B153="","",B153),M154)</f>
        <v>PERFILAJE</v>
      </c>
      <c r="C154" s="55" t="str">
        <f t="shared" si="66"/>
        <v>Personal</v>
      </c>
      <c r="D154" s="55" t="str">
        <f t="shared" si="66"/>
        <v>Supervisor de Servicio en Plataforma Autoelevable</v>
      </c>
      <c r="E154" s="55" t="str">
        <f t="shared" si="57"/>
        <v>Experiencia Offshore</v>
      </c>
      <c r="F154" s="55" t="str">
        <f t="shared" si="58"/>
        <v>PERFILAJEPersonal</v>
      </c>
      <c r="G154" s="55" t="str">
        <f t="shared" si="61"/>
        <v>PERFILAJEPersonalSupervisor de Servicio en Plataforma Autoelevable</v>
      </c>
      <c r="H154" s="55" t="str">
        <f t="shared" si="59"/>
        <v>PERFILAJEPersonalSupervisor de Servicio en Plataforma AutoelevableExperiencia Offshore</v>
      </c>
      <c r="I154" s="36" t="s">
        <v>17</v>
      </c>
      <c r="J154" s="35" t="str">
        <f t="shared" si="60"/>
        <v xml:space="preserve"> -PERFILAJE</v>
      </c>
      <c r="P154" s="77" t="s">
        <v>26</v>
      </c>
      <c r="Q154" s="78"/>
      <c r="R154" s="78" t="s">
        <v>83</v>
      </c>
      <c r="T154" s="79" t="s">
        <v>23</v>
      </c>
      <c r="U154" s="79" t="s">
        <v>24</v>
      </c>
      <c r="W154" s="79" t="s">
        <v>25</v>
      </c>
      <c r="Y154" s="80">
        <v>2</v>
      </c>
      <c r="Z154" s="80">
        <v>3</v>
      </c>
      <c r="AA154" s="80">
        <v>5</v>
      </c>
      <c r="AC154" s="81">
        <f>IF($T154="Cumplimiento","",INDEX(TABLA_TIPO_MEDICION[1],MATCH($U154,TABLA_TIPO_MEDICION[TIPO_MEDICION],0),1))</f>
        <v>0</v>
      </c>
      <c r="AD154" s="81">
        <f>IF($T154="Cumplimiento","",INDEX(TABLA_TIPO_MEDICION[2],MATCH($U154,TABLA_TIPO_MEDICION[TIPO_MEDICION],0),1))</f>
        <v>0.8</v>
      </c>
      <c r="AE154" s="81">
        <f>IF($T154="Cumplimiento","",INDEX(TABLA_TIPO_MEDICION[3],MATCH($U154,TABLA_TIPO_MEDICION[TIPO_MEDICION],0),1))</f>
        <v>1</v>
      </c>
      <c r="AF154" s="81">
        <f>IF($T154="Cumplimiento","",INDEX(TABLA_TIPO_MEDICION[4],MATCH($U154,TABLA_TIPO_MEDICION[TIPO_MEDICION],0),1))</f>
        <v>1</v>
      </c>
      <c r="AH154" s="74"/>
      <c r="AI154" s="58"/>
      <c r="AJ154" s="58"/>
      <c r="AK154" s="58"/>
      <c r="AL154" s="58"/>
      <c r="AM154" s="58"/>
      <c r="AN154" s="58"/>
      <c r="AO154" s="82">
        <v>0.35</v>
      </c>
      <c r="AQ154" s="3"/>
      <c r="AS154" s="83" t="str">
        <f>IF($AQ154="","",IF($T154="Cumplimiento",INDEX(TABLA_SI_NO[Valor],MATCH($AQ154,TABLA_SI_NO[SI_NO],0),1),IF($AQ154&lt;$Y154,$AC154,IF($AQ154&lt;$Z154,$AD154,IF($AQ154&lt;$AA154,$AE154,IF($AQ154&gt;=$AA154,$AF154))))))</f>
        <v/>
      </c>
      <c r="AU154" s="74"/>
      <c r="AV154" s="84">
        <f t="shared" si="64"/>
        <v>0</v>
      </c>
      <c r="AX154" s="74"/>
      <c r="AY154" s="66"/>
      <c r="AZ154" s="58"/>
      <c r="BA154" s="74"/>
      <c r="BB154" s="66"/>
      <c r="BD154" s="58"/>
      <c r="BE154" s="82">
        <f t="shared" si="65"/>
        <v>0</v>
      </c>
    </row>
    <row r="155" spans="1:59" ht="45" customHeight="1" x14ac:dyDescent="0.25">
      <c r="B155" s="55" t="str">
        <f t="shared" si="66"/>
        <v>PERFILAJE</v>
      </c>
      <c r="C155" s="55" t="str">
        <f t="shared" si="66"/>
        <v>Personal</v>
      </c>
      <c r="D155" s="55" t="str">
        <f t="shared" si="66"/>
        <v>Supervisor de Servicio en Plataforma Autoelevable</v>
      </c>
      <c r="E155" s="55" t="str">
        <f t="shared" si="57"/>
        <v xml:space="preserve">Formación Profesional  (Ingeniero = 100%; Tecnico = 50%). </v>
      </c>
      <c r="F155" s="55" t="str">
        <f t="shared" si="58"/>
        <v>PERFILAJEPersonal</v>
      </c>
      <c r="G155" s="55" t="str">
        <f t="shared" si="61"/>
        <v>PERFILAJEPersonalSupervisor de Servicio en Plataforma Autoelevable</v>
      </c>
      <c r="H155" s="55" t="str">
        <f t="shared" si="59"/>
        <v xml:space="preserve">PERFILAJEPersonalSupervisor de Servicio en Plataforma AutoelevableFormación Profesional  (Ingeniero = 100%; Tecnico = 50%). </v>
      </c>
      <c r="I155" s="36" t="s">
        <v>17</v>
      </c>
      <c r="J155" s="35" t="str">
        <f t="shared" si="60"/>
        <v xml:space="preserve"> -PERFILAJE</v>
      </c>
      <c r="P155" s="77" t="s">
        <v>104</v>
      </c>
      <c r="Q155" s="78"/>
      <c r="R155" s="78" t="s">
        <v>29</v>
      </c>
      <c r="T155" s="79" t="s">
        <v>30</v>
      </c>
      <c r="U155" s="79"/>
      <c r="W155" s="79" t="s">
        <v>25</v>
      </c>
      <c r="Y155" s="80" t="s">
        <v>31</v>
      </c>
      <c r="Z155" s="80" t="s">
        <v>31</v>
      </c>
      <c r="AA155" s="80" t="s">
        <v>31</v>
      </c>
      <c r="AC155" s="81" t="str">
        <f>IF($T155="Cumplimiento","",INDEX(TABLA_TIPO_MEDICION[1],MATCH($U155,TABLA_TIPO_MEDICION[TIPO_MEDICION],0),1))</f>
        <v/>
      </c>
      <c r="AD155" s="81" t="str">
        <f>IF($T155="Cumplimiento","",INDEX(TABLA_TIPO_MEDICION[2],MATCH($U155,TABLA_TIPO_MEDICION[TIPO_MEDICION],0),1))</f>
        <v/>
      </c>
      <c r="AE155" s="81" t="str">
        <f>IF($T155="Cumplimiento","",INDEX(TABLA_TIPO_MEDICION[3],MATCH($U155,TABLA_TIPO_MEDICION[TIPO_MEDICION],0),1))</f>
        <v/>
      </c>
      <c r="AF155" s="81" t="str">
        <f>IF($T155="Cumplimiento","",INDEX(TABLA_TIPO_MEDICION[4],MATCH($U155,TABLA_TIPO_MEDICION[TIPO_MEDICION],0),1))</f>
        <v/>
      </c>
      <c r="AH155" s="74"/>
      <c r="AI155" s="58"/>
      <c r="AJ155" s="58"/>
      <c r="AK155" s="58"/>
      <c r="AL155" s="58"/>
      <c r="AM155" s="58"/>
      <c r="AN155" s="58"/>
      <c r="AO155" s="82">
        <v>0.3</v>
      </c>
      <c r="AQ155" s="3"/>
      <c r="AS155" s="83" t="str">
        <f>IF($AQ155="","",IF($T155="Cumplimiento",INDEX(TABLA_SI_NO[Valor],MATCH($AQ155,TABLA_SI_NO[SI_NO],0),1),IF($AQ155&lt;$Y155,$AC155,IF($AQ155&lt;$Z155,$AD155,IF($AQ155&lt;$AA155,$AE155,IF($AQ155&gt;=$AA155,$AF155))))))</f>
        <v/>
      </c>
      <c r="AU155" s="74"/>
      <c r="AV155" s="84">
        <f t="shared" si="64"/>
        <v>0</v>
      </c>
      <c r="AX155" s="74"/>
      <c r="AY155" s="66"/>
      <c r="AZ155" s="58"/>
      <c r="BA155" s="74"/>
      <c r="BB155" s="66"/>
      <c r="BD155" s="58"/>
      <c r="BE155" s="82">
        <f t="shared" si="65"/>
        <v>0</v>
      </c>
    </row>
    <row r="156" spans="1:59" ht="5.0999999999999996" customHeight="1" x14ac:dyDescent="0.25">
      <c r="B156" s="55" t="str">
        <f t="shared" si="66"/>
        <v>PERFILAJE</v>
      </c>
      <c r="C156" s="55" t="str">
        <f t="shared" si="66"/>
        <v>Personal</v>
      </c>
      <c r="D156" s="55" t="str">
        <f t="shared" si="66"/>
        <v>Supervisor de Servicio en Plataforma Autoelevable</v>
      </c>
      <c r="E156" s="55" t="str">
        <f t="shared" si="57"/>
        <v/>
      </c>
      <c r="F156" s="55" t="str">
        <f t="shared" si="58"/>
        <v>PERFILAJEPersonal</v>
      </c>
      <c r="G156" s="55" t="str">
        <f t="shared" si="61"/>
        <v>PERFILAJEPersonalSupervisor de Servicio en Plataforma Autoelevable</v>
      </c>
      <c r="H156" s="55" t="str">
        <f t="shared" si="59"/>
        <v/>
      </c>
      <c r="I156" s="36" t="s">
        <v>17</v>
      </c>
      <c r="J156" s="35" t="str">
        <f t="shared" si="60"/>
        <v xml:space="preserve"> -PERFILAJE</v>
      </c>
      <c r="P156" s="85"/>
      <c r="Q156" s="86"/>
      <c r="R156" s="86"/>
      <c r="T156" s="53"/>
      <c r="U156" s="53"/>
      <c r="W156" s="53"/>
      <c r="Y156" s="53"/>
      <c r="Z156" s="53"/>
      <c r="AA156" s="53"/>
      <c r="AH156" s="58"/>
      <c r="AI156" s="58"/>
      <c r="AJ156" s="58"/>
      <c r="AK156" s="58"/>
      <c r="AL156" s="66"/>
      <c r="AM156" s="58"/>
      <c r="AN156" s="58"/>
      <c r="AO156" s="66"/>
      <c r="AQ156" s="53"/>
      <c r="AS156" s="87"/>
      <c r="AU156" s="58"/>
      <c r="AV156" s="54"/>
      <c r="AX156" s="58"/>
      <c r="AY156" s="66"/>
      <c r="AZ156" s="58"/>
      <c r="BA156" s="58"/>
      <c r="BB156" s="66"/>
      <c r="BD156" s="87"/>
      <c r="BE156" s="87"/>
    </row>
    <row r="157" spans="1:59" ht="15" customHeight="1" x14ac:dyDescent="0.25">
      <c r="A157" s="67"/>
      <c r="B157" s="55" t="str">
        <f t="shared" si="66"/>
        <v>PERFILAJE</v>
      </c>
      <c r="C157" s="55" t="str">
        <f t="shared" si="66"/>
        <v>Personal</v>
      </c>
      <c r="D157" s="55" t="str">
        <f t="shared" si="66"/>
        <v>Supervisor de Servicio en Plataforma Autoelevable - Toma de muestras, testigos rotados, VSP, pesca</v>
      </c>
      <c r="E157" s="55" t="str">
        <f t="shared" si="57"/>
        <v/>
      </c>
      <c r="F157" s="55" t="str">
        <f t="shared" si="58"/>
        <v>PERFILAJEPersonal</v>
      </c>
      <c r="G157" s="55" t="str">
        <f t="shared" si="61"/>
        <v>PERFILAJEPersonalSupervisor de Servicio en Plataforma Autoelevable - Toma de muestras, testigos rotados, VSP, pesca</v>
      </c>
      <c r="H157" s="55" t="str">
        <f t="shared" si="59"/>
        <v/>
      </c>
      <c r="I157" s="36" t="s">
        <v>17</v>
      </c>
      <c r="J157" s="35" t="str">
        <f t="shared" si="60"/>
        <v xml:space="preserve"> -PERFILAJE</v>
      </c>
      <c r="M157" s="67"/>
      <c r="N157" s="67"/>
      <c r="O157" s="88" t="s">
        <v>126</v>
      </c>
      <c r="P157" s="89"/>
      <c r="Q157" s="88"/>
      <c r="R157" s="88"/>
      <c r="T157" s="88"/>
      <c r="U157" s="88"/>
      <c r="W157" s="88"/>
      <c r="Y157" s="88"/>
      <c r="Z157" s="88"/>
      <c r="AA157" s="88"/>
      <c r="AC157" s="88"/>
      <c r="AD157" s="88"/>
      <c r="AE157" s="88"/>
      <c r="AF157" s="88"/>
      <c r="AH157" s="58"/>
      <c r="AI157" s="58"/>
      <c r="AJ157" s="58"/>
      <c r="AK157" s="70"/>
      <c r="AL157" s="71">
        <v>0.35</v>
      </c>
      <c r="AM157" s="58"/>
      <c r="AN157" s="72">
        <f>SUMIFS($AO:$AO,$G:$G,$G157)</f>
        <v>1</v>
      </c>
      <c r="AO157" s="73"/>
      <c r="AU157" s="58"/>
      <c r="AV157" s="54"/>
      <c r="AX157" s="58"/>
      <c r="AY157" s="66"/>
      <c r="AZ157" s="58"/>
      <c r="BA157" s="70"/>
      <c r="BB157" s="71">
        <f>AL157*BD157</f>
        <v>0</v>
      </c>
      <c r="BD157" s="72">
        <f>SUMIFS($BE:$BE,$G:$G,$G157)</f>
        <v>0</v>
      </c>
      <c r="BE157" s="73"/>
    </row>
    <row r="158" spans="1:59" ht="5.0999999999999996" customHeight="1" x14ac:dyDescent="0.25">
      <c r="B158" s="55" t="str">
        <f t="shared" si="66"/>
        <v>PERFILAJE</v>
      </c>
      <c r="C158" s="55" t="str">
        <f t="shared" si="66"/>
        <v>Personal</v>
      </c>
      <c r="D158" s="55" t="str">
        <f t="shared" si="66"/>
        <v>Supervisor de Servicio en Plataforma Autoelevable - Toma de muestras, testigos rotados, VSP, pesca</v>
      </c>
      <c r="E158" s="55" t="str">
        <f t="shared" si="57"/>
        <v/>
      </c>
      <c r="F158" s="55" t="str">
        <f t="shared" si="58"/>
        <v>PERFILAJEPersonal</v>
      </c>
      <c r="G158" s="55" t="str">
        <f t="shared" si="61"/>
        <v>PERFILAJEPersonalSupervisor de Servicio en Plataforma Autoelevable - Toma de muestras, testigos rotados, VSP, pesca</v>
      </c>
      <c r="H158" s="55" t="str">
        <f t="shared" si="59"/>
        <v/>
      </c>
      <c r="I158" s="36" t="s">
        <v>17</v>
      </c>
      <c r="J158" s="35" t="str">
        <f t="shared" si="60"/>
        <v xml:space="preserve"> -PERFILAJE</v>
      </c>
      <c r="T158" s="53"/>
      <c r="U158" s="53"/>
      <c r="W158" s="53"/>
      <c r="Y158" s="53"/>
      <c r="Z158" s="53"/>
      <c r="AA158" s="53"/>
      <c r="AH158" s="58"/>
      <c r="AI158" s="58"/>
      <c r="AJ158" s="58"/>
      <c r="AK158" s="74"/>
      <c r="AL158" s="75"/>
      <c r="AM158" s="58"/>
      <c r="AN158" s="58"/>
      <c r="AO158" s="76"/>
      <c r="AQ158" s="53"/>
      <c r="AS158" s="87"/>
      <c r="AU158" s="58"/>
      <c r="AV158" s="54"/>
      <c r="AX158" s="58"/>
      <c r="AY158" s="66"/>
      <c r="AZ158" s="58"/>
      <c r="BA158" s="74"/>
      <c r="BB158" s="75"/>
      <c r="BD158" s="58"/>
      <c r="BE158" s="76"/>
    </row>
    <row r="159" spans="1:59" ht="45" customHeight="1" x14ac:dyDescent="0.25">
      <c r="B159" s="55" t="str">
        <f t="shared" si="66"/>
        <v>PERFILAJE</v>
      </c>
      <c r="C159" s="55" t="str">
        <f t="shared" si="66"/>
        <v>Personal</v>
      </c>
      <c r="D159" s="55" t="str">
        <f t="shared" si="66"/>
        <v>Supervisor de Servicio en Plataforma Autoelevable - Toma de muestras, testigos rotados, VSP, pesca</v>
      </c>
      <c r="E159" s="55" t="str">
        <f t="shared" si="57"/>
        <v>Experiencia General</v>
      </c>
      <c r="F159" s="55" t="str">
        <f t="shared" si="58"/>
        <v>PERFILAJEPersonal</v>
      </c>
      <c r="G159" s="55" t="str">
        <f t="shared" si="61"/>
        <v>PERFILAJEPersonalSupervisor de Servicio en Plataforma Autoelevable - Toma de muestras, testigos rotados, VSP, pesca</v>
      </c>
      <c r="H159" s="55" t="str">
        <f t="shared" si="59"/>
        <v>PERFILAJEPersonalSupervisor de Servicio en Plataforma Autoelevable - Toma de muestras, testigos rotados, VSP, pescaExperiencia General</v>
      </c>
      <c r="I159" s="36" t="s">
        <v>17</v>
      </c>
      <c r="J159" s="35" t="str">
        <f t="shared" si="60"/>
        <v xml:space="preserve"> -PERFILAJE</v>
      </c>
      <c r="P159" s="77" t="s">
        <v>21</v>
      </c>
      <c r="Q159" s="78"/>
      <c r="R159" s="78" t="s">
        <v>22</v>
      </c>
      <c r="T159" s="79" t="s">
        <v>23</v>
      </c>
      <c r="U159" s="79" t="s">
        <v>24</v>
      </c>
      <c r="W159" s="79" t="s">
        <v>25</v>
      </c>
      <c r="Y159" s="80">
        <v>5</v>
      </c>
      <c r="Z159" s="80">
        <v>10</v>
      </c>
      <c r="AA159" s="80">
        <v>15</v>
      </c>
      <c r="AC159" s="81">
        <f>IF($T159="Cumplimiento","",INDEX(TABLA_TIPO_MEDICION[1],MATCH($U159,TABLA_TIPO_MEDICION[TIPO_MEDICION],0),1))</f>
        <v>0</v>
      </c>
      <c r="AD159" s="81">
        <f>IF($T159="Cumplimiento","",INDEX(TABLA_TIPO_MEDICION[2],MATCH($U159,TABLA_TIPO_MEDICION[TIPO_MEDICION],0),1))</f>
        <v>0.8</v>
      </c>
      <c r="AE159" s="81">
        <f>IF($T159="Cumplimiento","",INDEX(TABLA_TIPO_MEDICION[3],MATCH($U159,TABLA_TIPO_MEDICION[TIPO_MEDICION],0),1))</f>
        <v>1</v>
      </c>
      <c r="AF159" s="81">
        <f>IF($T159="Cumplimiento","",INDEX(TABLA_TIPO_MEDICION[4],MATCH($U159,TABLA_TIPO_MEDICION[TIPO_MEDICION],0),1))</f>
        <v>1</v>
      </c>
      <c r="AH159" s="74"/>
      <c r="AI159" s="58"/>
      <c r="AJ159" s="58"/>
      <c r="AK159" s="58"/>
      <c r="AL159" s="58"/>
      <c r="AM159" s="58"/>
      <c r="AN159" s="58"/>
      <c r="AO159" s="82">
        <v>0.35</v>
      </c>
      <c r="AQ159" s="3"/>
      <c r="AS159" s="83" t="str">
        <f>IF($AQ159="","",IF($T159="Cumplimiento",INDEX(TABLA_SI_NO[Valor],MATCH($AQ159,TABLA_SI_NO[SI_NO],0),1),IF($AQ159&lt;$Y159,$AC159,IF($AQ159&lt;$Z159,$AD159,IF($AQ159&lt;$AA159,$AE159,IF($AQ159&gt;=$AA159,$AF159))))))</f>
        <v/>
      </c>
      <c r="AU159" s="74"/>
      <c r="AV159" s="84">
        <f t="shared" ref="AV159:AV161" si="67">IF(W159="SI",IF(AS159=0,1,0),0)</f>
        <v>0</v>
      </c>
      <c r="AX159" s="74"/>
      <c r="AY159" s="66"/>
      <c r="AZ159" s="58"/>
      <c r="BA159" s="74"/>
      <c r="BB159" s="66"/>
      <c r="BD159" s="58"/>
      <c r="BE159" s="82">
        <f t="shared" ref="BE159:BE161" si="68">IF($AS159="",0,$AS159*$AO159)</f>
        <v>0</v>
      </c>
    </row>
    <row r="160" spans="1:59" ht="45" customHeight="1" x14ac:dyDescent="0.25">
      <c r="B160" s="55" t="str">
        <f t="shared" si="66"/>
        <v>PERFILAJE</v>
      </c>
      <c r="C160" s="55" t="str">
        <f t="shared" si="66"/>
        <v>Personal</v>
      </c>
      <c r="D160" s="55" t="str">
        <f t="shared" si="66"/>
        <v>Supervisor de Servicio en Plataforma Autoelevable - Toma de muestras, testigos rotados, VSP, pesca</v>
      </c>
      <c r="E160" s="55" t="str">
        <f t="shared" si="57"/>
        <v>Experiencia Offshore</v>
      </c>
      <c r="F160" s="55" t="str">
        <f t="shared" si="58"/>
        <v>PERFILAJEPersonal</v>
      </c>
      <c r="G160" s="55" t="str">
        <f t="shared" si="61"/>
        <v>PERFILAJEPersonalSupervisor de Servicio en Plataforma Autoelevable - Toma de muestras, testigos rotados, VSP, pesca</v>
      </c>
      <c r="H160" s="55" t="str">
        <f t="shared" si="59"/>
        <v>PERFILAJEPersonalSupervisor de Servicio en Plataforma Autoelevable - Toma de muestras, testigos rotados, VSP, pescaExperiencia Offshore</v>
      </c>
      <c r="I160" s="36" t="s">
        <v>17</v>
      </c>
      <c r="J160" s="35" t="str">
        <f t="shared" si="60"/>
        <v xml:space="preserve"> -PERFILAJE</v>
      </c>
      <c r="P160" s="77" t="s">
        <v>26</v>
      </c>
      <c r="Q160" s="78"/>
      <c r="R160" s="78" t="s">
        <v>83</v>
      </c>
      <c r="T160" s="79" t="s">
        <v>23</v>
      </c>
      <c r="U160" s="79" t="s">
        <v>24</v>
      </c>
      <c r="W160" s="79" t="s">
        <v>25</v>
      </c>
      <c r="Y160" s="80">
        <v>4</v>
      </c>
      <c r="Z160" s="80">
        <v>5</v>
      </c>
      <c r="AA160" s="80">
        <v>10</v>
      </c>
      <c r="AC160" s="81">
        <f>IF($T160="Cumplimiento","",INDEX(TABLA_TIPO_MEDICION[1],MATCH($U160,TABLA_TIPO_MEDICION[TIPO_MEDICION],0),1))</f>
        <v>0</v>
      </c>
      <c r="AD160" s="81">
        <f>IF($T160="Cumplimiento","",INDEX(TABLA_TIPO_MEDICION[2],MATCH($U160,TABLA_TIPO_MEDICION[TIPO_MEDICION],0),1))</f>
        <v>0.8</v>
      </c>
      <c r="AE160" s="81">
        <f>IF($T160="Cumplimiento","",INDEX(TABLA_TIPO_MEDICION[3],MATCH($U160,TABLA_TIPO_MEDICION[TIPO_MEDICION],0),1))</f>
        <v>1</v>
      </c>
      <c r="AF160" s="81">
        <f>IF($T160="Cumplimiento","",INDEX(TABLA_TIPO_MEDICION[4],MATCH($U160,TABLA_TIPO_MEDICION[TIPO_MEDICION],0),1))</f>
        <v>1</v>
      </c>
      <c r="AH160" s="74"/>
      <c r="AI160" s="58"/>
      <c r="AJ160" s="58"/>
      <c r="AK160" s="58"/>
      <c r="AL160" s="58"/>
      <c r="AM160" s="58"/>
      <c r="AN160" s="58"/>
      <c r="AO160" s="82">
        <v>0.35</v>
      </c>
      <c r="AQ160" s="3"/>
      <c r="AS160" s="83" t="str">
        <f>IF($AQ160="","",IF($T160="Cumplimiento",INDEX(TABLA_SI_NO[Valor],MATCH($AQ160,TABLA_SI_NO[SI_NO],0),1),IF($AQ160&lt;$Y160,$AC160,IF($AQ160&lt;$Z160,$AD160,IF($AQ160&lt;$AA160,$AE160,IF($AQ160&gt;=$AA160,$AF160))))))</f>
        <v/>
      </c>
      <c r="AU160" s="74"/>
      <c r="AV160" s="84">
        <f t="shared" si="67"/>
        <v>0</v>
      </c>
      <c r="AX160" s="74"/>
      <c r="AY160" s="66"/>
      <c r="AZ160" s="58"/>
      <c r="BA160" s="74"/>
      <c r="BB160" s="66"/>
      <c r="BD160" s="58"/>
      <c r="BE160" s="82">
        <f t="shared" si="68"/>
        <v>0</v>
      </c>
    </row>
    <row r="161" spans="2:57" ht="45" customHeight="1" x14ac:dyDescent="0.25">
      <c r="B161" s="55" t="str">
        <f t="shared" si="66"/>
        <v>PERFILAJE</v>
      </c>
      <c r="C161" s="55" t="str">
        <f t="shared" si="66"/>
        <v>Personal</v>
      </c>
      <c r="D161" s="55" t="str">
        <f t="shared" si="66"/>
        <v>Supervisor de Servicio en Plataforma Autoelevable - Toma de muestras, testigos rotados, VSP, pesca</v>
      </c>
      <c r="E161" s="55" t="str">
        <f t="shared" si="57"/>
        <v xml:space="preserve">Formación Profesional  (Ingeniero = 100%; Tecnico = 50%). </v>
      </c>
      <c r="F161" s="55" t="str">
        <f t="shared" si="58"/>
        <v>PERFILAJEPersonal</v>
      </c>
      <c r="G161" s="55" t="str">
        <f t="shared" si="61"/>
        <v>PERFILAJEPersonalSupervisor de Servicio en Plataforma Autoelevable - Toma de muestras, testigos rotados, VSP, pesca</v>
      </c>
      <c r="H161" s="55" t="str">
        <f t="shared" si="59"/>
        <v xml:space="preserve">PERFILAJEPersonalSupervisor de Servicio en Plataforma Autoelevable - Toma de muestras, testigos rotados, VSP, pescaFormación Profesional  (Ingeniero = 100%; Tecnico = 50%). </v>
      </c>
      <c r="I161" s="36" t="s">
        <v>17</v>
      </c>
      <c r="J161" s="35" t="str">
        <f t="shared" si="60"/>
        <v xml:space="preserve"> -PERFILAJE</v>
      </c>
      <c r="P161" s="77" t="s">
        <v>104</v>
      </c>
      <c r="Q161" s="78"/>
      <c r="R161" s="78" t="s">
        <v>29</v>
      </c>
      <c r="T161" s="79" t="s">
        <v>30</v>
      </c>
      <c r="U161" s="79"/>
      <c r="W161" s="79" t="s">
        <v>25</v>
      </c>
      <c r="Y161" s="80" t="s">
        <v>31</v>
      </c>
      <c r="Z161" s="80" t="s">
        <v>31</v>
      </c>
      <c r="AA161" s="80" t="s">
        <v>31</v>
      </c>
      <c r="AC161" s="81" t="str">
        <f>IF($T161="Cumplimiento","",INDEX(TABLA_TIPO_MEDICION[1],MATCH($U161,TABLA_TIPO_MEDICION[TIPO_MEDICION],0),1))</f>
        <v/>
      </c>
      <c r="AD161" s="81" t="str">
        <f>IF($T161="Cumplimiento","",INDEX(TABLA_TIPO_MEDICION[2],MATCH($U161,TABLA_TIPO_MEDICION[TIPO_MEDICION],0),1))</f>
        <v/>
      </c>
      <c r="AE161" s="81" t="str">
        <f>IF($T161="Cumplimiento","",INDEX(TABLA_TIPO_MEDICION[3],MATCH($U161,TABLA_TIPO_MEDICION[TIPO_MEDICION],0),1))</f>
        <v/>
      </c>
      <c r="AF161" s="81" t="str">
        <f>IF($T161="Cumplimiento","",INDEX(TABLA_TIPO_MEDICION[4],MATCH($U161,TABLA_TIPO_MEDICION[TIPO_MEDICION],0),1))</f>
        <v/>
      </c>
      <c r="AH161" s="74"/>
      <c r="AI161" s="58"/>
      <c r="AJ161" s="58"/>
      <c r="AK161" s="58"/>
      <c r="AL161" s="58"/>
      <c r="AM161" s="58"/>
      <c r="AN161" s="58"/>
      <c r="AO161" s="82">
        <v>0.3</v>
      </c>
      <c r="AQ161" s="3"/>
      <c r="AS161" s="83" t="str">
        <f>IF($AQ161="","",IF($T161="Cumplimiento",INDEX(TABLA_SI_NO[Valor],MATCH($AQ161,TABLA_SI_NO[SI_NO],0),1),IF($AQ161&lt;$Y161,$AC161,IF($AQ161&lt;$Z161,$AD161,IF($AQ161&lt;$AA161,$AE161,IF($AQ161&gt;=$AA161,$AF161))))))</f>
        <v/>
      </c>
      <c r="AU161" s="74"/>
      <c r="AV161" s="84">
        <f t="shared" si="67"/>
        <v>0</v>
      </c>
      <c r="AX161" s="74"/>
      <c r="AY161" s="66"/>
      <c r="AZ161" s="58"/>
      <c r="BA161" s="74"/>
      <c r="BB161" s="66"/>
      <c r="BD161" s="58"/>
      <c r="BE161" s="82">
        <f t="shared" si="68"/>
        <v>0</v>
      </c>
    </row>
    <row r="162" spans="2:57" ht="6.75" customHeight="1" x14ac:dyDescent="0.25">
      <c r="B162" s="55" t="str">
        <f t="shared" si="66"/>
        <v>PERFILAJE</v>
      </c>
      <c r="C162" s="55" t="str">
        <f t="shared" si="66"/>
        <v>Personal</v>
      </c>
      <c r="D162" s="55" t="str">
        <f t="shared" si="66"/>
        <v>Supervisor de Servicio en Plataforma Autoelevable - Toma de muestras, testigos rotados, VSP, pesca</v>
      </c>
      <c r="E162" s="55" t="str">
        <f t="shared" si="57"/>
        <v/>
      </c>
      <c r="F162" s="55" t="str">
        <f t="shared" si="58"/>
        <v>PERFILAJEPersonal</v>
      </c>
      <c r="G162" s="55" t="str">
        <f t="shared" si="61"/>
        <v>PERFILAJEPersonalSupervisor de Servicio en Plataforma Autoelevable - Toma de muestras, testigos rotados, VSP, pesca</v>
      </c>
      <c r="H162" s="55" t="str">
        <f t="shared" si="59"/>
        <v/>
      </c>
      <c r="I162" s="36" t="s">
        <v>17</v>
      </c>
      <c r="J162" s="35" t="str">
        <f t="shared" si="60"/>
        <v xml:space="preserve"> -PERFILAJE</v>
      </c>
      <c r="T162" s="53"/>
      <c r="U162" s="53"/>
      <c r="W162" s="53"/>
      <c r="Y162" s="53"/>
      <c r="Z162" s="53"/>
      <c r="AA162" s="53"/>
      <c r="AH162" s="58"/>
      <c r="AI162" s="66"/>
      <c r="AJ162" s="58"/>
      <c r="AK162" s="58"/>
      <c r="AL162" s="66"/>
      <c r="AM162" s="58"/>
      <c r="AN162" s="58"/>
      <c r="AO162" s="66"/>
      <c r="AQ162" s="53"/>
      <c r="AS162" s="87"/>
      <c r="AU162" s="58"/>
      <c r="AV162" s="54"/>
      <c r="AX162" s="58"/>
      <c r="AY162" s="66"/>
      <c r="AZ162" s="58"/>
      <c r="BA162" s="58"/>
      <c r="BB162" s="66"/>
      <c r="BD162" s="87"/>
      <c r="BE162" s="87"/>
    </row>
    <row r="163" spans="2:57" s="95" customFormat="1" ht="18.75" customHeight="1" x14ac:dyDescent="0.25">
      <c r="B163" s="55" t="str">
        <f t="shared" si="66"/>
        <v>PERFILAJE</v>
      </c>
      <c r="C163" s="55" t="str">
        <f t="shared" si="66"/>
        <v>Equipamiento &amp; Soporte Técnico</v>
      </c>
      <c r="D163" s="55" t="str">
        <f t="shared" si="66"/>
        <v>Supervisor de Servicio en Plataforma Autoelevable - Toma de muestras, testigos rotados, VSP, pesca</v>
      </c>
      <c r="E163" s="55" t="str">
        <f t="shared" si="57"/>
        <v/>
      </c>
      <c r="F163" s="55" t="str">
        <f t="shared" si="58"/>
        <v>PERFILAJEEquipamiento &amp; Soporte Técnico</v>
      </c>
      <c r="G163" s="55" t="str">
        <f t="shared" si="61"/>
        <v>PERFILAJEEquipamiento &amp; Soporte TécnicoSupervisor de Servicio en Plataforma Autoelevable - Toma de muestras, testigos rotados, VSP, pesca</v>
      </c>
      <c r="H163" s="55" t="str">
        <f t="shared" si="59"/>
        <v/>
      </c>
      <c r="I163" s="36" t="s">
        <v>34</v>
      </c>
      <c r="J163" s="35" t="str">
        <f t="shared" si="60"/>
        <v>1.2-PERFILAJE</v>
      </c>
      <c r="N163" s="97" t="s">
        <v>35</v>
      </c>
      <c r="O163" s="97"/>
      <c r="P163" s="98"/>
      <c r="Q163" s="97"/>
      <c r="R163" s="97"/>
      <c r="T163" s="97"/>
      <c r="U163" s="97"/>
      <c r="W163" s="97"/>
      <c r="Y163" s="97"/>
      <c r="Z163" s="97"/>
      <c r="AA163" s="97"/>
      <c r="AC163" s="97"/>
      <c r="AD163" s="97"/>
      <c r="AE163" s="97"/>
      <c r="AF163" s="97"/>
      <c r="AH163" s="99"/>
      <c r="AI163" s="100">
        <v>0.7</v>
      </c>
      <c r="AJ163" s="99"/>
      <c r="AK163" s="142">
        <f>SUMIFS($AL:$AL,$F:$F,$F163)</f>
        <v>1</v>
      </c>
      <c r="AL163" s="142"/>
      <c r="AM163" s="99"/>
      <c r="AU163" s="99"/>
      <c r="AV163" s="91"/>
      <c r="AX163" s="99"/>
      <c r="AY163" s="100">
        <f>AI163*BD163</f>
        <v>0</v>
      </c>
      <c r="AZ163" s="99"/>
      <c r="BD163" s="142">
        <f>SUMIFS($BB:$BB,$F:$F,$F163)</f>
        <v>0</v>
      </c>
      <c r="BE163" s="142"/>
    </row>
    <row r="164" spans="2:57" ht="6.75" customHeight="1" x14ac:dyDescent="0.25">
      <c r="B164" s="55" t="str">
        <f t="shared" si="66"/>
        <v>PERFILAJE</v>
      </c>
      <c r="C164" s="55" t="str">
        <f t="shared" si="66"/>
        <v>Equipamiento &amp; Soporte Técnico</v>
      </c>
      <c r="D164" s="55" t="str">
        <f t="shared" si="66"/>
        <v>Supervisor de Servicio en Plataforma Autoelevable - Toma de muestras, testigos rotados, VSP, pesca</v>
      </c>
      <c r="E164" s="55" t="str">
        <f t="shared" si="57"/>
        <v/>
      </c>
      <c r="F164" s="55" t="str">
        <f t="shared" si="58"/>
        <v>PERFILAJEEquipamiento &amp; Soporte Técnico</v>
      </c>
      <c r="G164" s="55" t="str">
        <f t="shared" si="61"/>
        <v>PERFILAJEEquipamiento &amp; Soporte TécnicoSupervisor de Servicio en Plataforma Autoelevable - Toma de muestras, testigos rotados, VSP, pesca</v>
      </c>
      <c r="H164" s="55" t="str">
        <f t="shared" si="59"/>
        <v/>
      </c>
      <c r="J164" s="35" t="str">
        <f t="shared" si="60"/>
        <v>-PERFILAJE</v>
      </c>
      <c r="T164" s="53"/>
      <c r="U164" s="53"/>
      <c r="W164" s="53"/>
      <c r="Y164" s="53"/>
      <c r="Z164" s="53"/>
      <c r="AA164" s="53"/>
      <c r="AC164" s="53"/>
      <c r="AD164" s="53"/>
      <c r="AE164" s="53"/>
      <c r="AF164" s="53"/>
      <c r="AH164" s="58"/>
      <c r="AI164" s="59"/>
      <c r="AJ164" s="58"/>
      <c r="AK164" s="58"/>
      <c r="AL164" s="59"/>
      <c r="AM164" s="58"/>
      <c r="AN164" s="58"/>
      <c r="AO164" s="59"/>
      <c r="AU164" s="58"/>
      <c r="AV164" s="91"/>
      <c r="AX164" s="58"/>
      <c r="AY164" s="59"/>
      <c r="AZ164" s="58"/>
      <c r="BA164" s="58"/>
      <c r="BB164" s="59"/>
      <c r="BD164" s="53"/>
      <c r="BE164" s="53"/>
    </row>
    <row r="165" spans="2:57" s="95" customFormat="1" ht="17.25" customHeight="1" x14ac:dyDescent="0.25">
      <c r="B165" s="55" t="str">
        <f t="shared" si="66"/>
        <v>PERFILAJE</v>
      </c>
      <c r="C165" s="55" t="str">
        <f t="shared" si="66"/>
        <v>Equipamiento &amp; Soporte Técnico</v>
      </c>
      <c r="D165" s="55" t="str">
        <f t="shared" si="66"/>
        <v>Equipamiento</v>
      </c>
      <c r="E165" s="55" t="str">
        <f t="shared" si="57"/>
        <v/>
      </c>
      <c r="F165" s="55" t="str">
        <f t="shared" si="58"/>
        <v>PERFILAJEEquipamiento &amp; Soporte Técnico</v>
      </c>
      <c r="G165" s="55" t="str">
        <f t="shared" si="61"/>
        <v>PERFILAJEEquipamiento &amp; Soporte TécnicoEquipamiento</v>
      </c>
      <c r="H165" s="55" t="str">
        <f t="shared" si="59"/>
        <v/>
      </c>
      <c r="I165" s="36"/>
      <c r="J165" s="35" t="str">
        <f t="shared" si="60"/>
        <v>-PERFILAJE</v>
      </c>
      <c r="N165" s="102"/>
      <c r="O165" s="103" t="s">
        <v>84</v>
      </c>
      <c r="P165" s="104"/>
      <c r="Q165" s="103"/>
      <c r="R165" s="103"/>
      <c r="T165" s="103"/>
      <c r="U165" s="103"/>
      <c r="W165" s="103"/>
      <c r="Y165" s="103"/>
      <c r="Z165" s="103"/>
      <c r="AA165" s="103"/>
      <c r="AC165" s="103"/>
      <c r="AD165" s="103"/>
      <c r="AE165" s="103"/>
      <c r="AF165" s="103"/>
      <c r="AH165" s="99"/>
      <c r="AI165" s="59"/>
      <c r="AJ165" s="99"/>
      <c r="AK165" s="105">
        <v>0.5</v>
      </c>
      <c r="AL165" s="106">
        <v>0.9</v>
      </c>
      <c r="AM165" s="99"/>
      <c r="AN165" s="72">
        <f>SUMIFS($AO:$AO,$G:$G,$G165)</f>
        <v>1</v>
      </c>
      <c r="AO165" s="72"/>
      <c r="AU165" s="99"/>
      <c r="AV165" s="91"/>
      <c r="AX165" s="99"/>
      <c r="AY165" s="59"/>
      <c r="AZ165" s="99"/>
      <c r="BA165" s="105"/>
      <c r="BB165" s="106">
        <f>AL165*BD165</f>
        <v>0</v>
      </c>
      <c r="BD165" s="144">
        <f>SUMIFS($BE:$BE,$G:$G,$G165)</f>
        <v>0</v>
      </c>
      <c r="BE165" s="144"/>
    </row>
    <row r="166" spans="2:57" ht="3.75" customHeight="1" x14ac:dyDescent="0.25">
      <c r="B166" s="55" t="str">
        <f t="shared" si="66"/>
        <v>PERFILAJE</v>
      </c>
      <c r="C166" s="55" t="str">
        <f t="shared" si="66"/>
        <v>Equipamiento &amp; Soporte Técnico</v>
      </c>
      <c r="D166" s="55" t="str">
        <f t="shared" si="66"/>
        <v>Equipamiento</v>
      </c>
      <c r="E166" s="55" t="str">
        <f t="shared" si="57"/>
        <v/>
      </c>
      <c r="F166" s="55" t="str">
        <f t="shared" si="58"/>
        <v>PERFILAJEEquipamiento &amp; Soporte Técnico</v>
      </c>
      <c r="G166" s="55" t="str">
        <f t="shared" si="61"/>
        <v>PERFILAJEEquipamiento &amp; Soporte TécnicoEquipamiento</v>
      </c>
      <c r="H166" s="55" t="str">
        <f t="shared" si="59"/>
        <v/>
      </c>
      <c r="J166" s="35" t="str">
        <f t="shared" si="60"/>
        <v>-PERFILAJE</v>
      </c>
      <c r="T166" s="53"/>
      <c r="U166" s="53"/>
      <c r="W166" s="53"/>
      <c r="Y166" s="53"/>
      <c r="Z166" s="53"/>
      <c r="AA166" s="53"/>
      <c r="AH166" s="58"/>
      <c r="AI166" s="59"/>
      <c r="AJ166" s="58"/>
      <c r="AK166" s="74"/>
      <c r="AL166" s="75"/>
      <c r="AM166" s="58"/>
      <c r="AN166" s="58"/>
      <c r="AO166" s="76"/>
      <c r="AQ166" s="53"/>
      <c r="AS166" s="53"/>
      <c r="AU166" s="58"/>
      <c r="AV166" s="91"/>
      <c r="AX166" s="58"/>
      <c r="AY166" s="59"/>
      <c r="AZ166" s="58"/>
      <c r="BA166" s="74"/>
      <c r="BD166" s="58"/>
      <c r="BE166" s="76"/>
    </row>
    <row r="167" spans="2:57" ht="45" customHeight="1" x14ac:dyDescent="0.25">
      <c r="B167" s="55" t="str">
        <f t="shared" si="66"/>
        <v>PERFILAJE</v>
      </c>
      <c r="C167" s="55" t="str">
        <f t="shared" si="66"/>
        <v>Equipamiento &amp; Soporte Técnico</v>
      </c>
      <c r="D167" s="55" t="str">
        <f t="shared" si="66"/>
        <v>Equipamiento</v>
      </c>
      <c r="E167" s="55" t="str">
        <f t="shared" si="57"/>
        <v>Herramientas de Registro Básicas</v>
      </c>
      <c r="F167" s="55" t="str">
        <f t="shared" si="58"/>
        <v>PERFILAJEEquipamiento &amp; Soporte Técnico</v>
      </c>
      <c r="G167" s="55" t="str">
        <f t="shared" si="61"/>
        <v>PERFILAJEEquipamiento &amp; Soporte TécnicoEquipamiento</v>
      </c>
      <c r="H167" s="55" t="str">
        <f t="shared" si="59"/>
        <v>PERFILAJEEquipamiento &amp; Soporte TécnicoEquipamientoHerramientas de Registro Básicas</v>
      </c>
      <c r="J167" s="35" t="str">
        <f t="shared" si="60"/>
        <v>-PERFILAJE</v>
      </c>
      <c r="P167" s="77" t="s">
        <v>127</v>
      </c>
      <c r="Q167" s="78" t="s">
        <v>128</v>
      </c>
      <c r="R167" s="78" t="s">
        <v>129</v>
      </c>
      <c r="T167" s="79" t="s">
        <v>30</v>
      </c>
      <c r="U167" s="79"/>
      <c r="W167" s="79" t="s">
        <v>25</v>
      </c>
      <c r="Y167" s="80" t="s">
        <v>31</v>
      </c>
      <c r="Z167" s="80" t="s">
        <v>31</v>
      </c>
      <c r="AA167" s="80" t="s">
        <v>31</v>
      </c>
      <c r="AC167" s="81" t="str">
        <f>IF($T167="Cumplimiento","",INDEX(TABLA_TIPO_MEDICION[1],MATCH($U167,TABLA_TIPO_MEDICION[TIPO_MEDICION],0),1))</f>
        <v/>
      </c>
      <c r="AD167" s="81" t="str">
        <f>IF($T167="Cumplimiento","",INDEX(TABLA_TIPO_MEDICION[2],MATCH($U167,TABLA_TIPO_MEDICION[TIPO_MEDICION],0),1))</f>
        <v/>
      </c>
      <c r="AE167" s="81" t="str">
        <f>IF($T167="Cumplimiento","",INDEX(TABLA_TIPO_MEDICION[3],MATCH($U167,TABLA_TIPO_MEDICION[TIPO_MEDICION],0),1))</f>
        <v/>
      </c>
      <c r="AF167" s="81" t="str">
        <f>IF($T167="Cumplimiento","",INDEX(TABLA_TIPO_MEDICION[4],MATCH($U167,TABLA_TIPO_MEDICION[TIPO_MEDICION],0),1))</f>
        <v/>
      </c>
      <c r="AH167" s="74"/>
      <c r="AI167" s="59"/>
      <c r="AJ167" s="58"/>
      <c r="AK167" s="74"/>
      <c r="AL167" s="74"/>
      <c r="AM167" s="58"/>
      <c r="AN167" s="58"/>
      <c r="AO167" s="82">
        <v>0.2</v>
      </c>
      <c r="AQ167" s="3"/>
      <c r="AS167" s="83" t="str">
        <f>IF($AQ167="","",IF($T167="Cumplimiento",INDEX(TABLA_SI_NO[Valor],MATCH($AQ167,TABLA_SI_NO[SI_NO],0),1),IF($AQ167&lt;$Y167,$AC167,IF($AQ167&lt;$Z167,$AD167,IF($AQ167&lt;$AA167,$AE167,IF($AQ167&gt;=$AA167,$AF167))))))</f>
        <v/>
      </c>
      <c r="AU167" s="74"/>
      <c r="AV167" s="84">
        <f t="shared" ref="AV167" si="69">IF(W167="SI",IF(AS167=0,1,0),0)</f>
        <v>0</v>
      </c>
      <c r="AX167" s="74"/>
      <c r="AY167" s="59"/>
      <c r="AZ167" s="58"/>
      <c r="BA167" s="74"/>
      <c r="BD167" s="58"/>
      <c r="BE167" s="82">
        <f t="shared" ref="BE167" si="70">IF($AS167="",0,$AS167*$AO167)</f>
        <v>0</v>
      </c>
    </row>
    <row r="168" spans="2:57" ht="45" customHeight="1" x14ac:dyDescent="0.25">
      <c r="B168" s="55" t="str">
        <f t="shared" si="66"/>
        <v>PERFILAJE</v>
      </c>
      <c r="C168" s="55" t="str">
        <f t="shared" si="66"/>
        <v>Equipamiento &amp; Soporte Técnico</v>
      </c>
      <c r="D168" s="55" t="str">
        <f t="shared" si="66"/>
        <v>Equipamiento</v>
      </c>
      <c r="E168" s="55" t="str">
        <f t="shared" si="57"/>
        <v>Herramientas de Toma de Testigos Rotados</v>
      </c>
      <c r="F168" s="55" t="str">
        <f t="shared" si="58"/>
        <v>PERFILAJEEquipamiento &amp; Soporte Técnico</v>
      </c>
      <c r="G168" s="55" t="str">
        <f t="shared" si="61"/>
        <v>PERFILAJEEquipamiento &amp; Soporte TécnicoEquipamiento</v>
      </c>
      <c r="H168" s="55" t="str">
        <f t="shared" si="59"/>
        <v>PERFILAJEEquipamiento &amp; Soporte TécnicoEquipamientoHerramientas de Toma de Testigos Rotados</v>
      </c>
      <c r="J168" s="35" t="str">
        <f t="shared" si="60"/>
        <v>-PERFILAJE</v>
      </c>
      <c r="P168" s="77" t="s">
        <v>130</v>
      </c>
      <c r="Q168" s="78" t="s">
        <v>128</v>
      </c>
      <c r="R168" s="78" t="s">
        <v>129</v>
      </c>
      <c r="T168" s="79" t="s">
        <v>30</v>
      </c>
      <c r="U168" s="79"/>
      <c r="W168" s="79" t="s">
        <v>25</v>
      </c>
      <c r="Y168" s="80" t="s">
        <v>31</v>
      </c>
      <c r="Z168" s="80" t="s">
        <v>31</v>
      </c>
      <c r="AA168" s="80" t="s">
        <v>31</v>
      </c>
      <c r="AC168" s="81" t="str">
        <f>IF($T168="Cumplimiento","",INDEX(TABLA_TIPO_MEDICION[1],MATCH($U168,TABLA_TIPO_MEDICION[TIPO_MEDICION],0),1))</f>
        <v/>
      </c>
      <c r="AD168" s="81" t="str">
        <f>IF($T168="Cumplimiento","",INDEX(TABLA_TIPO_MEDICION[2],MATCH($U168,TABLA_TIPO_MEDICION[TIPO_MEDICION],0),1))</f>
        <v/>
      </c>
      <c r="AE168" s="81" t="str">
        <f>IF($T168="Cumplimiento","",INDEX(TABLA_TIPO_MEDICION[3],MATCH($U168,TABLA_TIPO_MEDICION[TIPO_MEDICION],0),1))</f>
        <v/>
      </c>
      <c r="AF168" s="81" t="str">
        <f>IF($T168="Cumplimiento","",INDEX(TABLA_TIPO_MEDICION[4],MATCH($U168,TABLA_TIPO_MEDICION[TIPO_MEDICION],0),1))</f>
        <v/>
      </c>
      <c r="AH168" s="74"/>
      <c r="AI168" s="59"/>
      <c r="AJ168" s="58"/>
      <c r="AK168" s="74"/>
      <c r="AL168" s="74"/>
      <c r="AM168" s="58"/>
      <c r="AN168" s="58"/>
      <c r="AO168" s="82">
        <v>0.1</v>
      </c>
      <c r="AQ168" s="3"/>
      <c r="AS168" s="83" t="str">
        <f>IF($AQ168="","",IF($T168="Cumplimiento",INDEX(TABLA_SI_NO[Valor],MATCH($AQ168,TABLA_SI_NO[SI_NO],0),1),IF($AQ168&lt;$Y168,$AC168,IF($AQ168&lt;$Z168,$AD168,IF($AQ168&lt;$AA168,$AE168,IF($AQ168&gt;=$AA168,$AF168))))))</f>
        <v/>
      </c>
      <c r="AU168" s="74"/>
      <c r="AV168" s="84">
        <f t="shared" ref="AV168" si="71">IF(W168="SI",IF(AS168=0,1,0),0)</f>
        <v>0</v>
      </c>
      <c r="AX168" s="74"/>
      <c r="AY168" s="59"/>
      <c r="AZ168" s="58"/>
      <c r="BA168" s="74"/>
      <c r="BD168" s="58"/>
      <c r="BE168" s="82">
        <f t="shared" ref="BE168:BE172" si="72">IF($AS168="",0,$AS168*$AO168)</f>
        <v>0</v>
      </c>
    </row>
    <row r="169" spans="2:57" ht="45" customHeight="1" x14ac:dyDescent="0.25">
      <c r="B169" s="55" t="str">
        <f t="shared" si="66"/>
        <v>PERFILAJE</v>
      </c>
      <c r="C169" s="55" t="str">
        <f t="shared" si="66"/>
        <v>Equipamiento &amp; Soporte Técnico</v>
      </c>
      <c r="D169" s="55" t="str">
        <f t="shared" si="66"/>
        <v>Equipamiento</v>
      </c>
      <c r="E169" s="55" t="str">
        <f t="shared" si="57"/>
        <v>Herramientas de toma de Muestras e id. De fluidos</v>
      </c>
      <c r="F169" s="55" t="str">
        <f t="shared" si="58"/>
        <v>PERFILAJEEquipamiento &amp; Soporte Técnico</v>
      </c>
      <c r="G169" s="55" t="str">
        <f t="shared" si="61"/>
        <v>PERFILAJEEquipamiento &amp; Soporte TécnicoEquipamiento</v>
      </c>
      <c r="H169" s="55" t="str">
        <f t="shared" si="59"/>
        <v>PERFILAJEEquipamiento &amp; Soporte TécnicoEquipamientoHerramientas de toma de Muestras e id. De fluidos</v>
      </c>
      <c r="J169" s="35" t="str">
        <f t="shared" si="60"/>
        <v>-PERFILAJE</v>
      </c>
      <c r="P169" s="77" t="s">
        <v>131</v>
      </c>
      <c r="Q169" s="78" t="s">
        <v>128</v>
      </c>
      <c r="R169" s="78" t="s">
        <v>129</v>
      </c>
      <c r="T169" s="79" t="s">
        <v>30</v>
      </c>
      <c r="U169" s="79"/>
      <c r="W169" s="79" t="s">
        <v>25</v>
      </c>
      <c r="Y169" s="80" t="s">
        <v>31</v>
      </c>
      <c r="Z169" s="80" t="s">
        <v>31</v>
      </c>
      <c r="AA169" s="80" t="s">
        <v>31</v>
      </c>
      <c r="AC169" s="81" t="str">
        <f>IF($T169="Cumplimiento","",INDEX(TABLA_TIPO_MEDICION[1],MATCH($U169,TABLA_TIPO_MEDICION[TIPO_MEDICION],0),1))</f>
        <v/>
      </c>
      <c r="AD169" s="81" t="str">
        <f>IF($T169="Cumplimiento","",INDEX(TABLA_TIPO_MEDICION[2],MATCH($U169,TABLA_TIPO_MEDICION[TIPO_MEDICION],0),1))</f>
        <v/>
      </c>
      <c r="AE169" s="81" t="str">
        <f>IF($T169="Cumplimiento","",INDEX(TABLA_TIPO_MEDICION[3],MATCH($U169,TABLA_TIPO_MEDICION[TIPO_MEDICION],0),1))</f>
        <v/>
      </c>
      <c r="AF169" s="81" t="str">
        <f>IF($T169="Cumplimiento","",INDEX(TABLA_TIPO_MEDICION[4],MATCH($U169,TABLA_TIPO_MEDICION[TIPO_MEDICION],0),1))</f>
        <v/>
      </c>
      <c r="AH169" s="74"/>
      <c r="AI169" s="59"/>
      <c r="AJ169" s="58"/>
      <c r="AK169" s="74"/>
      <c r="AL169" s="74"/>
      <c r="AM169" s="58"/>
      <c r="AN169" s="58"/>
      <c r="AO169" s="82">
        <v>0.3</v>
      </c>
      <c r="AQ169" s="3"/>
      <c r="AS169" s="83" t="str">
        <f>IF($AQ169="","",IF($T169="Cumplimiento",INDEX(TABLA_SI_NO[Valor],MATCH($AQ169,TABLA_SI_NO[SI_NO],0),1),IF($AQ169&lt;$Y169,$AC169,IF($AQ169&lt;$Z169,$AD169,IF($AQ169&lt;$AA169,$AE169,IF($AQ169&gt;=$AA169,$AF169))))))</f>
        <v/>
      </c>
      <c r="AU169" s="74"/>
      <c r="AV169" s="84">
        <f t="shared" ref="AV169" si="73">IF(W169="SI",IF(AS169=0,1,0),0)</f>
        <v>0</v>
      </c>
      <c r="AX169" s="74"/>
      <c r="AY169" s="59"/>
      <c r="AZ169" s="58"/>
      <c r="BA169" s="74"/>
      <c r="BD169" s="58"/>
      <c r="BE169" s="82">
        <f t="shared" si="72"/>
        <v>0</v>
      </c>
    </row>
    <row r="170" spans="2:57" ht="45" customHeight="1" x14ac:dyDescent="0.25">
      <c r="B170" s="55" t="str">
        <f t="shared" ref="B170:D185" si="74">IF(M170="",IF(B169="","",B169),M170)</f>
        <v>PERFILAJE</v>
      </c>
      <c r="C170" s="55" t="str">
        <f t="shared" si="74"/>
        <v>Equipamiento &amp; Soporte Técnico</v>
      </c>
      <c r="D170" s="55" t="str">
        <f t="shared" si="74"/>
        <v>Equipamiento</v>
      </c>
      <c r="E170" s="55" t="str">
        <f t="shared" si="57"/>
        <v>Herrramientas de Sísmica VSP</v>
      </c>
      <c r="F170" s="55" t="str">
        <f t="shared" si="58"/>
        <v>PERFILAJEEquipamiento &amp; Soporte Técnico</v>
      </c>
      <c r="G170" s="55" t="str">
        <f t="shared" si="61"/>
        <v>PERFILAJEEquipamiento &amp; Soporte TécnicoEquipamiento</v>
      </c>
      <c r="H170" s="55" t="str">
        <f t="shared" si="59"/>
        <v>PERFILAJEEquipamiento &amp; Soporte TécnicoEquipamientoHerrramientas de Sísmica VSP</v>
      </c>
      <c r="J170" s="35" t="str">
        <f t="shared" si="60"/>
        <v>-PERFILAJE</v>
      </c>
      <c r="P170" s="77" t="s">
        <v>132</v>
      </c>
      <c r="Q170" s="78" t="s">
        <v>128</v>
      </c>
      <c r="R170" s="78" t="s">
        <v>129</v>
      </c>
      <c r="T170" s="79" t="s">
        <v>30</v>
      </c>
      <c r="U170" s="79"/>
      <c r="W170" s="79" t="s">
        <v>25</v>
      </c>
      <c r="Y170" s="80" t="s">
        <v>31</v>
      </c>
      <c r="Z170" s="80" t="s">
        <v>31</v>
      </c>
      <c r="AA170" s="80" t="s">
        <v>31</v>
      </c>
      <c r="AC170" s="81" t="str">
        <f>IF($T170="Cumplimiento","",INDEX(TABLA_TIPO_MEDICION[1],MATCH($U170,TABLA_TIPO_MEDICION[TIPO_MEDICION],0),1))</f>
        <v/>
      </c>
      <c r="AD170" s="81" t="str">
        <f>IF($T170="Cumplimiento","",INDEX(TABLA_TIPO_MEDICION[2],MATCH($U170,TABLA_TIPO_MEDICION[TIPO_MEDICION],0),1))</f>
        <v/>
      </c>
      <c r="AE170" s="81" t="str">
        <f>IF($T170="Cumplimiento","",INDEX(TABLA_TIPO_MEDICION[3],MATCH($U170,TABLA_TIPO_MEDICION[TIPO_MEDICION],0),1))</f>
        <v/>
      </c>
      <c r="AF170" s="81" t="str">
        <f>IF($T170="Cumplimiento","",INDEX(TABLA_TIPO_MEDICION[4],MATCH($U170,TABLA_TIPO_MEDICION[TIPO_MEDICION],0),1))</f>
        <v/>
      </c>
      <c r="AH170" s="74"/>
      <c r="AI170" s="59"/>
      <c r="AJ170" s="58"/>
      <c r="AK170" s="74"/>
      <c r="AL170" s="74"/>
      <c r="AM170" s="58"/>
      <c r="AN170" s="58"/>
      <c r="AO170" s="82">
        <v>0.1</v>
      </c>
      <c r="AQ170" s="3"/>
      <c r="AS170" s="83" t="str">
        <f>IF($AQ170="","",IF($T170="Cumplimiento",INDEX(TABLA_SI_NO[Valor],MATCH($AQ170,TABLA_SI_NO[SI_NO],0),1),IF($AQ170&lt;$Y170,$AC170,IF($AQ170&lt;$Z170,$AD170,IF($AQ170&lt;$AA170,$AE170,IF($AQ170&gt;=$AA170,$AF170))))))</f>
        <v/>
      </c>
      <c r="AU170" s="74"/>
      <c r="AV170" s="84">
        <f t="shared" ref="AV170" si="75">IF(W170="SI",IF(AS170=0,1,0),0)</f>
        <v>0</v>
      </c>
      <c r="AX170" s="74"/>
      <c r="AY170" s="59"/>
      <c r="AZ170" s="58"/>
      <c r="BA170" s="74"/>
      <c r="BD170" s="58"/>
      <c r="BE170" s="82">
        <f t="shared" si="72"/>
        <v>0</v>
      </c>
    </row>
    <row r="171" spans="2:57" ht="45" customHeight="1" x14ac:dyDescent="0.25">
      <c r="B171" s="55" t="str">
        <f t="shared" si="74"/>
        <v>PERFILAJE</v>
      </c>
      <c r="C171" s="55" t="str">
        <f t="shared" si="74"/>
        <v>Equipamiento &amp; Soporte Técnico</v>
      </c>
      <c r="D171" s="55" t="str">
        <f t="shared" si="74"/>
        <v>Equipamiento</v>
      </c>
      <c r="E171" s="55" t="str">
        <f t="shared" si="57"/>
        <v>Herramienta de Resonancia, Mineralogía</v>
      </c>
      <c r="F171" s="55" t="str">
        <f t="shared" si="58"/>
        <v>PERFILAJEEquipamiento &amp; Soporte Técnico</v>
      </c>
      <c r="G171" s="55" t="str">
        <f t="shared" si="61"/>
        <v>PERFILAJEEquipamiento &amp; Soporte TécnicoEquipamiento</v>
      </c>
      <c r="H171" s="55" t="str">
        <f t="shared" si="59"/>
        <v>PERFILAJEEquipamiento &amp; Soporte TécnicoEquipamientoHerramienta de Resonancia, Mineralogía</v>
      </c>
      <c r="J171" s="35" t="str">
        <f t="shared" si="60"/>
        <v>-PERFILAJE</v>
      </c>
      <c r="P171" s="77" t="s">
        <v>133</v>
      </c>
      <c r="Q171" s="78" t="s">
        <v>128</v>
      </c>
      <c r="R171" s="78" t="s">
        <v>129</v>
      </c>
      <c r="T171" s="79" t="s">
        <v>30</v>
      </c>
      <c r="U171" s="79"/>
      <c r="W171" s="79" t="s">
        <v>25</v>
      </c>
      <c r="Y171" s="80" t="s">
        <v>31</v>
      </c>
      <c r="Z171" s="80" t="s">
        <v>31</v>
      </c>
      <c r="AA171" s="80" t="s">
        <v>31</v>
      </c>
      <c r="AC171" s="81" t="str">
        <f>IF($T171="Cumplimiento","",INDEX(TABLA_TIPO_MEDICION[1],MATCH($U171,TABLA_TIPO_MEDICION[TIPO_MEDICION],0),1))</f>
        <v/>
      </c>
      <c r="AD171" s="81" t="str">
        <f>IF($T171="Cumplimiento","",INDEX(TABLA_TIPO_MEDICION[2],MATCH($U171,TABLA_TIPO_MEDICION[TIPO_MEDICION],0),1))</f>
        <v/>
      </c>
      <c r="AE171" s="81" t="str">
        <f>IF($T171="Cumplimiento","",INDEX(TABLA_TIPO_MEDICION[3],MATCH($U171,TABLA_TIPO_MEDICION[TIPO_MEDICION],0),1))</f>
        <v/>
      </c>
      <c r="AF171" s="81" t="str">
        <f>IF($T171="Cumplimiento","",INDEX(TABLA_TIPO_MEDICION[4],MATCH($U171,TABLA_TIPO_MEDICION[TIPO_MEDICION],0),1))</f>
        <v/>
      </c>
      <c r="AH171" s="74"/>
      <c r="AI171" s="59"/>
      <c r="AJ171" s="58"/>
      <c r="AK171" s="74"/>
      <c r="AL171" s="74"/>
      <c r="AM171" s="58"/>
      <c r="AN171" s="58"/>
      <c r="AO171" s="82">
        <v>0.1</v>
      </c>
      <c r="AQ171" s="3"/>
      <c r="AS171" s="83" t="str">
        <f>IF($AQ171="","",IF($T171="Cumplimiento",INDEX(TABLA_SI_NO[Valor],MATCH($AQ171,TABLA_SI_NO[SI_NO],0),1),IF($AQ171&lt;$Y171,$AC171,IF($AQ171&lt;$Z171,$AD171,IF($AQ171&lt;$AA171,$AE171,IF($AQ171&gt;=$AA171,$AF171))))))</f>
        <v/>
      </c>
      <c r="AU171" s="74"/>
      <c r="AV171" s="84">
        <f t="shared" ref="AV171" si="76">IF(W171="SI",IF(AS171=0,1,0),0)</f>
        <v>0</v>
      </c>
      <c r="AX171" s="74"/>
      <c r="AY171" s="59"/>
      <c r="AZ171" s="58"/>
      <c r="BA171" s="74"/>
      <c r="BD171" s="58"/>
      <c r="BE171" s="82">
        <f t="shared" si="72"/>
        <v>0</v>
      </c>
    </row>
    <row r="172" spans="2:57" ht="45" customHeight="1" x14ac:dyDescent="0.25">
      <c r="B172" s="55" t="str">
        <f t="shared" si="74"/>
        <v>PERFILAJE</v>
      </c>
      <c r="C172" s="55" t="str">
        <f t="shared" si="74"/>
        <v>Equipamiento &amp; Soporte Técnico</v>
      </c>
      <c r="D172" s="55" t="str">
        <f t="shared" si="74"/>
        <v>Equipamiento</v>
      </c>
      <c r="E172" s="55" t="str">
        <f t="shared" si="57"/>
        <v>Evaluación de Cemento  en  lodo pesado)</v>
      </c>
      <c r="F172" s="55" t="str">
        <f t="shared" si="58"/>
        <v>PERFILAJEEquipamiento &amp; Soporte Técnico</v>
      </c>
      <c r="G172" s="55" t="str">
        <f t="shared" si="61"/>
        <v>PERFILAJEEquipamiento &amp; Soporte TécnicoEquipamiento</v>
      </c>
      <c r="H172" s="55" t="str">
        <f t="shared" si="59"/>
        <v>PERFILAJEEquipamiento &amp; Soporte TécnicoEquipamientoEvaluación de Cemento  en  lodo pesado)</v>
      </c>
      <c r="J172" s="35" t="str">
        <f t="shared" si="60"/>
        <v>-PERFILAJE</v>
      </c>
      <c r="P172" s="77" t="s">
        <v>134</v>
      </c>
      <c r="Q172" s="78" t="s">
        <v>135</v>
      </c>
      <c r="R172" s="78" t="s">
        <v>129</v>
      </c>
      <c r="T172" s="79" t="s">
        <v>30</v>
      </c>
      <c r="U172" s="79"/>
      <c r="W172" s="79" t="s">
        <v>25</v>
      </c>
      <c r="Y172" s="80" t="s">
        <v>31</v>
      </c>
      <c r="Z172" s="80" t="s">
        <v>31</v>
      </c>
      <c r="AA172" s="80" t="s">
        <v>31</v>
      </c>
      <c r="AC172" s="81" t="str">
        <f>IF($T172="Cumplimiento","",INDEX(TABLA_TIPO_MEDICION[1],MATCH($U172,TABLA_TIPO_MEDICION[TIPO_MEDICION],0),1))</f>
        <v/>
      </c>
      <c r="AD172" s="81" t="str">
        <f>IF($T172="Cumplimiento","",INDEX(TABLA_TIPO_MEDICION[2],MATCH($U172,TABLA_TIPO_MEDICION[TIPO_MEDICION],0),1))</f>
        <v/>
      </c>
      <c r="AE172" s="81" t="str">
        <f>IF($T172="Cumplimiento","",INDEX(TABLA_TIPO_MEDICION[3],MATCH($U172,TABLA_TIPO_MEDICION[TIPO_MEDICION],0),1))</f>
        <v/>
      </c>
      <c r="AF172" s="81" t="str">
        <f>IF($T172="Cumplimiento","",INDEX(TABLA_TIPO_MEDICION[4],MATCH($U172,TABLA_TIPO_MEDICION[TIPO_MEDICION],0),1))</f>
        <v/>
      </c>
      <c r="AH172" s="74"/>
      <c r="AI172" s="59"/>
      <c r="AJ172" s="58"/>
      <c r="AK172" s="74"/>
      <c r="AL172" s="74"/>
      <c r="AM172" s="58"/>
      <c r="AN172" s="58"/>
      <c r="AO172" s="82">
        <v>0.19999999999999996</v>
      </c>
      <c r="AQ172" s="3"/>
      <c r="AS172" s="83" t="str">
        <f>IF($AQ172="","",IF($T172="Cumplimiento",INDEX(TABLA_SI_NO[Valor],MATCH($AQ172,TABLA_SI_NO[SI_NO],0),1),IF($AQ172&lt;$Y172,$AC172,IF($AQ172&lt;$Z172,$AD172,IF($AQ172&lt;$AA172,$AE172,IF($AQ172&gt;=$AA172,$AF172))))))</f>
        <v/>
      </c>
      <c r="AU172" s="74"/>
      <c r="AV172" s="84">
        <f t="shared" ref="AV172" si="77">IF(W172="SI",IF(AS172=0,1,0),0)</f>
        <v>0</v>
      </c>
      <c r="AX172" s="74"/>
      <c r="AY172" s="59"/>
      <c r="AZ172" s="58"/>
      <c r="BA172" s="74"/>
      <c r="BD172" s="58"/>
      <c r="BE172" s="82">
        <f t="shared" si="72"/>
        <v>0</v>
      </c>
    </row>
    <row r="173" spans="2:57" ht="3.75" customHeight="1" x14ac:dyDescent="0.25">
      <c r="B173" s="55" t="str">
        <f t="shared" si="74"/>
        <v>PERFILAJE</v>
      </c>
      <c r="C173" s="55" t="str">
        <f t="shared" si="74"/>
        <v>Equipamiento &amp; Soporte Técnico</v>
      </c>
      <c r="D173" s="55" t="str">
        <f t="shared" si="74"/>
        <v>Equipamiento</v>
      </c>
      <c r="E173" s="55" t="str">
        <f t="shared" si="57"/>
        <v/>
      </c>
      <c r="F173" s="55" t="str">
        <f t="shared" si="58"/>
        <v>PERFILAJEEquipamiento &amp; Soporte Técnico</v>
      </c>
      <c r="G173" s="55" t="str">
        <f t="shared" si="61"/>
        <v>PERFILAJEEquipamiento &amp; Soporte TécnicoEquipamiento</v>
      </c>
      <c r="H173" s="55" t="str">
        <f t="shared" si="59"/>
        <v/>
      </c>
      <c r="J173" s="35" t="str">
        <f t="shared" si="60"/>
        <v>-PERFILAJE</v>
      </c>
      <c r="AI173" s="59"/>
      <c r="AK173" s="74"/>
      <c r="AN173" s="58"/>
      <c r="AY173" s="59"/>
      <c r="BA173" s="74"/>
    </row>
    <row r="174" spans="2:57" ht="15" customHeight="1" x14ac:dyDescent="0.25">
      <c r="B174" s="55" t="str">
        <f t="shared" si="74"/>
        <v>PERFILAJE</v>
      </c>
      <c r="C174" s="55" t="str">
        <f t="shared" si="74"/>
        <v>Equipamiento &amp; Soporte Técnico</v>
      </c>
      <c r="D174" s="55" t="str">
        <f t="shared" si="74"/>
        <v>SOPORTE</v>
      </c>
      <c r="E174" s="55" t="str">
        <f t="shared" si="57"/>
        <v/>
      </c>
      <c r="F174" s="55" t="str">
        <f t="shared" si="58"/>
        <v>PERFILAJEEquipamiento &amp; Soporte Técnico</v>
      </c>
      <c r="G174" s="55" t="str">
        <f t="shared" si="61"/>
        <v>PERFILAJEEquipamiento &amp; Soporte TécnicoSOPORTE</v>
      </c>
      <c r="H174" s="55" t="str">
        <f t="shared" si="59"/>
        <v/>
      </c>
      <c r="J174" s="35" t="str">
        <f t="shared" si="60"/>
        <v>-PERFILAJE</v>
      </c>
      <c r="O174" s="68" t="s">
        <v>136</v>
      </c>
      <c r="P174" s="69"/>
      <c r="Q174" s="68"/>
      <c r="R174" s="68"/>
      <c r="T174" s="68"/>
      <c r="U174" s="68"/>
      <c r="W174" s="68"/>
      <c r="Y174" s="68"/>
      <c r="Z174" s="68"/>
      <c r="AA174" s="68"/>
      <c r="AC174" s="68"/>
      <c r="AD174" s="68"/>
      <c r="AE174" s="68"/>
      <c r="AF174" s="68"/>
      <c r="AH174" s="58"/>
      <c r="AI174" s="59"/>
      <c r="AJ174" s="58"/>
      <c r="AK174" s="70">
        <v>0.5</v>
      </c>
      <c r="AL174" s="71">
        <v>0.1</v>
      </c>
      <c r="AM174" s="58"/>
      <c r="AN174" s="72">
        <f>SUMIFS($AO:$AO,$G:$G,$G174)</f>
        <v>1</v>
      </c>
      <c r="AO174" s="73"/>
      <c r="AQ174" s="42"/>
      <c r="AR174" s="42"/>
      <c r="AS174" s="42"/>
      <c r="AT174" s="42"/>
      <c r="AU174" s="42"/>
      <c r="AX174" s="58"/>
      <c r="AY174" s="59"/>
      <c r="AZ174" s="58"/>
      <c r="BA174" s="70"/>
      <c r="BB174" s="71">
        <f>AL174*BD174</f>
        <v>0</v>
      </c>
      <c r="BD174" s="72">
        <f>SUMIFS($BE:$BE,$G:$G,$G174)</f>
        <v>0</v>
      </c>
      <c r="BE174" s="73"/>
    </row>
    <row r="175" spans="2:57" ht="3.95" customHeight="1" x14ac:dyDescent="0.25">
      <c r="B175" s="55" t="str">
        <f t="shared" si="74"/>
        <v>PERFILAJE</v>
      </c>
      <c r="C175" s="55" t="str">
        <f t="shared" si="74"/>
        <v>Equipamiento &amp; Soporte Técnico</v>
      </c>
      <c r="D175" s="55" t="str">
        <f t="shared" si="74"/>
        <v>SOPORTE</v>
      </c>
      <c r="E175" s="55" t="str">
        <f t="shared" si="57"/>
        <v/>
      </c>
      <c r="F175" s="55" t="str">
        <f t="shared" si="58"/>
        <v>PERFILAJEEquipamiento &amp; Soporte Técnico</v>
      </c>
      <c r="G175" s="55" t="str">
        <f t="shared" si="61"/>
        <v>PERFILAJEEquipamiento &amp; Soporte TécnicoSOPORTE</v>
      </c>
      <c r="H175" s="55" t="str">
        <f t="shared" si="59"/>
        <v/>
      </c>
      <c r="J175" s="35" t="str">
        <f t="shared" si="60"/>
        <v>-PERFILAJE</v>
      </c>
      <c r="T175" s="53"/>
      <c r="U175" s="53"/>
      <c r="W175" s="53"/>
      <c r="Y175" s="53"/>
      <c r="Z175" s="53"/>
      <c r="AA175" s="53"/>
      <c r="AH175" s="58"/>
      <c r="AI175" s="59"/>
      <c r="AJ175" s="58"/>
      <c r="AK175" s="74"/>
      <c r="AL175" s="75"/>
      <c r="AM175" s="58"/>
      <c r="AN175" s="58"/>
      <c r="AO175" s="76"/>
      <c r="AQ175" s="53"/>
      <c r="AS175" s="53"/>
      <c r="AU175" s="58"/>
      <c r="AX175" s="58"/>
      <c r="AY175" s="59"/>
      <c r="AZ175" s="58"/>
      <c r="BA175" s="74"/>
      <c r="BB175" s="75"/>
      <c r="BD175" s="58"/>
      <c r="BE175" s="76"/>
    </row>
    <row r="176" spans="2:57" ht="45" customHeight="1" x14ac:dyDescent="0.25">
      <c r="B176" s="55" t="str">
        <f t="shared" si="74"/>
        <v>PERFILAJE</v>
      </c>
      <c r="C176" s="55" t="str">
        <f t="shared" si="74"/>
        <v>Equipamiento &amp; Soporte Técnico</v>
      </c>
      <c r="D176" s="55" t="str">
        <f t="shared" si="74"/>
        <v>SOPORTE</v>
      </c>
      <c r="E176" s="55" t="str">
        <f t="shared" si="57"/>
        <v>Soporte en Tiempo Real</v>
      </c>
      <c r="F176" s="55" t="str">
        <f t="shared" si="58"/>
        <v>PERFILAJEEquipamiento &amp; Soporte Técnico</v>
      </c>
      <c r="G176" s="55" t="str">
        <f t="shared" si="61"/>
        <v>PERFILAJEEquipamiento &amp; Soporte TécnicoSOPORTE</v>
      </c>
      <c r="H176" s="55" t="str">
        <f t="shared" si="59"/>
        <v>PERFILAJEEquipamiento &amp; Soporte TécnicoSOPORTESoporte en Tiempo Real</v>
      </c>
      <c r="J176" s="35" t="str">
        <f t="shared" si="60"/>
        <v>-PERFILAJE</v>
      </c>
      <c r="P176" s="77" t="s">
        <v>137</v>
      </c>
      <c r="Q176" s="78" t="s">
        <v>138</v>
      </c>
      <c r="R176" s="78" t="s">
        <v>139</v>
      </c>
      <c r="T176" s="79" t="s">
        <v>30</v>
      </c>
      <c r="U176" s="79"/>
      <c r="W176" s="79" t="s">
        <v>25</v>
      </c>
      <c r="Y176" s="80" t="s">
        <v>31</v>
      </c>
      <c r="Z176" s="80" t="s">
        <v>31</v>
      </c>
      <c r="AA176" s="80" t="s">
        <v>31</v>
      </c>
      <c r="AC176" s="81" t="str">
        <f>IF($T176="Cumplimiento","",INDEX(TABLA_TIPO_MEDICION[1],MATCH($U176,TABLA_TIPO_MEDICION[TIPO_MEDICION],0),1))</f>
        <v/>
      </c>
      <c r="AD176" s="81" t="str">
        <f>IF($T176="Cumplimiento","",INDEX(TABLA_TIPO_MEDICION[2],MATCH($U176,TABLA_TIPO_MEDICION[TIPO_MEDICION],0),1))</f>
        <v/>
      </c>
      <c r="AE176" s="81" t="str">
        <f>IF($T176="Cumplimiento","",INDEX(TABLA_TIPO_MEDICION[3],MATCH($U176,TABLA_TIPO_MEDICION[TIPO_MEDICION],0),1))</f>
        <v/>
      </c>
      <c r="AF176" s="81" t="str">
        <f>IF($T176="Cumplimiento","",INDEX(TABLA_TIPO_MEDICION[4],MATCH($U176,TABLA_TIPO_MEDICION[TIPO_MEDICION],0),1))</f>
        <v/>
      </c>
      <c r="AH176" s="74"/>
      <c r="AI176" s="59"/>
      <c r="AJ176" s="58"/>
      <c r="AK176" s="74"/>
      <c r="AL176" s="74"/>
      <c r="AM176" s="58"/>
      <c r="AN176" s="58"/>
      <c r="AO176" s="82">
        <v>0.5</v>
      </c>
      <c r="AQ176" s="3"/>
      <c r="AS176" s="83" t="str">
        <f>IF($AQ176="","",IF($T176="Cumplimiento",INDEX(TABLA_SI_NO[Valor],MATCH($AQ176,TABLA_SI_NO[SI_NO],0),1),IF($AQ176&lt;$Y176,$AC176,IF($AQ176&lt;$Z176,$AD176,IF($AQ176&lt;$AA176,$AE176,IF($AQ176&gt;=$AA176,$AF176))))))</f>
        <v/>
      </c>
      <c r="AU176" s="74"/>
      <c r="AV176" s="84">
        <f t="shared" ref="AV176" si="78">IF(W176="SI",IF(AS176=0,1,0),0)</f>
        <v>0</v>
      </c>
      <c r="AX176" s="74"/>
      <c r="AY176" s="59"/>
      <c r="AZ176" s="58"/>
      <c r="BA176" s="74"/>
      <c r="BD176" s="58"/>
      <c r="BE176" s="82">
        <f t="shared" ref="BE176" si="79">IF($AS176="",0,$AS176*$AO176)</f>
        <v>0</v>
      </c>
    </row>
    <row r="177" spans="2:57" ht="45" customHeight="1" x14ac:dyDescent="0.25">
      <c r="B177" s="55" t="str">
        <f t="shared" si="74"/>
        <v>PERFILAJE</v>
      </c>
      <c r="C177" s="55" t="str">
        <f t="shared" si="74"/>
        <v>Equipamiento &amp; Soporte Técnico</v>
      </c>
      <c r="D177" s="55" t="str">
        <f t="shared" si="74"/>
        <v>SOPORTE</v>
      </c>
      <c r="E177" s="55" t="str">
        <f t="shared" si="57"/>
        <v>Soporte Técnico y Calidad en México</v>
      </c>
      <c r="F177" s="55" t="str">
        <f t="shared" si="58"/>
        <v>PERFILAJEEquipamiento &amp; Soporte Técnico</v>
      </c>
      <c r="G177" s="55" t="str">
        <f t="shared" si="61"/>
        <v>PERFILAJEEquipamiento &amp; Soporte TécnicoSOPORTE</v>
      </c>
      <c r="H177" s="55" t="str">
        <f t="shared" si="59"/>
        <v>PERFILAJEEquipamiento &amp; Soporte TécnicoSOPORTESoporte Técnico y Calidad en México</v>
      </c>
      <c r="J177" s="35" t="str">
        <f t="shared" si="60"/>
        <v>-PERFILAJE</v>
      </c>
      <c r="P177" s="77" t="s">
        <v>140</v>
      </c>
      <c r="Q177" s="78" t="s">
        <v>138</v>
      </c>
      <c r="R177" s="78" t="s">
        <v>141</v>
      </c>
      <c r="T177" s="79" t="s">
        <v>30</v>
      </c>
      <c r="U177" s="79"/>
      <c r="W177" s="79" t="s">
        <v>25</v>
      </c>
      <c r="Y177" s="80" t="s">
        <v>31</v>
      </c>
      <c r="Z177" s="80" t="s">
        <v>31</v>
      </c>
      <c r="AA177" s="80" t="s">
        <v>31</v>
      </c>
      <c r="AC177" s="81" t="str">
        <f>IF($T177="Cumplimiento","",INDEX(TABLA_TIPO_MEDICION[1],MATCH($U177,TABLA_TIPO_MEDICION[TIPO_MEDICION],0),1))</f>
        <v/>
      </c>
      <c r="AD177" s="81" t="str">
        <f>IF($T177="Cumplimiento","",INDEX(TABLA_TIPO_MEDICION[2],MATCH($U177,TABLA_TIPO_MEDICION[TIPO_MEDICION],0),1))</f>
        <v/>
      </c>
      <c r="AE177" s="81" t="str">
        <f>IF($T177="Cumplimiento","",INDEX(TABLA_TIPO_MEDICION[3],MATCH($U177,TABLA_TIPO_MEDICION[TIPO_MEDICION],0),1))</f>
        <v/>
      </c>
      <c r="AF177" s="81" t="str">
        <f>IF($T177="Cumplimiento","",INDEX(TABLA_TIPO_MEDICION[4],MATCH($U177,TABLA_TIPO_MEDICION[TIPO_MEDICION],0),1))</f>
        <v/>
      </c>
      <c r="AH177" s="74"/>
      <c r="AI177" s="59"/>
      <c r="AJ177" s="58"/>
      <c r="AK177" s="74"/>
      <c r="AL177" s="74"/>
      <c r="AM177" s="58"/>
      <c r="AN177" s="58"/>
      <c r="AO177" s="82">
        <v>0.3</v>
      </c>
      <c r="AQ177" s="3"/>
      <c r="AS177" s="83" t="str">
        <f>IF($AQ177="","",IF($T177="Cumplimiento",INDEX(TABLA_SI_NO[Valor],MATCH($AQ177,TABLA_SI_NO[SI_NO],0),1),IF($AQ177&lt;$Y177,$AC177,IF($AQ177&lt;$Z177,$AD177,IF($AQ177&lt;$AA177,$AE177,IF($AQ177&gt;=$AA177,$AF177))))))</f>
        <v/>
      </c>
      <c r="AU177" s="74"/>
      <c r="AV177" s="84">
        <f t="shared" ref="AV177" si="80">IF(W177="SI",IF(AS177=0,1,0),0)</f>
        <v>0</v>
      </c>
      <c r="AX177" s="74"/>
      <c r="AY177" s="59"/>
      <c r="AZ177" s="58"/>
      <c r="BA177" s="74"/>
      <c r="BD177" s="58"/>
      <c r="BE177" s="82">
        <f t="shared" ref="BE177:BE178" si="81">IF($AS177="",0,$AS177*$AO177)</f>
        <v>0</v>
      </c>
    </row>
    <row r="178" spans="2:57" ht="45" customHeight="1" x14ac:dyDescent="0.25">
      <c r="B178" s="55" t="str">
        <f t="shared" si="74"/>
        <v>PERFILAJE</v>
      </c>
      <c r="C178" s="55" t="str">
        <f t="shared" si="74"/>
        <v>Equipamiento &amp; Soporte Técnico</v>
      </c>
      <c r="D178" s="55" t="str">
        <f t="shared" si="74"/>
        <v>SOPORTE</v>
      </c>
      <c r="E178" s="55" t="str">
        <f t="shared" si="57"/>
        <v>Soporte Petrofísico e Interpretación en México</v>
      </c>
      <c r="F178" s="55" t="str">
        <f t="shared" si="58"/>
        <v>PERFILAJEEquipamiento &amp; Soporte Técnico</v>
      </c>
      <c r="G178" s="55" t="str">
        <f t="shared" si="61"/>
        <v>PERFILAJEEquipamiento &amp; Soporte TécnicoSOPORTE</v>
      </c>
      <c r="H178" s="55" t="str">
        <f t="shared" si="59"/>
        <v>PERFILAJEEquipamiento &amp; Soporte TécnicoSOPORTESoporte Petrofísico e Interpretación en México</v>
      </c>
      <c r="J178" s="35" t="str">
        <f t="shared" si="60"/>
        <v>-PERFILAJE</v>
      </c>
      <c r="P178" s="77" t="s">
        <v>142</v>
      </c>
      <c r="Q178" s="78" t="s">
        <v>138</v>
      </c>
      <c r="R178" s="78" t="s">
        <v>141</v>
      </c>
      <c r="T178" s="79" t="s">
        <v>30</v>
      </c>
      <c r="U178" s="79"/>
      <c r="W178" s="79" t="s">
        <v>25</v>
      </c>
      <c r="Y178" s="80" t="s">
        <v>31</v>
      </c>
      <c r="Z178" s="80" t="s">
        <v>31</v>
      </c>
      <c r="AA178" s="80" t="s">
        <v>31</v>
      </c>
      <c r="AC178" s="81" t="str">
        <f>IF($T178="Cumplimiento","",INDEX(TABLA_TIPO_MEDICION[1],MATCH($U178,TABLA_TIPO_MEDICION[TIPO_MEDICION],0),1))</f>
        <v/>
      </c>
      <c r="AD178" s="81" t="str">
        <f>IF($T178="Cumplimiento","",INDEX(TABLA_TIPO_MEDICION[2],MATCH($U178,TABLA_TIPO_MEDICION[TIPO_MEDICION],0),1))</f>
        <v/>
      </c>
      <c r="AE178" s="81" t="str">
        <f>IF($T178="Cumplimiento","",INDEX(TABLA_TIPO_MEDICION[3],MATCH($U178,TABLA_TIPO_MEDICION[TIPO_MEDICION],0),1))</f>
        <v/>
      </c>
      <c r="AF178" s="81" t="str">
        <f>IF($T178="Cumplimiento","",INDEX(TABLA_TIPO_MEDICION[4],MATCH($U178,TABLA_TIPO_MEDICION[TIPO_MEDICION],0),1))</f>
        <v/>
      </c>
      <c r="AH178" s="74"/>
      <c r="AI178" s="59"/>
      <c r="AJ178" s="58"/>
      <c r="AK178" s="74"/>
      <c r="AL178" s="74"/>
      <c r="AM178" s="58"/>
      <c r="AN178" s="58"/>
      <c r="AO178" s="82">
        <v>0.19999999999999996</v>
      </c>
      <c r="AQ178" s="3"/>
      <c r="AS178" s="83" t="str">
        <f>IF($AQ178="","",IF($T178="Cumplimiento",INDEX(TABLA_SI_NO[Valor],MATCH($AQ178,TABLA_SI_NO[SI_NO],0),1),IF($AQ178&lt;$Y178,$AC178,IF($AQ178&lt;$Z178,$AD178,IF($AQ178&lt;$AA178,$AE178,IF($AQ178&gt;=$AA178,$AF178))))))</f>
        <v/>
      </c>
      <c r="AU178" s="74"/>
      <c r="AV178" s="84">
        <f t="shared" ref="AV178" si="82">IF(W178="SI",IF(AS178=0,1,0),0)</f>
        <v>0</v>
      </c>
      <c r="AX178" s="74"/>
      <c r="AY178" s="59"/>
      <c r="AZ178" s="58"/>
      <c r="BA178" s="74"/>
      <c r="BD178" s="58"/>
      <c r="BE178" s="82">
        <f t="shared" si="81"/>
        <v>0</v>
      </c>
    </row>
    <row r="179" spans="2:57" ht="3.95" customHeight="1" x14ac:dyDescent="0.25">
      <c r="B179" s="55" t="str">
        <f t="shared" si="74"/>
        <v>PERFILAJE</v>
      </c>
      <c r="C179" s="55" t="str">
        <f t="shared" si="74"/>
        <v>Equipamiento &amp; Soporte Técnico</v>
      </c>
      <c r="D179" s="55" t="str">
        <f t="shared" si="74"/>
        <v>SOPORTE</v>
      </c>
      <c r="E179" s="55" t="str">
        <f t="shared" si="57"/>
        <v/>
      </c>
      <c r="F179" s="55" t="str">
        <f t="shared" si="58"/>
        <v>PERFILAJEEquipamiento &amp; Soporte Técnico</v>
      </c>
      <c r="G179" s="55" t="str">
        <f t="shared" si="61"/>
        <v>PERFILAJEEquipamiento &amp; Soporte TécnicoSOPORTE</v>
      </c>
      <c r="H179" s="55" t="str">
        <f t="shared" si="59"/>
        <v/>
      </c>
      <c r="J179" s="35" t="str">
        <f t="shared" si="60"/>
        <v>-PERFILAJE</v>
      </c>
      <c r="AY179" s="59"/>
      <c r="BB179" s="75"/>
    </row>
    <row r="180" spans="2:57" ht="15" customHeight="1" x14ac:dyDescent="0.25">
      <c r="B180" s="55" t="str">
        <f t="shared" si="74"/>
        <v>PERFILAJE</v>
      </c>
      <c r="C180" s="55" t="str">
        <f t="shared" si="74"/>
        <v>Facilidades / Instalaciones</v>
      </c>
      <c r="D180" s="55" t="str">
        <f t="shared" si="74"/>
        <v>SOPORTE</v>
      </c>
      <c r="E180" s="55" t="str">
        <f t="shared" si="57"/>
        <v/>
      </c>
      <c r="F180" s="55" t="str">
        <f t="shared" si="58"/>
        <v>PERFILAJEFacilidades / Instalaciones</v>
      </c>
      <c r="G180" s="55" t="str">
        <f t="shared" si="61"/>
        <v>PERFILAJEFacilidades / InstalacionesSOPORTE</v>
      </c>
      <c r="H180" s="55" t="str">
        <f t="shared" si="59"/>
        <v/>
      </c>
      <c r="I180" s="36" t="s">
        <v>58</v>
      </c>
      <c r="J180" s="35" t="str">
        <f t="shared" si="60"/>
        <v>1.3-PERFILAJE</v>
      </c>
      <c r="N180" s="62" t="s">
        <v>59</v>
      </c>
      <c r="O180" s="62"/>
      <c r="P180" s="63"/>
      <c r="Q180" s="62"/>
      <c r="R180" s="62"/>
      <c r="T180" s="62"/>
      <c r="U180" s="62"/>
      <c r="W180" s="62"/>
      <c r="Y180" s="62"/>
      <c r="Z180" s="62"/>
      <c r="AA180" s="62"/>
      <c r="AC180" s="62"/>
      <c r="AD180" s="62"/>
      <c r="AE180" s="62"/>
      <c r="AF180" s="62"/>
      <c r="AH180" s="58"/>
      <c r="AI180" s="64">
        <v>0.1</v>
      </c>
      <c r="AJ180" s="58"/>
      <c r="AK180" s="65">
        <f>SUMIFS($AL:$AL,$F:$F,$F180)</f>
        <v>1</v>
      </c>
      <c r="AL180" s="65"/>
      <c r="AM180" s="58"/>
      <c r="AN180" s="42"/>
      <c r="AO180" s="42"/>
      <c r="AP180" s="42"/>
      <c r="AQ180" s="42"/>
      <c r="AR180" s="42"/>
      <c r="AS180" s="42"/>
      <c r="AT180" s="42"/>
      <c r="AU180" s="42"/>
      <c r="AX180" s="58"/>
      <c r="AY180" s="64">
        <f>AI180*BD180</f>
        <v>0</v>
      </c>
      <c r="AZ180" s="58"/>
      <c r="BD180" s="65">
        <f>SUMIFS($BB:$BB,$F:$F,$F180)</f>
        <v>0</v>
      </c>
      <c r="BE180" s="65"/>
    </row>
    <row r="181" spans="2:57" ht="3.95" customHeight="1" x14ac:dyDescent="0.25">
      <c r="B181" s="55" t="str">
        <f t="shared" si="74"/>
        <v>PERFILAJE</v>
      </c>
      <c r="C181" s="55" t="str">
        <f t="shared" si="74"/>
        <v>Facilidades / Instalaciones</v>
      </c>
      <c r="D181" s="55" t="str">
        <f t="shared" si="74"/>
        <v>SOPORTE</v>
      </c>
      <c r="E181" s="55" t="str">
        <f t="shared" si="57"/>
        <v/>
      </c>
      <c r="F181" s="55" t="str">
        <f t="shared" si="58"/>
        <v>PERFILAJEFacilidades / Instalaciones</v>
      </c>
      <c r="G181" s="55" t="str">
        <f t="shared" si="61"/>
        <v>PERFILAJEFacilidades / InstalacionesSOPORTE</v>
      </c>
      <c r="H181" s="55" t="str">
        <f t="shared" si="59"/>
        <v/>
      </c>
      <c r="J181" s="35" t="str">
        <f t="shared" si="60"/>
        <v>-PERFILAJE</v>
      </c>
      <c r="T181" s="53"/>
      <c r="U181" s="53"/>
      <c r="W181" s="53"/>
      <c r="Y181" s="53"/>
      <c r="Z181" s="53"/>
      <c r="AA181" s="53"/>
      <c r="AC181" s="53"/>
      <c r="AD181" s="53"/>
      <c r="AE181" s="53"/>
      <c r="AF181" s="53"/>
      <c r="AH181" s="58"/>
      <c r="AI181" s="59"/>
      <c r="AJ181" s="58"/>
      <c r="AK181" s="58"/>
      <c r="AL181" s="59"/>
      <c r="AM181" s="58"/>
      <c r="AN181" s="58"/>
      <c r="AO181" s="59"/>
      <c r="AQ181" s="42"/>
      <c r="AR181" s="42"/>
      <c r="AS181" s="42"/>
      <c r="AT181" s="42"/>
      <c r="AU181" s="42"/>
      <c r="AX181" s="58"/>
      <c r="AY181" s="59"/>
      <c r="AZ181" s="58"/>
      <c r="BA181" s="58"/>
      <c r="BB181" s="59"/>
      <c r="BD181" s="53"/>
      <c r="BE181" s="53"/>
    </row>
    <row r="182" spans="2:57" ht="15" customHeight="1" x14ac:dyDescent="0.25">
      <c r="B182" s="55" t="str">
        <f t="shared" si="74"/>
        <v>PERFILAJE</v>
      </c>
      <c r="C182" s="55" t="str">
        <f t="shared" si="74"/>
        <v>Facilidades / Instalaciones</v>
      </c>
      <c r="D182" s="55" t="str">
        <f t="shared" si="74"/>
        <v>Planta</v>
      </c>
      <c r="E182" s="55" t="str">
        <f t="shared" si="57"/>
        <v/>
      </c>
      <c r="F182" s="55" t="str">
        <f t="shared" si="58"/>
        <v>PERFILAJEFacilidades / Instalaciones</v>
      </c>
      <c r="G182" s="55" t="str">
        <f t="shared" si="61"/>
        <v>PERFILAJEFacilidades / InstalacionesPlanta</v>
      </c>
      <c r="H182" s="55" t="str">
        <f t="shared" si="59"/>
        <v/>
      </c>
      <c r="J182" s="35" t="str">
        <f t="shared" si="60"/>
        <v>-PERFILAJE</v>
      </c>
      <c r="N182" s="67"/>
      <c r="O182" s="68" t="s">
        <v>97</v>
      </c>
      <c r="P182" s="69"/>
      <c r="Q182" s="68"/>
      <c r="R182" s="68"/>
      <c r="T182" s="68"/>
      <c r="U182" s="68"/>
      <c r="W182" s="68"/>
      <c r="Y182" s="68"/>
      <c r="Z182" s="68"/>
      <c r="AA182" s="68"/>
      <c r="AC182" s="68"/>
      <c r="AD182" s="68"/>
      <c r="AE182" s="68"/>
      <c r="AF182" s="68"/>
      <c r="AH182" s="58"/>
      <c r="AJ182" s="58"/>
      <c r="AK182" s="70">
        <v>0.5</v>
      </c>
      <c r="AL182" s="71">
        <v>1</v>
      </c>
      <c r="AM182" s="58"/>
      <c r="AN182" s="72">
        <f>SUMIFS($AO:$AO,$G:$G,$G182)</f>
        <v>0.99999999999999989</v>
      </c>
      <c r="AO182" s="73"/>
      <c r="AQ182" s="42"/>
      <c r="AR182" s="42"/>
      <c r="AS182" s="42"/>
      <c r="AT182" s="42"/>
      <c r="AU182" s="42"/>
      <c r="AX182" s="58"/>
      <c r="AY182" s="59"/>
      <c r="AZ182" s="58"/>
      <c r="BA182" s="70"/>
      <c r="BB182" s="71">
        <f>AL182*BD182</f>
        <v>0</v>
      </c>
      <c r="BD182" s="72">
        <f>SUMIFS($BE:$BE,$G:$G,$G182)</f>
        <v>0</v>
      </c>
      <c r="BE182" s="73"/>
    </row>
    <row r="183" spans="2:57" ht="15" customHeight="1" x14ac:dyDescent="0.25">
      <c r="B183" s="55" t="str">
        <f t="shared" si="74"/>
        <v>PERFILAJE</v>
      </c>
      <c r="C183" s="55" t="str">
        <f t="shared" si="74"/>
        <v>Facilidades / Instalaciones</v>
      </c>
      <c r="D183" s="55" t="str">
        <f t="shared" si="74"/>
        <v>Planta</v>
      </c>
      <c r="E183" s="55" t="str">
        <f t="shared" si="57"/>
        <v/>
      </c>
      <c r="F183" s="55" t="str">
        <f t="shared" si="58"/>
        <v>PERFILAJEFacilidades / Instalaciones</v>
      </c>
      <c r="G183" s="55" t="str">
        <f t="shared" si="61"/>
        <v>PERFILAJEFacilidades / InstalacionesPlanta</v>
      </c>
      <c r="H183" s="55" t="str">
        <f t="shared" si="59"/>
        <v/>
      </c>
      <c r="J183" s="35" t="str">
        <f t="shared" si="60"/>
        <v>-PERFILAJE</v>
      </c>
      <c r="T183" s="53"/>
      <c r="U183" s="53"/>
      <c r="W183" s="53"/>
      <c r="Y183" s="53"/>
      <c r="Z183" s="53"/>
      <c r="AA183" s="53"/>
      <c r="AJ183" s="58"/>
      <c r="AK183" s="74"/>
      <c r="AL183" s="75"/>
      <c r="AM183" s="58"/>
      <c r="AN183" s="58"/>
      <c r="AO183" s="76"/>
      <c r="AQ183" s="53"/>
      <c r="AS183" s="53"/>
      <c r="AU183" s="58"/>
      <c r="AV183" s="93"/>
      <c r="AX183" s="58"/>
      <c r="AY183" s="59"/>
      <c r="AZ183" s="58"/>
      <c r="BA183" s="74"/>
      <c r="BB183" s="75"/>
      <c r="BD183" s="58"/>
      <c r="BE183" s="76"/>
    </row>
    <row r="184" spans="2:57" ht="45" customHeight="1" x14ac:dyDescent="0.25">
      <c r="B184" s="55" t="str">
        <f t="shared" si="74"/>
        <v>PERFILAJE</v>
      </c>
      <c r="C184" s="55" t="str">
        <f t="shared" si="74"/>
        <v>Facilidades / Instalaciones</v>
      </c>
      <c r="D184" s="55" t="str">
        <f t="shared" si="74"/>
        <v>Planta</v>
      </c>
      <c r="E184" s="55" t="str">
        <f t="shared" si="57"/>
        <v>Laboratorios de herramientas, hidráulicos, electrónicos, mecánicos, muestras, etcc. A menos de 6 Hs Puerto</v>
      </c>
      <c r="F184" s="55" t="str">
        <f t="shared" si="58"/>
        <v>PERFILAJEFacilidades / Instalaciones</v>
      </c>
      <c r="G184" s="55" t="str">
        <f t="shared" si="61"/>
        <v>PERFILAJEFacilidades / InstalacionesPlanta</v>
      </c>
      <c r="H184" s="55" t="str">
        <f t="shared" si="59"/>
        <v>PERFILAJEFacilidades / InstalacionesPlantaLaboratorios de herramientas, hidráulicos, electrónicos, mecánicos, muestras, etcc. A menos de 6 Hs Puerto</v>
      </c>
      <c r="J184" s="35" t="str">
        <f t="shared" si="60"/>
        <v>-PERFILAJE</v>
      </c>
      <c r="P184" s="77" t="s">
        <v>143</v>
      </c>
      <c r="Q184" s="78" t="s">
        <v>144</v>
      </c>
      <c r="R184" s="78" t="s">
        <v>117</v>
      </c>
      <c r="T184" s="79" t="s">
        <v>30</v>
      </c>
      <c r="U184" s="79"/>
      <c r="W184" s="79" t="s">
        <v>118</v>
      </c>
      <c r="Y184" s="92" t="s">
        <v>31</v>
      </c>
      <c r="Z184" s="92" t="s">
        <v>31</v>
      </c>
      <c r="AA184" s="92" t="s">
        <v>31</v>
      </c>
      <c r="AC184" s="81" t="str">
        <f>IF($T184="Cumplimiento","",INDEX(TABLA_TIPO_MEDICION[1],MATCH($U184,TABLA_TIPO_MEDICION[TIPO_MEDICION],0),1))</f>
        <v/>
      </c>
      <c r="AD184" s="81" t="str">
        <f>IF($T184="Cumplimiento","",INDEX(TABLA_TIPO_MEDICION[2],MATCH($U184,TABLA_TIPO_MEDICION[TIPO_MEDICION],0),1))</f>
        <v/>
      </c>
      <c r="AE184" s="81" t="str">
        <f>IF($T184="Cumplimiento","",INDEX(TABLA_TIPO_MEDICION[3],MATCH($U184,TABLA_TIPO_MEDICION[TIPO_MEDICION],0),1))</f>
        <v/>
      </c>
      <c r="AF184" s="81" t="str">
        <f>IF($T184="Cumplimiento","",INDEX(TABLA_TIPO_MEDICION[4],MATCH($U184,TABLA_TIPO_MEDICION[TIPO_MEDICION],0),1))</f>
        <v/>
      </c>
      <c r="AJ184" s="58"/>
      <c r="AK184" s="74"/>
      <c r="AL184" s="74"/>
      <c r="AM184" s="58"/>
      <c r="AN184" s="58"/>
      <c r="AO184" s="82">
        <v>0.2</v>
      </c>
      <c r="AQ184" s="3"/>
      <c r="AS184" s="83" t="str">
        <f>IF($AQ184="","",IF($T184="Cumplimiento",INDEX(TABLA_SI_NO[Valor],MATCH($AQ184,TABLA_SI_NO[SI_NO],0),1),IF($AQ184&lt;$Y184,$AC184,IF($AQ184&lt;$Z184,$AD184,IF($AQ184&lt;$AA184,$AE184,IF($AQ184&gt;=$AA184,$AF184))))))</f>
        <v/>
      </c>
      <c r="AU184" s="74"/>
      <c r="AV184" s="84">
        <f t="shared" ref="AV184" si="83">IF(W184="SI",IF(AS184=0,1,0),0)</f>
        <v>0</v>
      </c>
      <c r="AX184" s="74"/>
      <c r="AY184" s="59"/>
      <c r="AZ184" s="58"/>
      <c r="BA184" s="74"/>
      <c r="BB184" s="75"/>
      <c r="BD184" s="58"/>
      <c r="BE184" s="82">
        <f t="shared" ref="BE184" si="84">IF($AS184="",0,$AS184*$AO184)</f>
        <v>0</v>
      </c>
    </row>
    <row r="185" spans="2:57" ht="45" customHeight="1" x14ac:dyDescent="0.25">
      <c r="B185" s="55" t="str">
        <f t="shared" si="74"/>
        <v>PERFILAJE</v>
      </c>
      <c r="C185" s="55" t="str">
        <f t="shared" si="74"/>
        <v>Facilidades / Instalaciones</v>
      </c>
      <c r="D185" s="55" t="str">
        <f t="shared" si="74"/>
        <v>Planta</v>
      </c>
      <c r="E185" s="55" t="str">
        <f t="shared" si="57"/>
        <v>Permisos legales para fuentes ionizantes y explosivos en México</v>
      </c>
      <c r="F185" s="55" t="str">
        <f t="shared" si="58"/>
        <v>PERFILAJEFacilidades / Instalaciones</v>
      </c>
      <c r="G185" s="55" t="str">
        <f t="shared" si="61"/>
        <v>PERFILAJEFacilidades / InstalacionesPlanta</v>
      </c>
      <c r="H185" s="55" t="str">
        <f t="shared" si="59"/>
        <v>PERFILAJEFacilidades / InstalacionesPlantaPermisos legales para fuentes ionizantes y explosivos en México</v>
      </c>
      <c r="J185" s="35" t="str">
        <f t="shared" si="60"/>
        <v>-PERFILAJE</v>
      </c>
      <c r="P185" s="77" t="s">
        <v>145</v>
      </c>
      <c r="Q185" s="78" t="s">
        <v>146</v>
      </c>
      <c r="R185" s="78" t="s">
        <v>120</v>
      </c>
      <c r="T185" s="79" t="s">
        <v>30</v>
      </c>
      <c r="U185" s="79"/>
      <c r="W185" s="79" t="s">
        <v>118</v>
      </c>
      <c r="Y185" s="92" t="s">
        <v>31</v>
      </c>
      <c r="Z185" s="92" t="s">
        <v>31</v>
      </c>
      <c r="AA185" s="92" t="s">
        <v>31</v>
      </c>
      <c r="AC185" s="81" t="str">
        <f>IF($T185="Cumplimiento","",INDEX(TABLA_TIPO_MEDICION[1],MATCH($U185,TABLA_TIPO_MEDICION[TIPO_MEDICION],0),1))</f>
        <v/>
      </c>
      <c r="AD185" s="81" t="str">
        <f>IF($T185="Cumplimiento","",INDEX(TABLA_TIPO_MEDICION[2],MATCH($U185,TABLA_TIPO_MEDICION[TIPO_MEDICION],0),1))</f>
        <v/>
      </c>
      <c r="AE185" s="81" t="str">
        <f>IF($T185="Cumplimiento","",INDEX(TABLA_TIPO_MEDICION[3],MATCH($U185,TABLA_TIPO_MEDICION[TIPO_MEDICION],0),1))</f>
        <v/>
      </c>
      <c r="AF185" s="81" t="str">
        <f>IF($T185="Cumplimiento","",INDEX(TABLA_TIPO_MEDICION[4],MATCH($U185,TABLA_TIPO_MEDICION[TIPO_MEDICION],0),1))</f>
        <v/>
      </c>
      <c r="AJ185" s="58"/>
      <c r="AK185" s="74"/>
      <c r="AL185" s="74"/>
      <c r="AM185" s="58"/>
      <c r="AN185" s="58"/>
      <c r="AO185" s="82">
        <v>0.5</v>
      </c>
      <c r="AQ185" s="3"/>
      <c r="AS185" s="83" t="str">
        <f>IF($AQ185="","",IF($T185="Cumplimiento",INDEX(TABLA_SI_NO[Valor],MATCH($AQ185,TABLA_SI_NO[SI_NO],0),1),IF($AQ185&lt;$Y185,$AC185,IF($AQ185&lt;$Z185,$AD185,IF($AQ185&lt;$AA185,$AE185,IF($AQ185&gt;=$AA185,$AF185))))))</f>
        <v/>
      </c>
      <c r="AU185" s="74"/>
      <c r="AV185" s="84">
        <f t="shared" ref="AV185:AV188" si="85">IF(W185="SI",IF(AS185=0,1,0),0)</f>
        <v>0</v>
      </c>
      <c r="AX185" s="74"/>
      <c r="AY185" s="59"/>
      <c r="AZ185" s="58"/>
      <c r="BA185" s="74"/>
      <c r="BB185" s="75"/>
      <c r="BD185" s="58"/>
      <c r="BE185" s="82">
        <f t="shared" ref="BE185" si="86">IF($AS185="",0,$AS185*$AO185)</f>
        <v>0</v>
      </c>
    </row>
    <row r="186" spans="2:57" ht="45" customHeight="1" x14ac:dyDescent="0.25">
      <c r="B186" s="55" t="str">
        <f t="shared" ref="B186:D188" si="87">IF(M186="",IF(B183="","",B183),M186)</f>
        <v>PERFILAJE</v>
      </c>
      <c r="C186" s="55" t="str">
        <f t="shared" si="87"/>
        <v>Facilidades / Instalaciones</v>
      </c>
      <c r="D186" s="55" t="str">
        <f t="shared" si="87"/>
        <v>Planta</v>
      </c>
      <c r="E186" s="55" t="str">
        <f t="shared" si="57"/>
        <v>Almacenamiento de Explosivos A menos de 6 Hs Puerto</v>
      </c>
      <c r="F186" s="55" t="str">
        <f t="shared" si="58"/>
        <v>PERFILAJEFacilidades / Instalaciones</v>
      </c>
      <c r="G186" s="55" t="str">
        <f t="shared" si="61"/>
        <v>PERFILAJEFacilidades / InstalacionesPlanta</v>
      </c>
      <c r="H186" s="55" t="str">
        <f t="shared" si="59"/>
        <v>PERFILAJEFacilidades / InstalacionesPlantaAlmacenamiento de Explosivos A menos de 6 Hs Puerto</v>
      </c>
      <c r="J186" s="35" t="str">
        <f t="shared" si="60"/>
        <v>-PERFILAJE</v>
      </c>
      <c r="P186" s="77" t="s">
        <v>147</v>
      </c>
      <c r="Q186" s="78" t="s">
        <v>144</v>
      </c>
      <c r="R186" s="78" t="s">
        <v>122</v>
      </c>
      <c r="T186" s="79" t="s">
        <v>30</v>
      </c>
      <c r="U186" s="79"/>
      <c r="W186" s="79" t="s">
        <v>118</v>
      </c>
      <c r="Y186" s="92" t="s">
        <v>31</v>
      </c>
      <c r="Z186" s="92" t="s">
        <v>31</v>
      </c>
      <c r="AA186" s="92" t="s">
        <v>31</v>
      </c>
      <c r="AC186" s="81" t="str">
        <f>IF($T186="Cumplimiento","",INDEX(TABLA_TIPO_MEDICION[1],MATCH($U186,TABLA_TIPO_MEDICION[TIPO_MEDICION],0),1))</f>
        <v/>
      </c>
      <c r="AD186" s="81" t="str">
        <f>IF($T186="Cumplimiento","",INDEX(TABLA_TIPO_MEDICION[2],MATCH($U186,TABLA_TIPO_MEDICION[TIPO_MEDICION],0),1))</f>
        <v/>
      </c>
      <c r="AE186" s="81" t="str">
        <f>IF($T186="Cumplimiento","",INDEX(TABLA_TIPO_MEDICION[3],MATCH($U186,TABLA_TIPO_MEDICION[TIPO_MEDICION],0),1))</f>
        <v/>
      </c>
      <c r="AF186" s="81" t="str">
        <f>IF($T186="Cumplimiento","",INDEX(TABLA_TIPO_MEDICION[4],MATCH($U186,TABLA_TIPO_MEDICION[TIPO_MEDICION],0),1))</f>
        <v/>
      </c>
      <c r="AJ186" s="58"/>
      <c r="AK186" s="74"/>
      <c r="AL186" s="74"/>
      <c r="AM186" s="58"/>
      <c r="AN186" s="58"/>
      <c r="AO186" s="82">
        <v>0.1</v>
      </c>
      <c r="AQ186" s="3"/>
      <c r="AS186" s="83" t="str">
        <f>IF($AQ186="","",IF($T186="Cumplimiento",INDEX(TABLA_SI_NO[Valor],MATCH($AQ186,TABLA_SI_NO[SI_NO],0),1),IF($AQ186&lt;$Y186,$AC186,IF($AQ186&lt;$Z186,$AD186,IF($AQ186&lt;$AA186,$AE186,IF($AQ186&gt;=$AA186,$AF186))))))</f>
        <v/>
      </c>
      <c r="AU186" s="74"/>
      <c r="AV186" s="84">
        <f t="shared" si="85"/>
        <v>0</v>
      </c>
      <c r="AX186" s="74"/>
      <c r="AY186" s="59"/>
      <c r="AZ186" s="58"/>
      <c r="BA186" s="74"/>
      <c r="BB186" s="75"/>
      <c r="BD186" s="58"/>
      <c r="BE186" s="82">
        <f t="shared" ref="BE186" si="88">IF($AS186="",0,$AS186*$AO186)</f>
        <v>0</v>
      </c>
    </row>
    <row r="187" spans="2:57" ht="45" customHeight="1" x14ac:dyDescent="0.25">
      <c r="B187" s="55" t="str">
        <f t="shared" si="87"/>
        <v>PERFILAJE</v>
      </c>
      <c r="C187" s="55" t="str">
        <f t="shared" si="87"/>
        <v>Facilidades / Instalaciones</v>
      </c>
      <c r="D187" s="55" t="str">
        <f t="shared" si="87"/>
        <v>Planta</v>
      </c>
      <c r="E187" s="55" t="str">
        <f t="shared" si="57"/>
        <v>Mantenimiento de cables y equipos de presión A menos de 6 Hs Puerto</v>
      </c>
      <c r="F187" s="55" t="str">
        <f t="shared" si="58"/>
        <v>PERFILAJEFacilidades / Instalaciones</v>
      </c>
      <c r="G187" s="55" t="str">
        <f t="shared" si="61"/>
        <v>PERFILAJEFacilidades / InstalacionesPlanta</v>
      </c>
      <c r="H187" s="55" t="str">
        <f t="shared" si="59"/>
        <v>PERFILAJEFacilidades / InstalacionesPlantaMantenimiento de cables y equipos de presión A menos de 6 Hs Puerto</v>
      </c>
      <c r="J187" s="35" t="str">
        <f t="shared" si="60"/>
        <v>-PERFILAJE</v>
      </c>
      <c r="P187" s="77" t="s">
        <v>148</v>
      </c>
      <c r="Q187" s="78" t="s">
        <v>144</v>
      </c>
      <c r="R187" s="78" t="s">
        <v>122</v>
      </c>
      <c r="T187" s="79" t="s">
        <v>30</v>
      </c>
      <c r="U187" s="79"/>
      <c r="W187" s="79" t="s">
        <v>118</v>
      </c>
      <c r="Y187" s="92" t="s">
        <v>31</v>
      </c>
      <c r="Z187" s="92" t="s">
        <v>31</v>
      </c>
      <c r="AA187" s="92" t="s">
        <v>31</v>
      </c>
      <c r="AC187" s="81" t="str">
        <f>IF($T187="Cumplimiento","",INDEX(TABLA_TIPO_MEDICION[1],MATCH($U187,TABLA_TIPO_MEDICION[TIPO_MEDICION],0),1))</f>
        <v/>
      </c>
      <c r="AD187" s="81" t="str">
        <f>IF($T187="Cumplimiento","",INDEX(TABLA_TIPO_MEDICION[2],MATCH($U187,TABLA_TIPO_MEDICION[TIPO_MEDICION],0),1))</f>
        <v/>
      </c>
      <c r="AE187" s="81" t="str">
        <f>IF($T187="Cumplimiento","",INDEX(TABLA_TIPO_MEDICION[3],MATCH($U187,TABLA_TIPO_MEDICION[TIPO_MEDICION],0),1))</f>
        <v/>
      </c>
      <c r="AF187" s="81" t="str">
        <f>IF($T187="Cumplimiento","",INDEX(TABLA_TIPO_MEDICION[4],MATCH($U187,TABLA_TIPO_MEDICION[TIPO_MEDICION],0),1))</f>
        <v/>
      </c>
      <c r="AJ187" s="58"/>
      <c r="AK187" s="74"/>
      <c r="AL187" s="74"/>
      <c r="AM187" s="58"/>
      <c r="AN187" s="58"/>
      <c r="AO187" s="82">
        <v>0.1</v>
      </c>
      <c r="AQ187" s="3"/>
      <c r="AS187" s="83" t="str">
        <f>IF($AQ187="","",IF($T187="Cumplimiento",INDEX(TABLA_SI_NO[Valor],MATCH($AQ187,TABLA_SI_NO[SI_NO],0),1),IF($AQ187&lt;$Y187,$AC187,IF($AQ187&lt;$Z187,$AD187,IF($AQ187&lt;$AA187,$AE187,IF($AQ187&gt;=$AA187,$AF187))))))</f>
        <v/>
      </c>
      <c r="AU187" s="74"/>
      <c r="AV187" s="84">
        <f t="shared" si="85"/>
        <v>0</v>
      </c>
      <c r="AX187" s="74"/>
      <c r="AY187" s="59"/>
      <c r="AZ187" s="58"/>
      <c r="BA187" s="74"/>
      <c r="BB187" s="75"/>
      <c r="BD187" s="58"/>
      <c r="BE187" s="82">
        <f t="shared" ref="BE187" si="89">IF($AS187="",0,$AS187*$AO187)</f>
        <v>0</v>
      </c>
    </row>
    <row r="188" spans="2:57" ht="45" customHeight="1" x14ac:dyDescent="0.25">
      <c r="B188" s="55" t="str">
        <f t="shared" si="87"/>
        <v>PERFILAJE</v>
      </c>
      <c r="C188" s="55" t="str">
        <f t="shared" si="87"/>
        <v>Facilidades / Instalaciones</v>
      </c>
      <c r="D188" s="55" t="str">
        <f t="shared" si="87"/>
        <v>Planta</v>
      </c>
      <c r="E188" s="55" t="str">
        <f t="shared" si="57"/>
        <v>Cantidad de unidades soportadas offshore en el país A menos de 6 Hs Puerto</v>
      </c>
      <c r="F188" s="55" t="str">
        <f t="shared" si="58"/>
        <v>PERFILAJEFacilidades / Instalaciones</v>
      </c>
      <c r="G188" s="55" t="str">
        <f t="shared" si="61"/>
        <v>PERFILAJEFacilidades / InstalacionesPlanta</v>
      </c>
      <c r="H188" s="55" t="str">
        <f t="shared" si="59"/>
        <v>PERFILAJEFacilidades / InstalacionesPlantaCantidad de unidades soportadas offshore en el país A menos de 6 Hs Puerto</v>
      </c>
      <c r="J188" s="35" t="str">
        <f t="shared" si="60"/>
        <v>-PERFILAJE</v>
      </c>
      <c r="P188" s="77" t="s">
        <v>149</v>
      </c>
      <c r="Q188" s="78" t="s">
        <v>150</v>
      </c>
      <c r="R188" s="78" t="s">
        <v>122</v>
      </c>
      <c r="T188" s="79" t="s">
        <v>30</v>
      </c>
      <c r="U188" s="79"/>
      <c r="W188" s="79" t="s">
        <v>118</v>
      </c>
      <c r="Y188" s="92" t="s">
        <v>31</v>
      </c>
      <c r="Z188" s="92" t="s">
        <v>31</v>
      </c>
      <c r="AA188" s="92" t="s">
        <v>31</v>
      </c>
      <c r="AC188" s="81" t="str">
        <f>IF($T188="Cumplimiento","",INDEX(TABLA_TIPO_MEDICION[1],MATCH($U188,TABLA_TIPO_MEDICION[TIPO_MEDICION],0),1))</f>
        <v/>
      </c>
      <c r="AD188" s="81" t="str">
        <f>IF($T188="Cumplimiento","",INDEX(TABLA_TIPO_MEDICION[2],MATCH($U188,TABLA_TIPO_MEDICION[TIPO_MEDICION],0),1))</f>
        <v/>
      </c>
      <c r="AE188" s="81" t="str">
        <f>IF($T188="Cumplimiento","",INDEX(TABLA_TIPO_MEDICION[3],MATCH($U188,TABLA_TIPO_MEDICION[TIPO_MEDICION],0),1))</f>
        <v/>
      </c>
      <c r="AF188" s="81" t="str">
        <f>IF($T188="Cumplimiento","",INDEX(TABLA_TIPO_MEDICION[4],MATCH($U188,TABLA_TIPO_MEDICION[TIPO_MEDICION],0),1))</f>
        <v/>
      </c>
      <c r="AJ188" s="58"/>
      <c r="AK188" s="74"/>
      <c r="AL188" s="74"/>
      <c r="AM188" s="58"/>
      <c r="AN188" s="58"/>
      <c r="AO188" s="82">
        <v>0.1</v>
      </c>
      <c r="AQ188" s="3"/>
      <c r="AS188" s="83" t="str">
        <f>IF($AQ188="","",IF($T188="Cumplimiento",INDEX(TABLA_SI_NO[Valor],MATCH($AQ188,TABLA_SI_NO[SI_NO],0),1),IF($AQ188&lt;$Y188,$AC188,IF($AQ188&lt;$Z188,$AD188,IF($AQ188&lt;$AA188,$AE188,IF($AQ188&gt;=$AA188,$AF188))))))</f>
        <v/>
      </c>
      <c r="AU188" s="74"/>
      <c r="AV188" s="84">
        <f t="shared" si="85"/>
        <v>0</v>
      </c>
      <c r="AX188" s="74"/>
      <c r="AY188" s="59"/>
      <c r="AZ188" s="58"/>
      <c r="BA188" s="74"/>
      <c r="BB188" s="75"/>
      <c r="BD188" s="58"/>
      <c r="BE188" s="82">
        <f t="shared" ref="BE188" si="90">IF($AS188="",0,$AS188*$AO188)</f>
        <v>0</v>
      </c>
    </row>
    <row r="189" spans="2:57" s="113" customFormat="1" ht="4.5" customHeight="1" x14ac:dyDescent="0.25">
      <c r="B189" s="111"/>
      <c r="C189" s="111"/>
      <c r="D189" s="111"/>
      <c r="E189" s="111"/>
      <c r="F189" s="111"/>
      <c r="G189" s="111"/>
      <c r="H189" s="111"/>
      <c r="I189" s="112"/>
      <c r="P189" s="107"/>
      <c r="Q189" s="114"/>
      <c r="R189" s="114"/>
      <c r="T189" s="115"/>
      <c r="U189" s="115"/>
      <c r="W189" s="115"/>
      <c r="Y189" s="116"/>
      <c r="Z189" s="116"/>
      <c r="AA189" s="116"/>
      <c r="AC189" s="117"/>
      <c r="AD189" s="117"/>
      <c r="AE189" s="117"/>
      <c r="AF189" s="117"/>
      <c r="AJ189" s="118"/>
      <c r="AK189" s="118"/>
      <c r="AL189" s="118"/>
      <c r="AM189" s="118"/>
      <c r="AN189" s="118"/>
      <c r="AO189" s="119"/>
      <c r="AQ189" s="120"/>
      <c r="AS189" s="110"/>
      <c r="AU189" s="118"/>
      <c r="AV189" s="121"/>
      <c r="AX189" s="118"/>
      <c r="AY189" s="122"/>
      <c r="AZ189" s="118"/>
      <c r="BA189" s="118"/>
      <c r="BB189" s="123"/>
      <c r="BD189" s="118"/>
      <c r="BE189" s="119"/>
    </row>
    <row r="190" spans="2:57" ht="15" customHeight="1" x14ac:dyDescent="0.25">
      <c r="B190" s="55" t="str">
        <f>IF(M190="",IF(B188="","",B188),M190)</f>
        <v>TREPANOS</v>
      </c>
      <c r="C190" s="55" t="str">
        <f>IF(N190="",IF(C188="","",C188),N190)</f>
        <v>Facilidades / Instalaciones</v>
      </c>
      <c r="D190" s="55" t="str">
        <f>IF(O190="",IF(D188="","",D188),O190)</f>
        <v>Planta</v>
      </c>
      <c r="E190" s="55" t="str">
        <f t="shared" si="57"/>
        <v/>
      </c>
      <c r="F190" s="55" t="str">
        <f t="shared" si="58"/>
        <v>TREPANOSFacilidades / Instalaciones</v>
      </c>
      <c r="G190" s="55" t="str">
        <f t="shared" si="61"/>
        <v>TREPANOSFacilidades / InstalacionesPlanta</v>
      </c>
      <c r="H190" s="55" t="str">
        <f t="shared" si="59"/>
        <v/>
      </c>
      <c r="I190" s="36">
        <v>1</v>
      </c>
      <c r="J190" s="35" t="str">
        <f t="shared" si="60"/>
        <v>1-TREPANOS</v>
      </c>
      <c r="M190" s="39" t="s">
        <v>151</v>
      </c>
      <c r="N190" s="39"/>
      <c r="O190" s="39"/>
      <c r="P190" s="40"/>
      <c r="Q190" s="39"/>
      <c r="R190" s="39"/>
      <c r="T190" s="56" t="s">
        <v>16</v>
      </c>
      <c r="U190" s="56"/>
      <c r="W190" s="56"/>
      <c r="Y190" s="56"/>
      <c r="Z190" s="56"/>
      <c r="AA190" s="56"/>
      <c r="AC190" s="56"/>
      <c r="AD190" s="56"/>
      <c r="AE190" s="56"/>
      <c r="AF190" s="56"/>
      <c r="AH190" s="57">
        <f>SUMIFS($AI:$AI,$B:$B,$B190)</f>
        <v>1</v>
      </c>
      <c r="AI190" s="57"/>
      <c r="AJ190" s="58"/>
      <c r="AK190" s="58"/>
      <c r="AL190" s="58"/>
      <c r="AM190" s="58"/>
      <c r="AN190" s="59"/>
      <c r="AO190" s="59"/>
      <c r="AQ190" s="53"/>
      <c r="AR190" s="53"/>
      <c r="AS190" s="53"/>
      <c r="AU190" s="60" t="str">
        <f>IF(SUMIFS($AV:$AV,$B:$B,$B190)&gt;0,"NC","")</f>
        <v/>
      </c>
      <c r="AV190" s="61"/>
      <c r="AZ190" s="58"/>
      <c r="BA190" s="59"/>
      <c r="BB190" s="59"/>
      <c r="BD190" s="57">
        <f>IF(AU190="NC",0,SUMIFS($AY:$AY,$B:$B,$B190))</f>
        <v>0</v>
      </c>
      <c r="BE190" s="57"/>
    </row>
    <row r="191" spans="2:57" ht="3" customHeight="1" x14ac:dyDescent="0.25">
      <c r="B191" s="55" t="str">
        <f t="shared" ref="B191:D205" si="91">IF(M191="",IF(B190="","",B190),M191)</f>
        <v>TREPANOS</v>
      </c>
      <c r="C191" s="55" t="str">
        <f t="shared" si="91"/>
        <v>Facilidades / Instalaciones</v>
      </c>
      <c r="D191" s="55" t="str">
        <f t="shared" si="91"/>
        <v>Planta</v>
      </c>
      <c r="E191" s="55" t="str">
        <f t="shared" si="57"/>
        <v/>
      </c>
      <c r="F191" s="55" t="str">
        <f t="shared" si="58"/>
        <v>TREPANOSFacilidades / Instalaciones</v>
      </c>
      <c r="G191" s="55" t="str">
        <f t="shared" si="61"/>
        <v>TREPANOSFacilidades / InstalacionesPlanta</v>
      </c>
      <c r="H191" s="55" t="str">
        <f t="shared" si="59"/>
        <v/>
      </c>
      <c r="I191" s="36" t="s">
        <v>17</v>
      </c>
      <c r="J191" s="35" t="str">
        <f t="shared" si="60"/>
        <v xml:space="preserve"> -TREPANOS</v>
      </c>
      <c r="T191" s="53"/>
      <c r="U191" s="53"/>
      <c r="W191" s="53"/>
      <c r="Y191" s="53"/>
      <c r="Z191" s="53"/>
      <c r="AA191" s="53"/>
      <c r="AH191" s="58"/>
      <c r="AI191" s="59"/>
      <c r="AJ191" s="58"/>
      <c r="AK191" s="58"/>
      <c r="AL191" s="59"/>
      <c r="AM191" s="58"/>
      <c r="AN191" s="59"/>
      <c r="AO191" s="59"/>
      <c r="AQ191" s="53"/>
      <c r="AR191" s="53"/>
      <c r="AS191" s="53"/>
      <c r="AU191" s="58"/>
      <c r="AV191" s="54"/>
      <c r="AX191" s="58"/>
      <c r="AY191" s="59"/>
      <c r="AZ191" s="58"/>
      <c r="BA191" s="59"/>
      <c r="BB191" s="59"/>
      <c r="BD191" s="53"/>
      <c r="BE191" s="53"/>
    </row>
    <row r="192" spans="2:57" ht="15" customHeight="1" x14ac:dyDescent="0.25">
      <c r="B192" s="55" t="str">
        <f t="shared" si="91"/>
        <v>TREPANOS</v>
      </c>
      <c r="C192" s="55" t="str">
        <f t="shared" si="91"/>
        <v>Personal</v>
      </c>
      <c r="D192" s="55" t="str">
        <f t="shared" si="91"/>
        <v>Planta</v>
      </c>
      <c r="E192" s="55" t="str">
        <f t="shared" si="57"/>
        <v/>
      </c>
      <c r="F192" s="55" t="str">
        <f t="shared" si="58"/>
        <v>TREPANOSPersonal</v>
      </c>
      <c r="G192" s="55" t="str">
        <f t="shared" si="61"/>
        <v>TREPANOSPersonalPlanta</v>
      </c>
      <c r="H192" s="55" t="str">
        <f t="shared" si="59"/>
        <v/>
      </c>
      <c r="I192" s="36" t="s">
        <v>18</v>
      </c>
      <c r="J192" s="35" t="str">
        <f t="shared" si="60"/>
        <v>1.1-TREPANOS</v>
      </c>
      <c r="N192" s="62" t="s">
        <v>19</v>
      </c>
      <c r="O192" s="62"/>
      <c r="P192" s="63"/>
      <c r="Q192" s="62"/>
      <c r="R192" s="62"/>
      <c r="T192" s="62"/>
      <c r="U192" s="62"/>
      <c r="W192" s="62"/>
      <c r="Y192" s="62"/>
      <c r="Z192" s="62"/>
      <c r="AA192" s="62"/>
      <c r="AC192" s="62"/>
      <c r="AD192" s="62"/>
      <c r="AE192" s="62"/>
      <c r="AF192" s="62"/>
      <c r="AH192" s="58"/>
      <c r="AI192" s="64">
        <v>0.25</v>
      </c>
      <c r="AJ192" s="58"/>
      <c r="AK192" s="65">
        <f>SUMIFS($AL:$AL,$F:$F,$F192)</f>
        <v>1</v>
      </c>
      <c r="AL192" s="65"/>
      <c r="AM192" s="53"/>
      <c r="AN192" s="53"/>
      <c r="AO192" s="53"/>
      <c r="AP192" s="53"/>
      <c r="AQ192" s="53"/>
      <c r="AR192" s="53"/>
      <c r="AS192" s="53"/>
      <c r="AU192" s="58"/>
      <c r="AV192" s="54"/>
      <c r="AX192" s="58"/>
      <c r="AY192" s="64">
        <f>AI192*BD192</f>
        <v>0</v>
      </c>
      <c r="AZ192" s="58"/>
      <c r="BD192" s="65">
        <f>SUMIFS($BB:$BB,$F:$F,$F192)</f>
        <v>0</v>
      </c>
      <c r="BE192" s="65"/>
    </row>
    <row r="193" spans="1:59" ht="3" customHeight="1" x14ac:dyDescent="0.25">
      <c r="B193" s="55" t="str">
        <f t="shared" si="91"/>
        <v>TREPANOS</v>
      </c>
      <c r="C193" s="55" t="str">
        <f t="shared" si="91"/>
        <v>Personal</v>
      </c>
      <c r="D193" s="55" t="str">
        <f t="shared" si="91"/>
        <v>Planta</v>
      </c>
      <c r="E193" s="55" t="str">
        <f t="shared" si="57"/>
        <v/>
      </c>
      <c r="F193" s="55" t="str">
        <f t="shared" si="58"/>
        <v>TREPANOSPersonal</v>
      </c>
      <c r="G193" s="55" t="str">
        <f t="shared" si="61"/>
        <v>TREPANOSPersonalPlanta</v>
      </c>
      <c r="H193" s="55" t="str">
        <f t="shared" si="59"/>
        <v/>
      </c>
      <c r="I193" s="36" t="s">
        <v>17</v>
      </c>
      <c r="J193" s="35" t="str">
        <f t="shared" si="60"/>
        <v xml:space="preserve"> -TREPANOS</v>
      </c>
      <c r="T193" s="53"/>
      <c r="U193" s="53"/>
      <c r="W193" s="53"/>
      <c r="Y193" s="53"/>
      <c r="Z193" s="53"/>
      <c r="AA193" s="53"/>
      <c r="AC193" s="53"/>
      <c r="AD193" s="53"/>
      <c r="AE193" s="53"/>
      <c r="AF193" s="53"/>
      <c r="AH193" s="58"/>
      <c r="AI193" s="59"/>
      <c r="AJ193" s="58"/>
      <c r="AK193" s="58"/>
      <c r="AL193" s="59"/>
      <c r="AM193" s="58"/>
      <c r="AN193" s="58"/>
      <c r="AO193" s="59"/>
      <c r="AP193" s="53"/>
      <c r="AQ193" s="53"/>
      <c r="AR193" s="53"/>
      <c r="AS193" s="53"/>
      <c r="AU193" s="58"/>
      <c r="AV193" s="54"/>
      <c r="AX193" s="58"/>
      <c r="AY193" s="66"/>
      <c r="AZ193" s="58"/>
      <c r="BA193" s="58"/>
      <c r="BB193" s="59"/>
      <c r="BD193" s="53"/>
      <c r="BE193" s="53"/>
    </row>
    <row r="194" spans="1:59" ht="15" customHeight="1" x14ac:dyDescent="0.25">
      <c r="A194" s="67"/>
      <c r="B194" s="55" t="str">
        <f t="shared" si="91"/>
        <v>TREPANOS</v>
      </c>
      <c r="C194" s="55" t="str">
        <f t="shared" si="91"/>
        <v>Personal</v>
      </c>
      <c r="D194" s="55" t="str">
        <f t="shared" si="91"/>
        <v>Referente Técnico de la Línea</v>
      </c>
      <c r="E194" s="55" t="str">
        <f t="shared" si="57"/>
        <v/>
      </c>
      <c r="F194" s="55" t="str">
        <f t="shared" si="58"/>
        <v>TREPANOSPersonal</v>
      </c>
      <c r="G194" s="55" t="str">
        <f t="shared" si="61"/>
        <v>TREPANOSPersonalReferente Técnico de la Línea</v>
      </c>
      <c r="H194" s="55" t="str">
        <f t="shared" si="59"/>
        <v/>
      </c>
      <c r="I194" s="36" t="s">
        <v>17</v>
      </c>
      <c r="J194" s="35" t="str">
        <f t="shared" si="60"/>
        <v xml:space="preserve"> -TREPANOS</v>
      </c>
      <c r="M194" s="67"/>
      <c r="N194" s="67"/>
      <c r="O194" s="68" t="s">
        <v>20</v>
      </c>
      <c r="P194" s="69"/>
      <c r="Q194" s="68"/>
      <c r="R194" s="68"/>
      <c r="T194" s="68"/>
      <c r="U194" s="68"/>
      <c r="W194" s="68"/>
      <c r="Y194" s="68"/>
      <c r="Z194" s="68"/>
      <c r="AA194" s="68"/>
      <c r="AC194" s="68"/>
      <c r="AD194" s="68"/>
      <c r="AE194" s="68"/>
      <c r="AF194" s="68"/>
      <c r="AH194" s="58"/>
      <c r="AI194" s="58"/>
      <c r="AJ194" s="58"/>
      <c r="AK194" s="70"/>
      <c r="AL194" s="71">
        <v>1</v>
      </c>
      <c r="AM194" s="58"/>
      <c r="AN194" s="72">
        <f>SUMIFS($AO:$AO,$G:$G,$G194)</f>
        <v>1</v>
      </c>
      <c r="AO194" s="73"/>
      <c r="AQ194" s="53"/>
      <c r="AR194" s="53"/>
      <c r="AS194" s="53"/>
      <c r="AU194" s="58"/>
      <c r="AV194" s="54"/>
      <c r="AX194" s="58"/>
      <c r="AY194" s="66"/>
      <c r="AZ194" s="58"/>
      <c r="BA194" s="70"/>
      <c r="BB194" s="71">
        <f>AL194*BD194</f>
        <v>0</v>
      </c>
      <c r="BD194" s="72">
        <f>SUMIFS($BE:$BE,$G:$G,$G194)</f>
        <v>0</v>
      </c>
      <c r="BE194" s="73"/>
      <c r="BG194" s="58"/>
    </row>
    <row r="195" spans="1:59" ht="5.0999999999999996" customHeight="1" x14ac:dyDescent="0.25">
      <c r="B195" s="55" t="str">
        <f t="shared" si="91"/>
        <v>TREPANOS</v>
      </c>
      <c r="C195" s="55" t="str">
        <f t="shared" si="91"/>
        <v>Personal</v>
      </c>
      <c r="D195" s="55" t="str">
        <f t="shared" si="91"/>
        <v>Referente Técnico de la Línea</v>
      </c>
      <c r="E195" s="55" t="str">
        <f t="shared" si="57"/>
        <v/>
      </c>
      <c r="F195" s="55" t="str">
        <f t="shared" si="58"/>
        <v>TREPANOSPersonal</v>
      </c>
      <c r="G195" s="55" t="str">
        <f t="shared" si="61"/>
        <v>TREPANOSPersonalReferente Técnico de la Línea</v>
      </c>
      <c r="H195" s="55" t="str">
        <f t="shared" si="59"/>
        <v/>
      </c>
      <c r="I195" s="36" t="s">
        <v>17</v>
      </c>
      <c r="J195" s="35" t="str">
        <f t="shared" si="60"/>
        <v xml:space="preserve"> -TREPANOS</v>
      </c>
      <c r="T195" s="53"/>
      <c r="U195" s="53"/>
      <c r="W195" s="53"/>
      <c r="Y195" s="53"/>
      <c r="Z195" s="53"/>
      <c r="AA195" s="53"/>
      <c r="AH195" s="58"/>
      <c r="AI195" s="58"/>
      <c r="AJ195" s="58"/>
      <c r="AK195" s="74"/>
      <c r="AL195" s="75"/>
      <c r="AM195" s="58"/>
      <c r="AN195" s="58"/>
      <c r="AO195" s="76"/>
      <c r="AQ195" s="53"/>
      <c r="AS195" s="53"/>
      <c r="AU195" s="58"/>
      <c r="AV195" s="54"/>
      <c r="AX195" s="58"/>
      <c r="AY195" s="66"/>
      <c r="AZ195" s="58"/>
      <c r="BA195" s="74"/>
      <c r="BB195" s="75"/>
      <c r="BD195" s="58"/>
      <c r="BE195" s="76"/>
    </row>
    <row r="196" spans="1:59" ht="45" customHeight="1" x14ac:dyDescent="0.25">
      <c r="B196" s="55" t="str">
        <f t="shared" si="91"/>
        <v>TREPANOS</v>
      </c>
      <c r="C196" s="55" t="str">
        <f t="shared" si="91"/>
        <v>Personal</v>
      </c>
      <c r="D196" s="55" t="str">
        <f t="shared" si="91"/>
        <v>Referente Técnico de la Línea</v>
      </c>
      <c r="E196" s="55" t="str">
        <f t="shared" si="57"/>
        <v>Experiencia General</v>
      </c>
      <c r="F196" s="55" t="str">
        <f t="shared" si="58"/>
        <v>TREPANOSPersonal</v>
      </c>
      <c r="G196" s="55" t="str">
        <f t="shared" si="61"/>
        <v>TREPANOSPersonalReferente Técnico de la Línea</v>
      </c>
      <c r="H196" s="55" t="str">
        <f t="shared" si="59"/>
        <v>TREPANOSPersonalReferente Técnico de la LíneaExperiencia General</v>
      </c>
      <c r="I196" s="36" t="s">
        <v>17</v>
      </c>
      <c r="J196" s="35" t="str">
        <f t="shared" si="60"/>
        <v xml:space="preserve"> -TREPANOS</v>
      </c>
      <c r="P196" s="77" t="s">
        <v>21</v>
      </c>
      <c r="Q196" s="78" t="s">
        <v>152</v>
      </c>
      <c r="R196" s="78" t="s">
        <v>22</v>
      </c>
      <c r="T196" s="79" t="s">
        <v>23</v>
      </c>
      <c r="U196" s="79" t="s">
        <v>24</v>
      </c>
      <c r="W196" s="79" t="s">
        <v>25</v>
      </c>
      <c r="Y196" s="80">
        <v>3</v>
      </c>
      <c r="Z196" s="80">
        <v>5</v>
      </c>
      <c r="AA196" s="80">
        <v>5</v>
      </c>
      <c r="AC196" s="81">
        <f>IF($T196="Cumplimiento","",INDEX(TABLA_TIPO_MEDICION[1],MATCH($U196,TABLA_TIPO_MEDICION[TIPO_MEDICION],0),1))</f>
        <v>0</v>
      </c>
      <c r="AD196" s="81">
        <f>IF($T196="Cumplimiento","",INDEX(TABLA_TIPO_MEDICION[2],MATCH($U196,TABLA_TIPO_MEDICION[TIPO_MEDICION],0),1))</f>
        <v>0.8</v>
      </c>
      <c r="AE196" s="81">
        <f>IF($T196="Cumplimiento","",INDEX(TABLA_TIPO_MEDICION[3],MATCH($U196,TABLA_TIPO_MEDICION[TIPO_MEDICION],0),1))</f>
        <v>1</v>
      </c>
      <c r="AF196" s="81">
        <f>IF($T196="Cumplimiento","",INDEX(TABLA_TIPO_MEDICION[4],MATCH($U196,TABLA_TIPO_MEDICION[TIPO_MEDICION],0),1))</f>
        <v>1</v>
      </c>
      <c r="AH196" s="74"/>
      <c r="AI196" s="58"/>
      <c r="AJ196" s="58"/>
      <c r="AK196" s="74"/>
      <c r="AL196" s="58"/>
      <c r="AM196" s="58"/>
      <c r="AN196" s="58"/>
      <c r="AO196" s="82">
        <v>0.3</v>
      </c>
      <c r="AQ196" s="3"/>
      <c r="AS196" s="83" t="str">
        <f>IF($AQ196="","",IF($T196="Cumplimiento",INDEX(TABLA_SI_NO[Valor],MATCH($AQ196,TABLA_SI_NO[SI_NO],0),1),IF($AQ196&lt;$Y196,$AC196,IF($AQ196&lt;$Z196,$AD196,IF($AQ196&lt;$AA196,$AE196,IF($AQ196&gt;=$AA196,$AF196))))))</f>
        <v/>
      </c>
      <c r="AU196" s="74"/>
      <c r="AV196" s="84">
        <f t="shared" ref="AV196" si="92">IF(W196="SI",IF(AS196=0,1,0),0)</f>
        <v>0</v>
      </c>
      <c r="AX196" s="74"/>
      <c r="AY196" s="66"/>
      <c r="AZ196" s="58"/>
      <c r="BA196" s="74"/>
      <c r="BB196" s="66"/>
      <c r="BD196" s="58"/>
      <c r="BE196" s="82">
        <f t="shared" ref="BE196" si="93">IF($AS196="",0,$AS196*$AO196)</f>
        <v>0</v>
      </c>
    </row>
    <row r="197" spans="1:59" ht="45" customHeight="1" x14ac:dyDescent="0.25">
      <c r="B197" s="55" t="str">
        <f t="shared" si="91"/>
        <v>TREPANOS</v>
      </c>
      <c r="C197" s="55" t="str">
        <f t="shared" si="91"/>
        <v>Personal</v>
      </c>
      <c r="D197" s="55" t="str">
        <f t="shared" si="91"/>
        <v>Referente Técnico de la Línea</v>
      </c>
      <c r="E197" s="55" t="str">
        <f t="shared" si="57"/>
        <v>Experiencia Offshore</v>
      </c>
      <c r="F197" s="55" t="str">
        <f t="shared" si="58"/>
        <v>TREPANOSPersonal</v>
      </c>
      <c r="G197" s="55" t="str">
        <f t="shared" si="61"/>
        <v>TREPANOSPersonalReferente Técnico de la Línea</v>
      </c>
      <c r="H197" s="55" t="str">
        <f t="shared" si="59"/>
        <v>TREPANOSPersonalReferente Técnico de la LíneaExperiencia Offshore</v>
      </c>
      <c r="I197" s="36" t="s">
        <v>17</v>
      </c>
      <c r="J197" s="35" t="str">
        <f t="shared" si="60"/>
        <v xml:space="preserve"> -TREPANOS</v>
      </c>
      <c r="P197" s="77" t="s">
        <v>26</v>
      </c>
      <c r="Q197" s="78" t="s">
        <v>153</v>
      </c>
      <c r="R197" s="78" t="s">
        <v>22</v>
      </c>
      <c r="T197" s="79" t="s">
        <v>23</v>
      </c>
      <c r="U197" s="79" t="s">
        <v>24</v>
      </c>
      <c r="W197" s="79" t="s">
        <v>25</v>
      </c>
      <c r="Y197" s="80">
        <v>2</v>
      </c>
      <c r="Z197" s="80">
        <v>3</v>
      </c>
      <c r="AA197" s="80">
        <v>3</v>
      </c>
      <c r="AC197" s="81">
        <f>IF($T197="Cumplimiento","",INDEX(TABLA_TIPO_MEDICION[1],MATCH($U197,TABLA_TIPO_MEDICION[TIPO_MEDICION],0),1))</f>
        <v>0</v>
      </c>
      <c r="AD197" s="81">
        <f>IF($T197="Cumplimiento","",INDEX(TABLA_TIPO_MEDICION[2],MATCH($U197,TABLA_TIPO_MEDICION[TIPO_MEDICION],0),1))</f>
        <v>0.8</v>
      </c>
      <c r="AE197" s="81">
        <f>IF($T197="Cumplimiento","",INDEX(TABLA_TIPO_MEDICION[3],MATCH($U197,TABLA_TIPO_MEDICION[TIPO_MEDICION],0),1))</f>
        <v>1</v>
      </c>
      <c r="AF197" s="81">
        <f>IF($T197="Cumplimiento","",INDEX(TABLA_TIPO_MEDICION[4],MATCH($U197,TABLA_TIPO_MEDICION[TIPO_MEDICION],0),1))</f>
        <v>1</v>
      </c>
      <c r="AH197" s="74"/>
      <c r="AI197" s="58"/>
      <c r="AJ197" s="58"/>
      <c r="AK197" s="74"/>
      <c r="AL197" s="58"/>
      <c r="AM197" s="58"/>
      <c r="AN197" s="58"/>
      <c r="AO197" s="82">
        <v>0.4</v>
      </c>
      <c r="AQ197" s="3"/>
      <c r="AS197" s="83" t="str">
        <f>IF($AQ197="","",IF($T197="Cumplimiento",INDEX(TABLA_SI_NO[Valor],MATCH($AQ197,TABLA_SI_NO[SI_NO],0),1),IF($AQ197&lt;$Y197,$AC197,IF($AQ197&lt;$Z197,$AD197,IF($AQ197&lt;$AA197,$AE197,IF($AQ197&gt;=$AA197,$AF197))))))</f>
        <v/>
      </c>
      <c r="AU197" s="74"/>
      <c r="AV197" s="84">
        <f t="shared" ref="AV197:AV198" si="94">IF(W197="SI",IF(AS197=0,1,0),0)</f>
        <v>0</v>
      </c>
      <c r="AX197" s="74"/>
      <c r="AY197" s="66"/>
      <c r="AZ197" s="58"/>
      <c r="BA197" s="74"/>
      <c r="BB197" s="66"/>
      <c r="BD197" s="58"/>
      <c r="BE197" s="82">
        <f t="shared" ref="BE197:BE198" si="95">IF($AS197="",0,$AS197*$AO197)</f>
        <v>0</v>
      </c>
    </row>
    <row r="198" spans="1:59" ht="45" customHeight="1" x14ac:dyDescent="0.25">
      <c r="B198" s="55" t="str">
        <f t="shared" si="91"/>
        <v>TREPANOS</v>
      </c>
      <c r="C198" s="55" t="str">
        <f t="shared" si="91"/>
        <v>Personal</v>
      </c>
      <c r="D198" s="55" t="str">
        <f t="shared" si="91"/>
        <v>Referente Técnico de la Línea</v>
      </c>
      <c r="E198" s="55" t="str">
        <f t="shared" si="57"/>
        <v>Formación Profesional</v>
      </c>
      <c r="F198" s="55" t="str">
        <f t="shared" si="58"/>
        <v>TREPANOSPersonal</v>
      </c>
      <c r="G198" s="55" t="str">
        <f t="shared" si="61"/>
        <v>TREPANOSPersonalReferente Técnico de la Línea</v>
      </c>
      <c r="H198" s="55" t="str">
        <f t="shared" si="59"/>
        <v>TREPANOSPersonalReferente Técnico de la LíneaFormación Profesional</v>
      </c>
      <c r="I198" s="36" t="s">
        <v>17</v>
      </c>
      <c r="J198" s="35" t="str">
        <f t="shared" si="60"/>
        <v xml:space="preserve"> -TREPANOS</v>
      </c>
      <c r="P198" s="77" t="s">
        <v>27</v>
      </c>
      <c r="Q198" s="78" t="s">
        <v>154</v>
      </c>
      <c r="R198" s="78" t="s">
        <v>29</v>
      </c>
      <c r="T198" s="79" t="s">
        <v>30</v>
      </c>
      <c r="U198" s="79"/>
      <c r="W198" s="79" t="s">
        <v>25</v>
      </c>
      <c r="Y198" s="80" t="s">
        <v>31</v>
      </c>
      <c r="Z198" s="80" t="s">
        <v>31</v>
      </c>
      <c r="AA198" s="80" t="s">
        <v>31</v>
      </c>
      <c r="AC198" s="81" t="str">
        <f>IF($T198="Cumplimiento","",INDEX(TABLA_TIPO_MEDICION[1],MATCH($U198,TABLA_TIPO_MEDICION[TIPO_MEDICION],0),1))</f>
        <v/>
      </c>
      <c r="AD198" s="81" t="str">
        <f>IF($T198="Cumplimiento","",INDEX(TABLA_TIPO_MEDICION[2],MATCH($U198,TABLA_TIPO_MEDICION[TIPO_MEDICION],0),1))</f>
        <v/>
      </c>
      <c r="AE198" s="81" t="str">
        <f>IF($T198="Cumplimiento","",INDEX(TABLA_TIPO_MEDICION[3],MATCH($U198,TABLA_TIPO_MEDICION[TIPO_MEDICION],0),1))</f>
        <v/>
      </c>
      <c r="AF198" s="81" t="str">
        <f>IF($T198="Cumplimiento","",INDEX(TABLA_TIPO_MEDICION[4],MATCH($U198,TABLA_TIPO_MEDICION[TIPO_MEDICION],0),1))</f>
        <v/>
      </c>
      <c r="AH198" s="74"/>
      <c r="AI198" s="58"/>
      <c r="AJ198" s="58"/>
      <c r="AK198" s="74"/>
      <c r="AL198" s="58"/>
      <c r="AM198" s="58"/>
      <c r="AN198" s="58"/>
      <c r="AO198" s="82">
        <v>0.3</v>
      </c>
      <c r="AQ198" s="3"/>
      <c r="AS198" s="83" t="str">
        <f>IF($AQ198="","",IF($T198="Cumplimiento",INDEX(TABLA_SI_NO[Valor],MATCH($AQ198,TABLA_SI_NO[SI_NO],0),1),IF($AQ198&lt;$Y198,$AC198,IF($AQ198&lt;$Z198,$AD198,IF($AQ198&lt;$AA198,$AE198,IF($AQ198&gt;=$AA198,$AF198))))))</f>
        <v/>
      </c>
      <c r="AU198" s="74"/>
      <c r="AV198" s="84">
        <f t="shared" si="94"/>
        <v>0</v>
      </c>
      <c r="AX198" s="74"/>
      <c r="AY198" s="66"/>
      <c r="AZ198" s="58"/>
      <c r="BA198" s="74"/>
      <c r="BB198" s="66"/>
      <c r="BD198" s="58"/>
      <c r="BE198" s="82">
        <f t="shared" si="95"/>
        <v>0</v>
      </c>
    </row>
    <row r="199" spans="1:59" ht="5.0999999999999996" customHeight="1" x14ac:dyDescent="0.25">
      <c r="B199" s="55" t="str">
        <f t="shared" si="91"/>
        <v>TREPANOS</v>
      </c>
      <c r="C199" s="55" t="str">
        <f t="shared" si="91"/>
        <v>Personal</v>
      </c>
      <c r="D199" s="55" t="str">
        <f t="shared" si="91"/>
        <v>Referente Técnico de la Línea</v>
      </c>
      <c r="E199" s="55" t="str">
        <f t="shared" si="57"/>
        <v/>
      </c>
      <c r="F199" s="55" t="str">
        <f t="shared" si="58"/>
        <v>TREPANOSPersonal</v>
      </c>
      <c r="G199" s="55" t="str">
        <f t="shared" si="61"/>
        <v>TREPANOSPersonalReferente Técnico de la Línea</v>
      </c>
      <c r="H199" s="55" t="str">
        <f t="shared" si="59"/>
        <v/>
      </c>
      <c r="I199" s="36" t="s">
        <v>17</v>
      </c>
      <c r="J199" s="35" t="str">
        <f t="shared" si="60"/>
        <v xml:space="preserve"> -TREPANOS</v>
      </c>
      <c r="P199" s="85"/>
      <c r="Q199" s="86"/>
      <c r="R199" s="86"/>
      <c r="T199" s="53"/>
      <c r="U199" s="53"/>
      <c r="W199" s="53"/>
      <c r="Y199" s="53"/>
      <c r="Z199" s="53"/>
      <c r="AA199" s="53"/>
      <c r="AH199" s="58"/>
      <c r="AI199" s="58"/>
      <c r="AJ199" s="58"/>
      <c r="AK199" s="58"/>
      <c r="AL199" s="66"/>
      <c r="AM199" s="58"/>
      <c r="AN199" s="58"/>
      <c r="AO199" s="66"/>
      <c r="AQ199" s="53"/>
      <c r="AS199" s="87"/>
      <c r="AU199" s="58"/>
      <c r="AV199" s="54"/>
      <c r="AX199" s="58"/>
      <c r="AY199" s="66"/>
      <c r="AZ199" s="58"/>
      <c r="BA199" s="58"/>
      <c r="BB199" s="66"/>
      <c r="BD199" s="87"/>
      <c r="BE199" s="87"/>
    </row>
    <row r="200" spans="1:59" s="95" customFormat="1" ht="18.75" customHeight="1" x14ac:dyDescent="0.25">
      <c r="B200" s="55" t="str">
        <f t="shared" si="91"/>
        <v>TREPANOS</v>
      </c>
      <c r="C200" s="55" t="str">
        <f t="shared" si="91"/>
        <v>Equipamiento &amp; Soporte Técnico</v>
      </c>
      <c r="D200" s="55" t="str">
        <f t="shared" si="91"/>
        <v>Referente Técnico de la Línea</v>
      </c>
      <c r="E200" s="55" t="str">
        <f t="shared" si="57"/>
        <v/>
      </c>
      <c r="F200" s="55" t="str">
        <f t="shared" si="58"/>
        <v>TREPANOSEquipamiento &amp; Soporte Técnico</v>
      </c>
      <c r="G200" s="55" t="str">
        <f t="shared" si="61"/>
        <v>TREPANOSEquipamiento &amp; Soporte TécnicoReferente Técnico de la Línea</v>
      </c>
      <c r="H200" s="55" t="str">
        <f t="shared" si="59"/>
        <v/>
      </c>
      <c r="I200" s="36" t="s">
        <v>34</v>
      </c>
      <c r="J200" s="35" t="str">
        <f t="shared" si="60"/>
        <v>1.2-TREPANOS</v>
      </c>
      <c r="N200" s="97" t="s">
        <v>35</v>
      </c>
      <c r="O200" s="97"/>
      <c r="P200" s="98"/>
      <c r="Q200" s="97"/>
      <c r="R200" s="97"/>
      <c r="T200" s="97"/>
      <c r="U200" s="97"/>
      <c r="W200" s="97"/>
      <c r="Y200" s="97"/>
      <c r="Z200" s="97"/>
      <c r="AA200" s="97"/>
      <c r="AC200" s="97"/>
      <c r="AD200" s="97"/>
      <c r="AE200" s="97"/>
      <c r="AF200" s="97"/>
      <c r="AH200" s="99"/>
      <c r="AI200" s="100">
        <v>0.65</v>
      </c>
      <c r="AJ200" s="99"/>
      <c r="AK200" s="142">
        <f>SUMIFS($AL:$AL,$F:$F,$F200)</f>
        <v>1</v>
      </c>
      <c r="AL200" s="142"/>
      <c r="AM200" s="99"/>
      <c r="AU200" s="99"/>
      <c r="AV200" s="91"/>
      <c r="AX200" s="99"/>
      <c r="AY200" s="100">
        <f>AI200*BD200</f>
        <v>0</v>
      </c>
      <c r="AZ200" s="99"/>
      <c r="BD200" s="142">
        <f>SUMIFS($BB:$BB,$F:$F,$F200)</f>
        <v>0</v>
      </c>
      <c r="BE200" s="142"/>
    </row>
    <row r="201" spans="1:59" ht="6.75" customHeight="1" x14ac:dyDescent="0.25">
      <c r="B201" s="55" t="str">
        <f t="shared" si="91"/>
        <v>TREPANOS</v>
      </c>
      <c r="C201" s="55" t="str">
        <f t="shared" si="91"/>
        <v>Equipamiento &amp; Soporte Técnico</v>
      </c>
      <c r="D201" s="55" t="str">
        <f t="shared" si="91"/>
        <v>Referente Técnico de la Línea</v>
      </c>
      <c r="E201" s="55" t="str">
        <f t="shared" si="57"/>
        <v/>
      </c>
      <c r="F201" s="55" t="str">
        <f t="shared" si="58"/>
        <v>TREPANOSEquipamiento &amp; Soporte Técnico</v>
      </c>
      <c r="G201" s="55" t="str">
        <f t="shared" si="61"/>
        <v>TREPANOSEquipamiento &amp; Soporte TécnicoReferente Técnico de la Línea</v>
      </c>
      <c r="H201" s="55" t="str">
        <f t="shared" si="59"/>
        <v/>
      </c>
      <c r="J201" s="35" t="str">
        <f t="shared" si="60"/>
        <v>-TREPANOS</v>
      </c>
      <c r="T201" s="53"/>
      <c r="U201" s="53"/>
      <c r="W201" s="53"/>
      <c r="Y201" s="53"/>
      <c r="Z201" s="53"/>
      <c r="AA201" s="53"/>
      <c r="AC201" s="53"/>
      <c r="AD201" s="53"/>
      <c r="AE201" s="53"/>
      <c r="AF201" s="53"/>
      <c r="AH201" s="58"/>
      <c r="AI201" s="59"/>
      <c r="AJ201" s="58"/>
      <c r="AK201" s="58"/>
      <c r="AL201" s="59"/>
      <c r="AM201" s="58"/>
      <c r="AN201" s="58"/>
      <c r="AO201" s="59"/>
      <c r="AU201" s="58"/>
      <c r="AV201" s="91"/>
      <c r="AX201" s="58"/>
      <c r="AY201" s="59"/>
      <c r="AZ201" s="58"/>
      <c r="BA201" s="58"/>
      <c r="BB201" s="59"/>
      <c r="BD201" s="53"/>
      <c r="BE201" s="53"/>
    </row>
    <row r="202" spans="1:59" s="95" customFormat="1" ht="17.25" customHeight="1" x14ac:dyDescent="0.25">
      <c r="B202" s="55" t="str">
        <f t="shared" si="91"/>
        <v>TREPANOS</v>
      </c>
      <c r="C202" s="55" t="str">
        <f t="shared" si="91"/>
        <v>Equipamiento &amp; Soporte Técnico</v>
      </c>
      <c r="D202" s="55" t="str">
        <f t="shared" si="91"/>
        <v>Equipamiento</v>
      </c>
      <c r="E202" s="55" t="str">
        <f t="shared" si="57"/>
        <v/>
      </c>
      <c r="F202" s="55" t="str">
        <f t="shared" si="58"/>
        <v>TREPANOSEquipamiento &amp; Soporte Técnico</v>
      </c>
      <c r="G202" s="55" t="str">
        <f t="shared" si="61"/>
        <v>TREPANOSEquipamiento &amp; Soporte TécnicoEquipamiento</v>
      </c>
      <c r="H202" s="55" t="str">
        <f t="shared" si="59"/>
        <v/>
      </c>
      <c r="I202" s="36"/>
      <c r="J202" s="35" t="str">
        <f t="shared" si="60"/>
        <v>-TREPANOS</v>
      </c>
      <c r="N202" s="102"/>
      <c r="O202" s="103" t="s">
        <v>84</v>
      </c>
      <c r="P202" s="104"/>
      <c r="Q202" s="103"/>
      <c r="R202" s="103"/>
      <c r="T202" s="103"/>
      <c r="U202" s="103"/>
      <c r="W202" s="103"/>
      <c r="Y202" s="103"/>
      <c r="Z202" s="103"/>
      <c r="AA202" s="103"/>
      <c r="AC202" s="103"/>
      <c r="AD202" s="103"/>
      <c r="AE202" s="103"/>
      <c r="AF202" s="103"/>
      <c r="AH202" s="99"/>
      <c r="AI202" s="59"/>
      <c r="AJ202" s="99"/>
      <c r="AK202" s="105">
        <v>0.5</v>
      </c>
      <c r="AL202" s="106">
        <v>1</v>
      </c>
      <c r="AM202" s="99"/>
      <c r="AN202" s="143">
        <f>SUMIFS($AO:$AO,$G:$G,$G202)</f>
        <v>1</v>
      </c>
      <c r="AO202" s="143"/>
      <c r="AU202" s="99"/>
      <c r="AV202" s="91"/>
      <c r="AX202" s="99"/>
      <c r="AY202" s="59"/>
      <c r="AZ202" s="99"/>
      <c r="BA202" s="105"/>
      <c r="BB202" s="106">
        <f>AL202*BD202</f>
        <v>0</v>
      </c>
      <c r="BD202" s="144">
        <f>SUMIFS($BE:$BE,$G:$G,$G202)</f>
        <v>0</v>
      </c>
      <c r="BE202" s="144"/>
    </row>
    <row r="203" spans="1:59" ht="3.75" customHeight="1" x14ac:dyDescent="0.25">
      <c r="B203" s="55" t="str">
        <f t="shared" si="91"/>
        <v>TREPANOS</v>
      </c>
      <c r="C203" s="55" t="str">
        <f t="shared" si="91"/>
        <v>Equipamiento &amp; Soporte Técnico</v>
      </c>
      <c r="D203" s="55" t="str">
        <f t="shared" si="91"/>
        <v>Equipamiento</v>
      </c>
      <c r="E203" s="55" t="str">
        <f t="shared" si="57"/>
        <v/>
      </c>
      <c r="F203" s="55" t="str">
        <f t="shared" si="58"/>
        <v>TREPANOSEquipamiento &amp; Soporte Técnico</v>
      </c>
      <c r="G203" s="55" t="str">
        <f t="shared" si="61"/>
        <v>TREPANOSEquipamiento &amp; Soporte TécnicoEquipamiento</v>
      </c>
      <c r="H203" s="55" t="str">
        <f t="shared" si="59"/>
        <v/>
      </c>
      <c r="J203" s="35" t="str">
        <f t="shared" ref="J203:J215" si="96">CONCATENATE(I203,"-",B203)</f>
        <v>-TREPANOS</v>
      </c>
      <c r="T203" s="53"/>
      <c r="U203" s="53"/>
      <c r="W203" s="53"/>
      <c r="Y203" s="53"/>
      <c r="Z203" s="53"/>
      <c r="AA203" s="53"/>
      <c r="AH203" s="58"/>
      <c r="AI203" s="59"/>
      <c r="AJ203" s="58"/>
      <c r="AK203" s="74"/>
      <c r="AL203" s="75"/>
      <c r="AM203" s="58"/>
      <c r="AN203" s="58"/>
      <c r="AO203" s="76"/>
      <c r="AQ203" s="53"/>
      <c r="AS203" s="53"/>
      <c r="AU203" s="58"/>
      <c r="AV203" s="91"/>
      <c r="AX203" s="58"/>
      <c r="AY203" s="59"/>
      <c r="AZ203" s="58"/>
      <c r="BA203" s="74"/>
      <c r="BD203" s="58"/>
      <c r="BE203" s="76"/>
    </row>
    <row r="204" spans="1:59" ht="45" customHeight="1" x14ac:dyDescent="0.25">
      <c r="B204" s="55" t="str">
        <f t="shared" si="91"/>
        <v>TREPANOS</v>
      </c>
      <c r="C204" s="55" t="str">
        <f t="shared" si="91"/>
        <v>Equipamiento &amp; Soporte Técnico</v>
      </c>
      <c r="D204" s="55" t="str">
        <f t="shared" si="91"/>
        <v>Equipamiento</v>
      </c>
      <c r="E204" s="55" t="str">
        <f t="shared" ref="E204:E215" si="97">IF(P204="","",P204)</f>
        <v>Diseños Ofrecidos Experiencia de corridas de barrenas en el Area.</v>
      </c>
      <c r="F204" s="55" t="str">
        <f t="shared" ref="F204:F215" si="98">CONCATENATE($B204,$C204)</f>
        <v>TREPANOSEquipamiento &amp; Soporte Técnico</v>
      </c>
      <c r="G204" s="55" t="str">
        <f t="shared" si="61"/>
        <v>TREPANOSEquipamiento &amp; Soporte TécnicoEquipamiento</v>
      </c>
      <c r="H204" s="55" t="str">
        <f t="shared" ref="H204:H215" si="99">IF(E204="","",CONCATENATE($B204,$C204,$D204,$E204))</f>
        <v>TREPANOSEquipamiento &amp; Soporte TécnicoEquipamientoDiseños Ofrecidos Experiencia de corridas de barrenas en el Area.</v>
      </c>
      <c r="J204" s="35" t="str">
        <f t="shared" si="96"/>
        <v>-TREPANOS</v>
      </c>
      <c r="P204" s="77" t="s">
        <v>155</v>
      </c>
      <c r="Q204" s="78"/>
      <c r="R204" s="78" t="s">
        <v>156</v>
      </c>
      <c r="T204" s="79" t="s">
        <v>30</v>
      </c>
      <c r="U204" s="79"/>
      <c r="W204" s="79" t="s">
        <v>25</v>
      </c>
      <c r="Y204" s="80" t="s">
        <v>31</v>
      </c>
      <c r="Z204" s="80" t="s">
        <v>31</v>
      </c>
      <c r="AA204" s="80" t="s">
        <v>31</v>
      </c>
      <c r="AC204" s="81" t="str">
        <f>IF($T204="Cumplimiento","",INDEX(TABLA_TIPO_MEDICION[1],MATCH($U204,TABLA_TIPO_MEDICION[TIPO_MEDICION],0),1))</f>
        <v/>
      </c>
      <c r="AD204" s="81" t="str">
        <f>IF($T204="Cumplimiento","",INDEX(TABLA_TIPO_MEDICION[2],MATCH($U204,TABLA_TIPO_MEDICION[TIPO_MEDICION],0),1))</f>
        <v/>
      </c>
      <c r="AE204" s="81" t="str">
        <f>IF($T204="Cumplimiento","",INDEX(TABLA_TIPO_MEDICION[3],MATCH($U204,TABLA_TIPO_MEDICION[TIPO_MEDICION],0),1))</f>
        <v/>
      </c>
      <c r="AF204" s="81" t="str">
        <f>IF($T204="Cumplimiento","",INDEX(TABLA_TIPO_MEDICION[4],MATCH($U204,TABLA_TIPO_MEDICION[TIPO_MEDICION],0),1))</f>
        <v/>
      </c>
      <c r="AH204" s="74"/>
      <c r="AI204" s="59"/>
      <c r="AJ204" s="58"/>
      <c r="AK204" s="74"/>
      <c r="AL204" s="74"/>
      <c r="AM204" s="58"/>
      <c r="AN204" s="58"/>
      <c r="AO204" s="82">
        <v>0.25</v>
      </c>
      <c r="AQ204" s="3"/>
      <c r="AS204" s="83" t="str">
        <f>IF($AQ204="","",IF($T204="Cumplimiento",INDEX(TABLA_SI_NO[Valor],MATCH($AQ204,TABLA_SI_NO[SI_NO],0),1),IF($AQ204&lt;$Y204,$AC204,IF($AQ204&lt;$Z204,$AD204,IF($AQ204&lt;$AA204,$AE204,IF($AQ204&gt;=$AA204,$AF204))))))</f>
        <v/>
      </c>
      <c r="AU204" s="74"/>
      <c r="AV204" s="84">
        <f t="shared" ref="AV204" si="100">IF(W204="SI",IF(AS204=0,1,0),0)</f>
        <v>0</v>
      </c>
      <c r="AX204" s="74"/>
      <c r="AY204" s="59"/>
      <c r="AZ204" s="58"/>
      <c r="BA204" s="74"/>
      <c r="BD204" s="58"/>
      <c r="BE204" s="82">
        <f t="shared" ref="BE204" si="101">IF($AS204="",0,$AS204*$AO204)</f>
        <v>0</v>
      </c>
    </row>
    <row r="205" spans="1:59" ht="45" customHeight="1" x14ac:dyDescent="0.25">
      <c r="B205" s="55" t="str">
        <f t="shared" si="91"/>
        <v>TREPANOS</v>
      </c>
      <c r="C205" s="55" t="str">
        <f t="shared" si="91"/>
        <v>Equipamiento &amp; Soporte Técnico</v>
      </c>
      <c r="D205" s="55" t="str">
        <f t="shared" si="91"/>
        <v>Equipamiento</v>
      </c>
      <c r="E205" s="55" t="str">
        <f t="shared" si="97"/>
        <v xml:space="preserve"> Cantidad de pozos perforados con diseños similares </v>
      </c>
      <c r="F205" s="55" t="str">
        <f t="shared" si="98"/>
        <v>TREPANOSEquipamiento &amp; Soporte Técnico</v>
      </c>
      <c r="G205" s="55" t="str">
        <f t="shared" si="61"/>
        <v>TREPANOSEquipamiento &amp; Soporte TécnicoEquipamiento</v>
      </c>
      <c r="H205" s="55" t="str">
        <f t="shared" si="99"/>
        <v xml:space="preserve">TREPANOSEquipamiento &amp; Soporte TécnicoEquipamiento Cantidad de pozos perforados con diseños similares </v>
      </c>
      <c r="J205" s="35" t="str">
        <f t="shared" si="96"/>
        <v>-TREPANOS</v>
      </c>
      <c r="P205" s="77" t="s">
        <v>157</v>
      </c>
      <c r="Q205" s="78"/>
      <c r="R205" s="78" t="s">
        <v>158</v>
      </c>
      <c r="T205" s="79" t="s">
        <v>30</v>
      </c>
      <c r="U205" s="79"/>
      <c r="W205" s="79" t="s">
        <v>25</v>
      </c>
      <c r="Y205" s="80" t="s">
        <v>31</v>
      </c>
      <c r="Z205" s="80" t="s">
        <v>31</v>
      </c>
      <c r="AA205" s="80" t="s">
        <v>31</v>
      </c>
      <c r="AC205" s="81" t="str">
        <f>IF($T205="Cumplimiento","",INDEX(TABLA_TIPO_MEDICION[1],MATCH($U205,TABLA_TIPO_MEDICION[TIPO_MEDICION],0),1))</f>
        <v/>
      </c>
      <c r="AD205" s="81" t="str">
        <f>IF($T205="Cumplimiento","",INDEX(TABLA_TIPO_MEDICION[2],MATCH($U205,TABLA_TIPO_MEDICION[TIPO_MEDICION],0),1))</f>
        <v/>
      </c>
      <c r="AE205" s="81" t="str">
        <f>IF($T205="Cumplimiento","",INDEX(TABLA_TIPO_MEDICION[3],MATCH($U205,TABLA_TIPO_MEDICION[TIPO_MEDICION],0),1))</f>
        <v/>
      </c>
      <c r="AF205" s="81" t="str">
        <f>IF($T205="Cumplimiento","",INDEX(TABLA_TIPO_MEDICION[4],MATCH($U205,TABLA_TIPO_MEDICION[TIPO_MEDICION],0),1))</f>
        <v/>
      </c>
      <c r="AH205" s="74"/>
      <c r="AI205" s="59"/>
      <c r="AJ205" s="58"/>
      <c r="AK205" s="74"/>
      <c r="AL205" s="74"/>
      <c r="AM205" s="58"/>
      <c r="AN205" s="58"/>
      <c r="AO205" s="82">
        <v>0.25</v>
      </c>
      <c r="AQ205" s="3"/>
      <c r="AS205" s="83" t="str">
        <f>IF($AQ205="","",IF($T205="Cumplimiento",INDEX(TABLA_SI_NO[Valor],MATCH($AQ205,TABLA_SI_NO[SI_NO],0),1),IF($AQ205&lt;$Y205,$AC205,IF($AQ205&lt;$Z205,$AD205,IF($AQ205&lt;$AA205,$AE205,IF($AQ205&gt;=$AA205,$AF205))))))</f>
        <v/>
      </c>
      <c r="AU205" s="74"/>
      <c r="AV205" s="84">
        <f t="shared" ref="AV205" si="102">IF(W205="SI",IF(AS205=0,1,0),0)</f>
        <v>0</v>
      </c>
      <c r="AX205" s="74"/>
      <c r="AY205" s="59"/>
      <c r="AZ205" s="58"/>
      <c r="BA205" s="74"/>
      <c r="BD205" s="58"/>
      <c r="BE205" s="82">
        <f t="shared" ref="BE205:BE207" si="103">IF($AS205="",0,$AS205*$AO205)</f>
        <v>0</v>
      </c>
    </row>
    <row r="206" spans="1:59" ht="45" customHeight="1" x14ac:dyDescent="0.25">
      <c r="B206" s="55" t="str">
        <f t="shared" ref="B206:D215" si="104">IF(M206="",IF(B205="","",B205),M206)</f>
        <v>TREPANOS</v>
      </c>
      <c r="C206" s="55" t="str">
        <f t="shared" si="104"/>
        <v>Equipamiento &amp; Soporte Técnico</v>
      </c>
      <c r="D206" s="55" t="str">
        <f t="shared" si="104"/>
        <v>Equipamiento</v>
      </c>
      <c r="E206" s="55" t="str">
        <f t="shared" si="97"/>
        <v>Contar con simulador de hidraulicas en plataforma con capacidad de detallar componentes de BHA, simular caida de presión en los distintos componentes de de sarta, BHA y anular. El simulador debe tener capacidad de generar reportes exportables.</v>
      </c>
      <c r="F206" s="55" t="str">
        <f t="shared" si="98"/>
        <v>TREPANOSEquipamiento &amp; Soporte Técnico</v>
      </c>
      <c r="G206" s="55" t="str">
        <f t="shared" si="61"/>
        <v>TREPANOSEquipamiento &amp; Soporte TécnicoEquipamiento</v>
      </c>
      <c r="H206" s="55" t="str">
        <f t="shared" si="99"/>
        <v>TREPANOSEquipamiento &amp; Soporte TécnicoEquipamientoContar con simulador de hidraulicas en plataforma con capacidad de detallar componentes de BHA, simular caida de presión en los distintos componentes de de sarta, BHA y anular. El simulador debe tener capacidad de generar reportes exportables.</v>
      </c>
      <c r="J206" s="35" t="str">
        <f t="shared" si="96"/>
        <v>-TREPANOS</v>
      </c>
      <c r="P206" s="77" t="s">
        <v>159</v>
      </c>
      <c r="Q206" s="78"/>
      <c r="R206" s="78" t="s">
        <v>160</v>
      </c>
      <c r="T206" s="79" t="s">
        <v>30</v>
      </c>
      <c r="U206" s="79"/>
      <c r="W206" s="79" t="s">
        <v>25</v>
      </c>
      <c r="Y206" s="80" t="s">
        <v>31</v>
      </c>
      <c r="Z206" s="80" t="s">
        <v>31</v>
      </c>
      <c r="AA206" s="80" t="s">
        <v>31</v>
      </c>
      <c r="AC206" s="81" t="str">
        <f>IF($T206="Cumplimiento","",INDEX(TABLA_TIPO_MEDICION[1],MATCH($U206,TABLA_TIPO_MEDICION[TIPO_MEDICION],0),1))</f>
        <v/>
      </c>
      <c r="AD206" s="81" t="str">
        <f>IF($T206="Cumplimiento","",INDEX(TABLA_TIPO_MEDICION[2],MATCH($U206,TABLA_TIPO_MEDICION[TIPO_MEDICION],0),1))</f>
        <v/>
      </c>
      <c r="AE206" s="81" t="str">
        <f>IF($T206="Cumplimiento","",INDEX(TABLA_TIPO_MEDICION[3],MATCH($U206,TABLA_TIPO_MEDICION[TIPO_MEDICION],0),1))</f>
        <v/>
      </c>
      <c r="AF206" s="81" t="str">
        <f>IF($T206="Cumplimiento","",INDEX(TABLA_TIPO_MEDICION[4],MATCH($U206,TABLA_TIPO_MEDICION[TIPO_MEDICION],0),1))</f>
        <v/>
      </c>
      <c r="AH206" s="74"/>
      <c r="AI206" s="59"/>
      <c r="AJ206" s="58"/>
      <c r="AK206" s="74"/>
      <c r="AL206" s="74"/>
      <c r="AM206" s="58"/>
      <c r="AN206" s="58"/>
      <c r="AO206" s="82">
        <v>0.25</v>
      </c>
      <c r="AQ206" s="3"/>
      <c r="AS206" s="83" t="str">
        <f>IF($AQ206="","",IF($T206="Cumplimiento",INDEX(TABLA_SI_NO[Valor],MATCH($AQ206,TABLA_SI_NO[SI_NO],0),1),IF($AQ206&lt;$Y206,$AC206,IF($AQ206&lt;$Z206,$AD206,IF($AQ206&lt;$AA206,$AE206,IF($AQ206&gt;=$AA206,$AF206))))))</f>
        <v/>
      </c>
      <c r="AU206" s="74"/>
      <c r="AV206" s="84">
        <f t="shared" ref="AV206" si="105">IF(W206="SI",IF(AS206=0,1,0),0)</f>
        <v>0</v>
      </c>
      <c r="AX206" s="74"/>
      <c r="AY206" s="59"/>
      <c r="AZ206" s="58"/>
      <c r="BA206" s="74"/>
      <c r="BD206" s="58"/>
      <c r="BE206" s="82">
        <f t="shared" si="103"/>
        <v>0</v>
      </c>
    </row>
    <row r="207" spans="1:59" ht="45" customHeight="1" x14ac:dyDescent="0.25">
      <c r="B207" s="55" t="str">
        <f t="shared" si="104"/>
        <v>TREPANOS</v>
      </c>
      <c r="C207" s="55" t="str">
        <f t="shared" si="104"/>
        <v>Equipamiento &amp; Soporte Técnico</v>
      </c>
      <c r="D207" s="55" t="str">
        <f t="shared" si="104"/>
        <v>Equipamiento</v>
      </c>
      <c r="E207" s="55" t="str">
        <f t="shared" si="97"/>
        <v xml:space="preserve">Disponer de software para el calculo, generación y exportación de reportes de propiedades de roca (UCS, Abrasividad e impacto) </v>
      </c>
      <c r="F207" s="55" t="str">
        <f t="shared" si="98"/>
        <v>TREPANOSEquipamiento &amp; Soporte Técnico</v>
      </c>
      <c r="G207" s="55" t="str">
        <f t="shared" si="61"/>
        <v>TREPANOSEquipamiento &amp; Soporte TécnicoEquipamiento</v>
      </c>
      <c r="H207" s="55" t="str">
        <f t="shared" si="99"/>
        <v xml:space="preserve">TREPANOSEquipamiento &amp; Soporte TécnicoEquipamientoDisponer de software para el calculo, generación y exportación de reportes de propiedades de roca (UCS, Abrasividad e impacto) </v>
      </c>
      <c r="J207" s="35" t="str">
        <f t="shared" si="96"/>
        <v>-TREPANOS</v>
      </c>
      <c r="P207" s="77" t="s">
        <v>161</v>
      </c>
      <c r="Q207" s="78"/>
      <c r="R207" s="78" t="s">
        <v>160</v>
      </c>
      <c r="T207" s="79" t="s">
        <v>30</v>
      </c>
      <c r="U207" s="79"/>
      <c r="W207" s="79" t="s">
        <v>25</v>
      </c>
      <c r="Y207" s="80" t="s">
        <v>31</v>
      </c>
      <c r="Z207" s="80" t="s">
        <v>31</v>
      </c>
      <c r="AA207" s="80" t="s">
        <v>31</v>
      </c>
      <c r="AC207" s="81" t="str">
        <f>IF($T207="Cumplimiento","",INDEX(TABLA_TIPO_MEDICION[1],MATCH($U207,TABLA_TIPO_MEDICION[TIPO_MEDICION],0),1))</f>
        <v/>
      </c>
      <c r="AD207" s="81" t="str">
        <f>IF($T207="Cumplimiento","",INDEX(TABLA_TIPO_MEDICION[2],MATCH($U207,TABLA_TIPO_MEDICION[TIPO_MEDICION],0),1))</f>
        <v/>
      </c>
      <c r="AE207" s="81" t="str">
        <f>IF($T207="Cumplimiento","",INDEX(TABLA_TIPO_MEDICION[3],MATCH($U207,TABLA_TIPO_MEDICION[TIPO_MEDICION],0),1))</f>
        <v/>
      </c>
      <c r="AF207" s="81" t="str">
        <f>IF($T207="Cumplimiento","",INDEX(TABLA_TIPO_MEDICION[4],MATCH($U207,TABLA_TIPO_MEDICION[TIPO_MEDICION],0),1))</f>
        <v/>
      </c>
      <c r="AH207" s="74"/>
      <c r="AI207" s="59"/>
      <c r="AJ207" s="58"/>
      <c r="AK207" s="74"/>
      <c r="AL207" s="74"/>
      <c r="AM207" s="58"/>
      <c r="AN207" s="58"/>
      <c r="AO207" s="82">
        <v>0.25</v>
      </c>
      <c r="AQ207" s="3"/>
      <c r="AS207" s="83" t="str">
        <f>IF($AQ207="","",IF($T207="Cumplimiento",INDEX(TABLA_SI_NO[Valor],MATCH($AQ207,TABLA_SI_NO[SI_NO],0),1),IF($AQ207&lt;$Y207,$AC207,IF($AQ207&lt;$Z207,$AD207,IF($AQ207&lt;$AA207,$AE207,IF($AQ207&gt;=$AA207,$AF207))))))</f>
        <v/>
      </c>
      <c r="AU207" s="74"/>
      <c r="AV207" s="84">
        <f t="shared" ref="AV207" si="106">IF(W207="SI",IF(AS207=0,1,0),0)</f>
        <v>0</v>
      </c>
      <c r="AX207" s="74"/>
      <c r="AY207" s="59"/>
      <c r="AZ207" s="58"/>
      <c r="BA207" s="74"/>
      <c r="BD207" s="58"/>
      <c r="BE207" s="82">
        <f t="shared" si="103"/>
        <v>0</v>
      </c>
    </row>
    <row r="208" spans="1:59" ht="3.75" customHeight="1" x14ac:dyDescent="0.25">
      <c r="B208" s="55" t="str">
        <f t="shared" si="104"/>
        <v>TREPANOS</v>
      </c>
      <c r="C208" s="55" t="str">
        <f t="shared" si="104"/>
        <v>Equipamiento &amp; Soporte Técnico</v>
      </c>
      <c r="D208" s="55" t="str">
        <f t="shared" si="104"/>
        <v>Equipamiento</v>
      </c>
      <c r="E208" s="55" t="str">
        <f t="shared" si="97"/>
        <v/>
      </c>
      <c r="F208" s="55" t="str">
        <f t="shared" si="98"/>
        <v>TREPANOSEquipamiento &amp; Soporte Técnico</v>
      </c>
      <c r="G208" s="55" t="str">
        <f t="shared" si="61"/>
        <v>TREPANOSEquipamiento &amp; Soporte TécnicoEquipamiento</v>
      </c>
      <c r="H208" s="55" t="str">
        <f t="shared" si="99"/>
        <v/>
      </c>
      <c r="J208" s="35" t="str">
        <f t="shared" si="96"/>
        <v>-TREPANOS</v>
      </c>
      <c r="AI208" s="59"/>
      <c r="AK208" s="74"/>
      <c r="AN208" s="58"/>
      <c r="AY208" s="59"/>
      <c r="BA208" s="74"/>
    </row>
    <row r="209" spans="1:59" ht="3.95" customHeight="1" x14ac:dyDescent="0.25">
      <c r="B209" s="55" t="str">
        <f t="shared" si="104"/>
        <v>TREPANOS</v>
      </c>
      <c r="C209" s="55" t="str">
        <f t="shared" si="104"/>
        <v>Equipamiento &amp; Soporte Técnico</v>
      </c>
      <c r="D209" s="55" t="str">
        <f t="shared" si="104"/>
        <v>Equipamiento</v>
      </c>
      <c r="E209" s="55" t="str">
        <f t="shared" si="97"/>
        <v/>
      </c>
      <c r="F209" s="55" t="str">
        <f t="shared" si="98"/>
        <v>TREPANOSEquipamiento &amp; Soporte Técnico</v>
      </c>
      <c r="G209" s="55" t="str">
        <f t="shared" si="61"/>
        <v>TREPANOSEquipamiento &amp; Soporte TécnicoEquipamiento</v>
      </c>
      <c r="H209" s="55" t="str">
        <f t="shared" si="99"/>
        <v/>
      </c>
      <c r="J209" s="35" t="str">
        <f t="shared" si="96"/>
        <v>-TREPANOS</v>
      </c>
      <c r="AY209" s="59"/>
      <c r="BB209" s="75"/>
    </row>
    <row r="210" spans="1:59" ht="15" customHeight="1" x14ac:dyDescent="0.25">
      <c r="B210" s="55" t="str">
        <f t="shared" si="104"/>
        <v>TREPANOS</v>
      </c>
      <c r="C210" s="55" t="str">
        <f t="shared" si="104"/>
        <v>Facilidades / Instalaciones</v>
      </c>
      <c r="D210" s="55" t="str">
        <f t="shared" si="104"/>
        <v>Equipamiento</v>
      </c>
      <c r="E210" s="55" t="str">
        <f t="shared" si="97"/>
        <v/>
      </c>
      <c r="F210" s="55" t="str">
        <f t="shared" si="98"/>
        <v>TREPANOSFacilidades / Instalaciones</v>
      </c>
      <c r="G210" s="55" t="str">
        <f t="shared" ref="G210:G215" si="107">IF(D210="","",CONCATENATE($B210,$C210,$D210))</f>
        <v>TREPANOSFacilidades / InstalacionesEquipamiento</v>
      </c>
      <c r="H210" s="55" t="str">
        <f t="shared" si="99"/>
        <v/>
      </c>
      <c r="I210" s="36" t="s">
        <v>58</v>
      </c>
      <c r="J210" s="35" t="str">
        <f t="shared" si="96"/>
        <v>1.3-TREPANOS</v>
      </c>
      <c r="N210" s="62" t="s">
        <v>59</v>
      </c>
      <c r="O210" s="62"/>
      <c r="P210" s="63"/>
      <c r="Q210" s="62"/>
      <c r="R210" s="62"/>
      <c r="T210" s="62"/>
      <c r="U210" s="62"/>
      <c r="W210" s="62"/>
      <c r="Y210" s="62"/>
      <c r="Z210" s="62"/>
      <c r="AA210" s="62"/>
      <c r="AC210" s="62"/>
      <c r="AD210" s="62"/>
      <c r="AE210" s="62"/>
      <c r="AF210" s="62"/>
      <c r="AH210" s="58"/>
      <c r="AI210" s="64">
        <v>0.1</v>
      </c>
      <c r="AJ210" s="58"/>
      <c r="AK210" s="65">
        <f>SUMIFS($AL:$AL,$F:$F,$F210)</f>
        <v>1</v>
      </c>
      <c r="AL210" s="65"/>
      <c r="AM210" s="58"/>
      <c r="AN210" s="42"/>
      <c r="AO210" s="42"/>
      <c r="AP210" s="42"/>
      <c r="AQ210" s="42"/>
      <c r="AR210" s="42"/>
      <c r="AS210" s="42"/>
      <c r="AT210" s="42"/>
      <c r="AU210" s="42"/>
      <c r="AX210" s="58"/>
      <c r="AY210" s="64">
        <f>AI210*BD210</f>
        <v>0</v>
      </c>
      <c r="AZ210" s="58"/>
      <c r="BD210" s="65">
        <f>SUMIFS($BB:$BB,$F:$F,$F210)</f>
        <v>0</v>
      </c>
      <c r="BE210" s="65"/>
    </row>
    <row r="211" spans="1:59" ht="3.95" customHeight="1" x14ac:dyDescent="0.25">
      <c r="B211" s="55" t="str">
        <f t="shared" si="104"/>
        <v>TREPANOS</v>
      </c>
      <c r="C211" s="55" t="str">
        <f t="shared" si="104"/>
        <v>Facilidades / Instalaciones</v>
      </c>
      <c r="D211" s="55" t="str">
        <f t="shared" si="104"/>
        <v>Equipamiento</v>
      </c>
      <c r="E211" s="55" t="str">
        <f t="shared" si="97"/>
        <v/>
      </c>
      <c r="F211" s="55" t="str">
        <f t="shared" si="98"/>
        <v>TREPANOSFacilidades / Instalaciones</v>
      </c>
      <c r="G211" s="55" t="str">
        <f t="shared" si="107"/>
        <v>TREPANOSFacilidades / InstalacionesEquipamiento</v>
      </c>
      <c r="H211" s="55" t="str">
        <f t="shared" si="99"/>
        <v/>
      </c>
      <c r="J211" s="35" t="str">
        <f t="shared" si="96"/>
        <v>-TREPANOS</v>
      </c>
      <c r="T211" s="53"/>
      <c r="U211" s="53"/>
      <c r="W211" s="53"/>
      <c r="Y211" s="53"/>
      <c r="Z211" s="53"/>
      <c r="AA211" s="53"/>
      <c r="AC211" s="53"/>
      <c r="AD211" s="53"/>
      <c r="AE211" s="53"/>
      <c r="AF211" s="53"/>
      <c r="AH211" s="58"/>
      <c r="AI211" s="59"/>
      <c r="AJ211" s="58"/>
      <c r="AK211" s="58"/>
      <c r="AL211" s="59"/>
      <c r="AM211" s="58"/>
      <c r="AN211" s="58"/>
      <c r="AO211" s="59"/>
      <c r="AQ211" s="42"/>
      <c r="AR211" s="42"/>
      <c r="AS211" s="42"/>
      <c r="AT211" s="42"/>
      <c r="AU211" s="42"/>
      <c r="AX211" s="58"/>
      <c r="AY211" s="59"/>
      <c r="AZ211" s="58"/>
      <c r="BA211" s="58"/>
      <c r="BB211" s="59"/>
      <c r="BD211" s="53"/>
      <c r="BE211" s="53"/>
    </row>
    <row r="212" spans="1:59" ht="15" customHeight="1" x14ac:dyDescent="0.25">
      <c r="B212" s="55" t="str">
        <f t="shared" si="104"/>
        <v>TREPANOS</v>
      </c>
      <c r="C212" s="55" t="str">
        <f t="shared" si="104"/>
        <v>Facilidades / Instalaciones</v>
      </c>
      <c r="D212" s="55" t="str">
        <f t="shared" si="104"/>
        <v>Planta</v>
      </c>
      <c r="E212" s="55" t="str">
        <f t="shared" si="97"/>
        <v/>
      </c>
      <c r="F212" s="55" t="str">
        <f t="shared" si="98"/>
        <v>TREPANOSFacilidades / Instalaciones</v>
      </c>
      <c r="G212" s="55" t="str">
        <f t="shared" si="107"/>
        <v>TREPANOSFacilidades / InstalacionesPlanta</v>
      </c>
      <c r="H212" s="55" t="str">
        <f t="shared" si="99"/>
        <v/>
      </c>
      <c r="J212" s="35" t="str">
        <f t="shared" si="96"/>
        <v>-TREPANOS</v>
      </c>
      <c r="N212" s="67"/>
      <c r="O212" s="68" t="s">
        <v>97</v>
      </c>
      <c r="P212" s="69"/>
      <c r="Q212" s="68"/>
      <c r="R212" s="68"/>
      <c r="T212" s="68"/>
      <c r="U212" s="68"/>
      <c r="W212" s="68"/>
      <c r="Y212" s="68"/>
      <c r="Z212" s="68"/>
      <c r="AA212" s="68"/>
      <c r="AC212" s="68"/>
      <c r="AD212" s="68"/>
      <c r="AE212" s="68"/>
      <c r="AF212" s="68"/>
      <c r="AH212" s="58"/>
      <c r="AJ212" s="58"/>
      <c r="AK212" s="70">
        <v>0.5</v>
      </c>
      <c r="AL212" s="71">
        <v>1</v>
      </c>
      <c r="AM212" s="58"/>
      <c r="AN212" s="72">
        <f>SUMIFS($AO:$AO,$G:$G,$G212)</f>
        <v>1</v>
      </c>
      <c r="AO212" s="73"/>
      <c r="AQ212" s="42"/>
      <c r="AR212" s="42"/>
      <c r="AS212" s="42"/>
      <c r="AT212" s="42"/>
      <c r="AU212" s="42"/>
      <c r="AX212" s="58"/>
      <c r="AY212" s="59"/>
      <c r="AZ212" s="58"/>
      <c r="BA212" s="70"/>
      <c r="BB212" s="71">
        <f>AL212*BD212</f>
        <v>0</v>
      </c>
      <c r="BD212" s="72">
        <f>SUMIFS($BE:$BE,$G:$G,$G212)</f>
        <v>0</v>
      </c>
      <c r="BE212" s="73"/>
    </row>
    <row r="213" spans="1:59" ht="15" customHeight="1" x14ac:dyDescent="0.25">
      <c r="B213" s="55" t="str">
        <f t="shared" si="104"/>
        <v>TREPANOS</v>
      </c>
      <c r="C213" s="55" t="str">
        <f t="shared" si="104"/>
        <v>Facilidades / Instalaciones</v>
      </c>
      <c r="D213" s="55" t="str">
        <f t="shared" si="104"/>
        <v>Planta</v>
      </c>
      <c r="E213" s="55" t="str">
        <f t="shared" si="97"/>
        <v/>
      </c>
      <c r="F213" s="55" t="str">
        <f t="shared" si="98"/>
        <v>TREPANOSFacilidades / Instalaciones</v>
      </c>
      <c r="G213" s="55" t="str">
        <f t="shared" si="107"/>
        <v>TREPANOSFacilidades / InstalacionesPlanta</v>
      </c>
      <c r="H213" s="55" t="str">
        <f t="shared" si="99"/>
        <v/>
      </c>
      <c r="J213" s="35" t="str">
        <f t="shared" si="96"/>
        <v>-TREPANOS</v>
      </c>
      <c r="T213" s="53"/>
      <c r="U213" s="53"/>
      <c r="W213" s="53"/>
      <c r="Y213" s="53"/>
      <c r="Z213" s="53"/>
      <c r="AA213" s="53"/>
      <c r="AJ213" s="58"/>
      <c r="AK213" s="74"/>
      <c r="AL213" s="75"/>
      <c r="AM213" s="58"/>
      <c r="AN213" s="58"/>
      <c r="AO213" s="76"/>
      <c r="AQ213" s="53"/>
      <c r="AS213" s="53"/>
      <c r="AU213" s="58"/>
      <c r="AV213" s="93"/>
      <c r="AX213" s="58"/>
      <c r="AY213" s="59"/>
      <c r="AZ213" s="58"/>
      <c r="BA213" s="74"/>
      <c r="BB213" s="75"/>
      <c r="BD213" s="58"/>
      <c r="BE213" s="76"/>
    </row>
    <row r="214" spans="1:59" ht="45" customHeight="1" x14ac:dyDescent="0.25">
      <c r="B214" s="55" t="str">
        <f t="shared" si="104"/>
        <v>TREPANOS</v>
      </c>
      <c r="C214" s="55" t="str">
        <f t="shared" si="104"/>
        <v>Facilidades / Instalaciones</v>
      </c>
      <c r="D214" s="55" t="str">
        <f t="shared" si="104"/>
        <v>Planta</v>
      </c>
      <c r="E214" s="55" t="str">
        <f t="shared" si="97"/>
        <v>Base Operativa</v>
      </c>
      <c r="F214" s="55" t="str">
        <f t="shared" si="98"/>
        <v>TREPANOSFacilidades / Instalaciones</v>
      </c>
      <c r="G214" s="55" t="str">
        <f t="shared" si="107"/>
        <v>TREPANOSFacilidades / InstalacionesPlanta</v>
      </c>
      <c r="H214" s="55" t="str">
        <f t="shared" si="99"/>
        <v>TREPANOSFacilidades / InstalacionesPlantaBase Operativa</v>
      </c>
      <c r="J214" s="35" t="str">
        <f t="shared" si="96"/>
        <v>-TREPANOS</v>
      </c>
      <c r="P214" s="77" t="s">
        <v>162</v>
      </c>
      <c r="Q214" s="124" t="s">
        <v>163</v>
      </c>
      <c r="R214" s="78" t="s">
        <v>164</v>
      </c>
      <c r="T214" s="79" t="s">
        <v>30</v>
      </c>
      <c r="U214" s="79"/>
      <c r="W214" s="79" t="s">
        <v>118</v>
      </c>
      <c r="Y214" s="92" t="s">
        <v>31</v>
      </c>
      <c r="Z214" s="92" t="s">
        <v>31</v>
      </c>
      <c r="AA214" s="92" t="s">
        <v>31</v>
      </c>
      <c r="AC214" s="81" t="str">
        <f>IF($T214="Cumplimiento","",INDEX(TABLA_TIPO_MEDICION[1],MATCH($U214,TABLA_TIPO_MEDICION[TIPO_MEDICION],0),1))</f>
        <v/>
      </c>
      <c r="AD214" s="81" t="str">
        <f>IF($T214="Cumplimiento","",INDEX(TABLA_TIPO_MEDICION[2],MATCH($U214,TABLA_TIPO_MEDICION[TIPO_MEDICION],0),1))</f>
        <v/>
      </c>
      <c r="AE214" s="81" t="str">
        <f>IF($T214="Cumplimiento","",INDEX(TABLA_TIPO_MEDICION[3],MATCH($U214,TABLA_TIPO_MEDICION[TIPO_MEDICION],0),1))</f>
        <v/>
      </c>
      <c r="AF214" s="81" t="str">
        <f>IF($T214="Cumplimiento","",INDEX(TABLA_TIPO_MEDICION[4],MATCH($U214,TABLA_TIPO_MEDICION[TIPO_MEDICION],0),1))</f>
        <v/>
      </c>
      <c r="AJ214" s="58"/>
      <c r="AK214" s="74"/>
      <c r="AL214" s="74"/>
      <c r="AM214" s="58"/>
      <c r="AN214" s="58"/>
      <c r="AO214" s="82">
        <v>0.6</v>
      </c>
      <c r="AQ214" s="3"/>
      <c r="AS214" s="83" t="str">
        <f>IF($AQ214="","",IF($T214="Cumplimiento",INDEX(TABLA_SI_NO[Valor],MATCH($AQ214,TABLA_SI_NO[SI_NO],0),1),IF($AQ214&lt;$Y214,$AC214,IF($AQ214&lt;$Z214,$AD214,IF($AQ214&lt;$AA214,$AE214,IF($AQ214&gt;=$AA214,$AF214))))))</f>
        <v/>
      </c>
      <c r="AU214" s="74"/>
      <c r="AV214" s="84">
        <f t="shared" ref="AV214" si="108">IF(W214="SI",IF(AS214=0,1,0),0)</f>
        <v>0</v>
      </c>
      <c r="AX214" s="74"/>
      <c r="AY214" s="59"/>
      <c r="AZ214" s="58"/>
      <c r="BA214" s="74"/>
      <c r="BB214" s="75"/>
      <c r="BD214" s="58"/>
      <c r="BE214" s="82">
        <f t="shared" ref="BE214" si="109">IF($AS214="",0,$AS214*$AO214)</f>
        <v>0</v>
      </c>
    </row>
    <row r="215" spans="1:59" ht="45" customHeight="1" x14ac:dyDescent="0.25">
      <c r="B215" s="55" t="str">
        <f t="shared" si="104"/>
        <v>TREPANOS</v>
      </c>
      <c r="C215" s="55" t="str">
        <f t="shared" si="104"/>
        <v>Facilidades / Instalaciones</v>
      </c>
      <c r="D215" s="55" t="str">
        <f t="shared" si="104"/>
        <v>Planta</v>
      </c>
      <c r="E215" s="55" t="str">
        <f t="shared" si="97"/>
        <v>Capacidad de Inspección Bajo Standard DS-1 y DS-1 Bits de TH Hill en cercanías de Paraíso</v>
      </c>
      <c r="F215" s="55" t="str">
        <f t="shared" si="98"/>
        <v>TREPANOSFacilidades / Instalaciones</v>
      </c>
      <c r="G215" s="55" t="str">
        <f t="shared" si="107"/>
        <v>TREPANOSFacilidades / InstalacionesPlanta</v>
      </c>
      <c r="H215" s="55" t="str">
        <f t="shared" si="99"/>
        <v>TREPANOSFacilidades / InstalacionesPlantaCapacidad de Inspección Bajo Standard DS-1 y DS-1 Bits de TH Hill en cercanías de Paraíso</v>
      </c>
      <c r="J215" s="35" t="str">
        <f t="shared" si="96"/>
        <v>-TREPANOS</v>
      </c>
      <c r="P215" s="77" t="s">
        <v>165</v>
      </c>
      <c r="Q215" s="78" t="s">
        <v>166</v>
      </c>
      <c r="R215" s="78" t="s">
        <v>164</v>
      </c>
      <c r="T215" s="79" t="s">
        <v>30</v>
      </c>
      <c r="U215" s="79"/>
      <c r="W215" s="79" t="s">
        <v>118</v>
      </c>
      <c r="Y215" s="92" t="s">
        <v>31</v>
      </c>
      <c r="Z215" s="92" t="s">
        <v>31</v>
      </c>
      <c r="AA215" s="92" t="s">
        <v>31</v>
      </c>
      <c r="AC215" s="81" t="str">
        <f>IF($T215="Cumplimiento","",INDEX(TABLA_TIPO_MEDICION[1],MATCH($U215,TABLA_TIPO_MEDICION[TIPO_MEDICION],0),1))</f>
        <v/>
      </c>
      <c r="AD215" s="81" t="str">
        <f>IF($T215="Cumplimiento","",INDEX(TABLA_TIPO_MEDICION[2],MATCH($U215,TABLA_TIPO_MEDICION[TIPO_MEDICION],0),1))</f>
        <v/>
      </c>
      <c r="AE215" s="81" t="str">
        <f>IF($T215="Cumplimiento","",INDEX(TABLA_TIPO_MEDICION[3],MATCH($U215,TABLA_TIPO_MEDICION[TIPO_MEDICION],0),1))</f>
        <v/>
      </c>
      <c r="AF215" s="81" t="str">
        <f>IF($T215="Cumplimiento","",INDEX(TABLA_TIPO_MEDICION[4],MATCH($U215,TABLA_TIPO_MEDICION[TIPO_MEDICION],0),1))</f>
        <v/>
      </c>
      <c r="AJ215" s="58"/>
      <c r="AK215" s="74"/>
      <c r="AL215" s="74"/>
      <c r="AM215" s="58"/>
      <c r="AN215" s="58"/>
      <c r="AO215" s="82">
        <v>0.4</v>
      </c>
      <c r="AQ215" s="3"/>
      <c r="AS215" s="83" t="str">
        <f>IF($AQ215="","",IF($T215="Cumplimiento",INDEX(TABLA_SI_NO[Valor],MATCH($AQ215,TABLA_SI_NO[SI_NO],0),1),IF($AQ215&lt;$Y215,$AC215,IF($AQ215&lt;$Z215,$AD215,IF($AQ215&lt;$AA215,$AE215,IF($AQ215&gt;=$AA215,$AF215))))))</f>
        <v/>
      </c>
      <c r="AU215" s="74"/>
      <c r="AV215" s="84">
        <f t="shared" ref="AV215" si="110">IF(W215="SI",IF(AS215=0,1,0),0)</f>
        <v>0</v>
      </c>
      <c r="AX215" s="74"/>
      <c r="AY215" s="59"/>
      <c r="AZ215" s="58"/>
      <c r="BA215" s="74"/>
      <c r="BB215" s="75"/>
      <c r="BD215" s="58"/>
      <c r="BE215" s="82">
        <f t="shared" ref="BE215" si="111">IF($AS215="",0,$AS215*$AO215)</f>
        <v>0</v>
      </c>
    </row>
    <row r="216" spans="1:59" ht="15.75" customHeight="1" x14ac:dyDescent="0.25"/>
    <row r="217" spans="1:59" ht="15" customHeight="1" x14ac:dyDescent="0.25">
      <c r="B217" s="55" t="str">
        <f t="shared" ref="B217:D232" si="112">IF(M217="",IF(B216="","",B216),M217)</f>
        <v>HERRAMIENTAS DE FONDO</v>
      </c>
      <c r="C217" s="55" t="str">
        <f t="shared" si="112"/>
        <v/>
      </c>
      <c r="D217" s="55" t="str">
        <f t="shared" si="112"/>
        <v/>
      </c>
      <c r="E217" s="55" t="str">
        <f t="shared" ref="E217:E281" si="113">IF(P217="","",P217)</f>
        <v/>
      </c>
      <c r="F217" s="55" t="str">
        <f t="shared" ref="F217:F287" si="114">CONCATENATE($B217,$C217)</f>
        <v>HERRAMIENTAS DE FONDO</v>
      </c>
      <c r="G217" s="55" t="str">
        <f t="shared" ref="G217:G281" si="115">IF(D217="","",CONCATENATE($B217,$C217,$D217))</f>
        <v/>
      </c>
      <c r="H217" s="55" t="str">
        <f t="shared" ref="H217:H281" si="116">IF(E217="","",CONCATENATE($B217,$C217,$D217,$E217))</f>
        <v/>
      </c>
      <c r="I217" s="36">
        <v>1</v>
      </c>
      <c r="J217" s="35" t="str">
        <f t="shared" ref="J217:J259" si="117">CONCATENATE(I217,"-",B217)</f>
        <v>1-HERRAMIENTAS DE FONDO</v>
      </c>
      <c r="M217" s="39" t="s">
        <v>167</v>
      </c>
      <c r="N217" s="39"/>
      <c r="O217" s="39"/>
      <c r="P217" s="40"/>
      <c r="Q217" s="39"/>
      <c r="R217" s="39"/>
      <c r="T217" s="56" t="s">
        <v>16</v>
      </c>
      <c r="U217" s="56"/>
      <c r="W217" s="56"/>
      <c r="Y217" s="56"/>
      <c r="Z217" s="56"/>
      <c r="AA217" s="56"/>
      <c r="AC217" s="56"/>
      <c r="AD217" s="56"/>
      <c r="AE217" s="56"/>
      <c r="AF217" s="56"/>
      <c r="AH217" s="57">
        <f>SUMIFS($AI:$AI,$B:$B,$B217)</f>
        <v>0.99999999999999989</v>
      </c>
      <c r="AI217" s="57"/>
      <c r="AJ217" s="58"/>
      <c r="AK217" s="58"/>
      <c r="AL217" s="58"/>
      <c r="AM217" s="58"/>
      <c r="AN217" s="59"/>
      <c r="AO217" s="59"/>
      <c r="AQ217" s="53"/>
      <c r="AR217" s="53"/>
      <c r="AS217" s="53"/>
      <c r="AU217" s="60" t="str">
        <f>IF(SUMIFS($AV:$AV,$B:$B,$B217)&gt;0,"NC","")</f>
        <v/>
      </c>
      <c r="AV217" s="61"/>
      <c r="AZ217" s="58"/>
      <c r="BA217" s="59"/>
      <c r="BB217" s="59"/>
      <c r="BD217" s="57">
        <f>IF(AU217="NC",0,SUMIFS($AY:$AY,$B:$B,$B217))</f>
        <v>0</v>
      </c>
      <c r="BE217" s="57"/>
    </row>
    <row r="218" spans="1:59" ht="3" customHeight="1" x14ac:dyDescent="0.25">
      <c r="B218" s="55" t="str">
        <f t="shared" si="112"/>
        <v>HERRAMIENTAS DE FONDO</v>
      </c>
      <c r="C218" s="55" t="str">
        <f t="shared" si="112"/>
        <v/>
      </c>
      <c r="D218" s="55" t="str">
        <f t="shared" si="112"/>
        <v/>
      </c>
      <c r="E218" s="55" t="str">
        <f t="shared" si="113"/>
        <v/>
      </c>
      <c r="F218" s="55" t="str">
        <f t="shared" si="114"/>
        <v>HERRAMIENTAS DE FONDO</v>
      </c>
      <c r="G218" s="55" t="str">
        <f t="shared" si="115"/>
        <v/>
      </c>
      <c r="H218" s="55" t="str">
        <f t="shared" si="116"/>
        <v/>
      </c>
      <c r="I218" s="36" t="s">
        <v>17</v>
      </c>
      <c r="J218" s="35" t="str">
        <f t="shared" si="117"/>
        <v xml:space="preserve"> -HERRAMIENTAS DE FONDO</v>
      </c>
      <c r="T218" s="53"/>
      <c r="U218" s="53"/>
      <c r="W218" s="53"/>
      <c r="Y218" s="53"/>
      <c r="Z218" s="53"/>
      <c r="AA218" s="53"/>
      <c r="AH218" s="58"/>
      <c r="AI218" s="59"/>
      <c r="AJ218" s="58"/>
      <c r="AK218" s="58"/>
      <c r="AL218" s="59"/>
      <c r="AM218" s="58"/>
      <c r="AN218" s="59"/>
      <c r="AO218" s="59"/>
      <c r="AQ218" s="53"/>
      <c r="AR218" s="53"/>
      <c r="AS218" s="53"/>
      <c r="AU218" s="58"/>
      <c r="AV218" s="54"/>
      <c r="AX218" s="58"/>
      <c r="AY218" s="59"/>
      <c r="AZ218" s="58"/>
      <c r="BA218" s="59"/>
      <c r="BB218" s="59"/>
      <c r="BD218" s="53"/>
      <c r="BE218" s="53"/>
    </row>
    <row r="219" spans="1:59" ht="15" customHeight="1" x14ac:dyDescent="0.25">
      <c r="B219" s="55" t="str">
        <f t="shared" si="112"/>
        <v>HERRAMIENTAS DE FONDO</v>
      </c>
      <c r="C219" s="55" t="str">
        <f t="shared" si="112"/>
        <v>Personal</v>
      </c>
      <c r="D219" s="55" t="str">
        <f t="shared" si="112"/>
        <v/>
      </c>
      <c r="E219" s="55" t="str">
        <f t="shared" si="113"/>
        <v/>
      </c>
      <c r="F219" s="55" t="str">
        <f t="shared" si="114"/>
        <v>HERRAMIENTAS DE FONDOPersonal</v>
      </c>
      <c r="G219" s="55" t="str">
        <f t="shared" si="115"/>
        <v/>
      </c>
      <c r="H219" s="55" t="str">
        <f t="shared" si="116"/>
        <v/>
      </c>
      <c r="I219" s="36" t="s">
        <v>18</v>
      </c>
      <c r="J219" s="35" t="str">
        <f t="shared" si="117"/>
        <v>1.1-HERRAMIENTAS DE FONDO</v>
      </c>
      <c r="N219" s="62" t="s">
        <v>19</v>
      </c>
      <c r="O219" s="62"/>
      <c r="P219" s="63"/>
      <c r="Q219" s="62"/>
      <c r="R219" s="62"/>
      <c r="T219" s="62"/>
      <c r="U219" s="62"/>
      <c r="W219" s="62"/>
      <c r="Y219" s="62"/>
      <c r="Z219" s="62"/>
      <c r="AA219" s="62"/>
      <c r="AC219" s="62"/>
      <c r="AD219" s="62"/>
      <c r="AE219" s="62"/>
      <c r="AF219" s="62"/>
      <c r="AH219" s="58"/>
      <c r="AI219" s="64">
        <v>0.2</v>
      </c>
      <c r="AJ219" s="58"/>
      <c r="AK219" s="65">
        <f>SUMIFS($AL:$AL,$F:$F,$F219)</f>
        <v>1</v>
      </c>
      <c r="AL219" s="65"/>
      <c r="AM219" s="53"/>
      <c r="AN219" s="53"/>
      <c r="AO219" s="53"/>
      <c r="AP219" s="53"/>
      <c r="AQ219" s="53"/>
      <c r="AR219" s="53"/>
      <c r="AS219" s="53"/>
      <c r="AU219" s="58"/>
      <c r="AV219" s="54"/>
      <c r="AX219" s="58"/>
      <c r="AY219" s="64">
        <f>AI219*BD219</f>
        <v>0</v>
      </c>
      <c r="AZ219" s="58"/>
      <c r="BD219" s="65">
        <f>SUMIFS($BB:$BB,$F:$F,$F219)</f>
        <v>0</v>
      </c>
      <c r="BE219" s="65"/>
    </row>
    <row r="220" spans="1:59" ht="3" customHeight="1" x14ac:dyDescent="0.25">
      <c r="B220" s="55" t="str">
        <f t="shared" si="112"/>
        <v>HERRAMIENTAS DE FONDO</v>
      </c>
      <c r="C220" s="55" t="str">
        <f t="shared" si="112"/>
        <v>Personal</v>
      </c>
      <c r="D220" s="55" t="str">
        <f t="shared" si="112"/>
        <v/>
      </c>
      <c r="E220" s="55" t="str">
        <f t="shared" si="113"/>
        <v/>
      </c>
      <c r="F220" s="55" t="str">
        <f t="shared" si="114"/>
        <v>HERRAMIENTAS DE FONDOPersonal</v>
      </c>
      <c r="G220" s="55" t="str">
        <f t="shared" si="115"/>
        <v/>
      </c>
      <c r="H220" s="55" t="str">
        <f t="shared" si="116"/>
        <v/>
      </c>
      <c r="I220" s="36" t="s">
        <v>17</v>
      </c>
      <c r="J220" s="35" t="str">
        <f t="shared" si="117"/>
        <v xml:space="preserve"> -HERRAMIENTAS DE FONDO</v>
      </c>
      <c r="T220" s="53"/>
      <c r="U220" s="53"/>
      <c r="W220" s="53"/>
      <c r="Y220" s="53"/>
      <c r="Z220" s="53"/>
      <c r="AA220" s="53"/>
      <c r="AC220" s="53"/>
      <c r="AD220" s="53"/>
      <c r="AE220" s="53"/>
      <c r="AF220" s="53"/>
      <c r="AH220" s="58"/>
      <c r="AI220" s="59"/>
      <c r="AJ220" s="58"/>
      <c r="AK220" s="58"/>
      <c r="AL220" s="59"/>
      <c r="AM220" s="58"/>
      <c r="AN220" s="58"/>
      <c r="AO220" s="59"/>
      <c r="AP220" s="53"/>
      <c r="AQ220" s="53"/>
      <c r="AR220" s="53"/>
      <c r="AS220" s="53"/>
      <c r="AU220" s="58"/>
      <c r="AV220" s="54"/>
      <c r="AX220" s="58"/>
      <c r="AY220" s="66"/>
      <c r="AZ220" s="58"/>
      <c r="BA220" s="58"/>
      <c r="BB220" s="59"/>
      <c r="BD220" s="53"/>
      <c r="BE220" s="53"/>
    </row>
    <row r="221" spans="1:59" ht="15" customHeight="1" x14ac:dyDescent="0.25">
      <c r="A221" s="67"/>
      <c r="B221" s="55" t="str">
        <f t="shared" si="112"/>
        <v>HERRAMIENTAS DE FONDO</v>
      </c>
      <c r="C221" s="55" t="str">
        <f t="shared" si="112"/>
        <v>Personal</v>
      </c>
      <c r="D221" s="55" t="str">
        <f t="shared" si="112"/>
        <v>Referente Técnico de la Línea</v>
      </c>
      <c r="E221" s="55" t="str">
        <f t="shared" si="113"/>
        <v/>
      </c>
      <c r="F221" s="55" t="str">
        <f t="shared" si="114"/>
        <v>HERRAMIENTAS DE FONDOPersonal</v>
      </c>
      <c r="G221" s="55" t="str">
        <f t="shared" si="115"/>
        <v>HERRAMIENTAS DE FONDOPersonalReferente Técnico de la Línea</v>
      </c>
      <c r="H221" s="55" t="str">
        <f t="shared" si="116"/>
        <v/>
      </c>
      <c r="I221" s="36" t="s">
        <v>17</v>
      </c>
      <c r="J221" s="35" t="str">
        <f t="shared" si="117"/>
        <v xml:space="preserve"> -HERRAMIENTAS DE FONDO</v>
      </c>
      <c r="M221" s="67"/>
      <c r="N221" s="67"/>
      <c r="O221" s="68" t="s">
        <v>20</v>
      </c>
      <c r="P221" s="69"/>
      <c r="Q221" s="68"/>
      <c r="R221" s="68"/>
      <c r="T221" s="68"/>
      <c r="U221" s="68"/>
      <c r="W221" s="68"/>
      <c r="Y221" s="68"/>
      <c r="Z221" s="68"/>
      <c r="AA221" s="68"/>
      <c r="AC221" s="68"/>
      <c r="AD221" s="68"/>
      <c r="AE221" s="68"/>
      <c r="AF221" s="68"/>
      <c r="AH221" s="58"/>
      <c r="AI221" s="58"/>
      <c r="AJ221" s="58"/>
      <c r="AK221" s="70"/>
      <c r="AL221" s="71">
        <v>1</v>
      </c>
      <c r="AM221" s="58"/>
      <c r="AN221" s="72">
        <f>SUMIFS($AO:$AO,$G:$G,$G221)</f>
        <v>1</v>
      </c>
      <c r="AO221" s="73"/>
      <c r="AQ221" s="53"/>
      <c r="AR221" s="53"/>
      <c r="AS221" s="53"/>
      <c r="AU221" s="58"/>
      <c r="AV221" s="54"/>
      <c r="AX221" s="58"/>
      <c r="AY221" s="66"/>
      <c r="AZ221" s="58"/>
      <c r="BA221" s="70"/>
      <c r="BB221" s="71">
        <f>AL221*BD221</f>
        <v>0</v>
      </c>
      <c r="BD221" s="72">
        <f>SUMIFS($BE:$BE,$G:$G,$G221)</f>
        <v>0</v>
      </c>
      <c r="BE221" s="73"/>
      <c r="BG221" s="58"/>
    </row>
    <row r="222" spans="1:59" ht="5.0999999999999996" customHeight="1" x14ac:dyDescent="0.25">
      <c r="B222" s="55" t="str">
        <f t="shared" si="112"/>
        <v>HERRAMIENTAS DE FONDO</v>
      </c>
      <c r="C222" s="55" t="str">
        <f t="shared" si="112"/>
        <v>Personal</v>
      </c>
      <c r="D222" s="55" t="str">
        <f t="shared" si="112"/>
        <v>Referente Técnico de la Línea</v>
      </c>
      <c r="E222" s="55" t="str">
        <f t="shared" si="113"/>
        <v/>
      </c>
      <c r="F222" s="55" t="str">
        <f t="shared" si="114"/>
        <v>HERRAMIENTAS DE FONDOPersonal</v>
      </c>
      <c r="G222" s="55" t="str">
        <f t="shared" si="115"/>
        <v>HERRAMIENTAS DE FONDOPersonalReferente Técnico de la Línea</v>
      </c>
      <c r="H222" s="55" t="str">
        <f t="shared" si="116"/>
        <v/>
      </c>
      <c r="I222" s="36" t="s">
        <v>17</v>
      </c>
      <c r="J222" s="35" t="str">
        <f t="shared" si="117"/>
        <v xml:space="preserve"> -HERRAMIENTAS DE FONDO</v>
      </c>
      <c r="T222" s="53"/>
      <c r="U222" s="53"/>
      <c r="W222" s="53"/>
      <c r="Y222" s="53"/>
      <c r="Z222" s="53"/>
      <c r="AA222" s="53"/>
      <c r="AH222" s="58"/>
      <c r="AI222" s="58"/>
      <c r="AJ222" s="58"/>
      <c r="AK222" s="74"/>
      <c r="AL222" s="75"/>
      <c r="AM222" s="58"/>
      <c r="AN222" s="58"/>
      <c r="AO222" s="76"/>
      <c r="AQ222" s="53"/>
      <c r="AS222" s="53"/>
      <c r="AU222" s="58"/>
      <c r="AV222" s="54"/>
      <c r="AX222" s="58"/>
      <c r="AY222" s="66"/>
      <c r="AZ222" s="58"/>
      <c r="BA222" s="74"/>
      <c r="BB222" s="75"/>
      <c r="BD222" s="58"/>
      <c r="BE222" s="76"/>
    </row>
    <row r="223" spans="1:59" ht="45" customHeight="1" x14ac:dyDescent="0.25">
      <c r="B223" s="55" t="str">
        <f t="shared" si="112"/>
        <v>HERRAMIENTAS DE FONDO</v>
      </c>
      <c r="C223" s="55" t="str">
        <f t="shared" si="112"/>
        <v>Personal</v>
      </c>
      <c r="D223" s="55" t="str">
        <f t="shared" si="112"/>
        <v>Referente Técnico de la Línea</v>
      </c>
      <c r="E223" s="55" t="str">
        <f t="shared" si="113"/>
        <v>Experiencia General</v>
      </c>
      <c r="F223" s="55" t="str">
        <f t="shared" si="114"/>
        <v>HERRAMIENTAS DE FONDOPersonal</v>
      </c>
      <c r="G223" s="55" t="str">
        <f t="shared" si="115"/>
        <v>HERRAMIENTAS DE FONDOPersonalReferente Técnico de la Línea</v>
      </c>
      <c r="H223" s="55" t="str">
        <f t="shared" si="116"/>
        <v>HERRAMIENTAS DE FONDOPersonalReferente Técnico de la LíneaExperiencia General</v>
      </c>
      <c r="I223" s="36" t="s">
        <v>17</v>
      </c>
      <c r="J223" s="35" t="str">
        <f t="shared" si="117"/>
        <v xml:space="preserve"> -HERRAMIENTAS DE FONDO</v>
      </c>
      <c r="P223" s="77" t="s">
        <v>21</v>
      </c>
      <c r="Q223" s="78" t="s">
        <v>152</v>
      </c>
      <c r="R223" s="78" t="s">
        <v>22</v>
      </c>
      <c r="T223" s="79" t="s">
        <v>23</v>
      </c>
      <c r="U223" s="79" t="s">
        <v>24</v>
      </c>
      <c r="W223" s="79" t="s">
        <v>25</v>
      </c>
      <c r="Y223" s="80">
        <v>5</v>
      </c>
      <c r="Z223" s="80">
        <v>8</v>
      </c>
      <c r="AA223" s="80">
        <v>8</v>
      </c>
      <c r="AC223" s="81">
        <f>IF($T223="Cumplimiento","",INDEX(TABLA_TIPO_MEDICION[1],MATCH($U223,TABLA_TIPO_MEDICION[TIPO_MEDICION],0),1))</f>
        <v>0</v>
      </c>
      <c r="AD223" s="81">
        <f>IF($T223="Cumplimiento","",INDEX(TABLA_TIPO_MEDICION[2],MATCH($U223,TABLA_TIPO_MEDICION[TIPO_MEDICION],0),1))</f>
        <v>0.8</v>
      </c>
      <c r="AE223" s="81">
        <f>IF($T223="Cumplimiento","",INDEX(TABLA_TIPO_MEDICION[3],MATCH($U223,TABLA_TIPO_MEDICION[TIPO_MEDICION],0),1))</f>
        <v>1</v>
      </c>
      <c r="AF223" s="81">
        <f>IF($T223="Cumplimiento","",INDEX(TABLA_TIPO_MEDICION[4],MATCH($U223,TABLA_TIPO_MEDICION[TIPO_MEDICION],0),1))</f>
        <v>1</v>
      </c>
      <c r="AH223" s="74"/>
      <c r="AI223" s="58"/>
      <c r="AJ223" s="58"/>
      <c r="AK223" s="74"/>
      <c r="AL223" s="58"/>
      <c r="AM223" s="58"/>
      <c r="AN223" s="58"/>
      <c r="AO223" s="82">
        <v>0.7</v>
      </c>
      <c r="AQ223" s="3"/>
      <c r="AS223" s="83" t="str">
        <f>IF($AQ223="","",IF($T223="Cumplimiento",INDEX(TABLA_SI_NO[Valor],MATCH($AQ223,TABLA_SI_NO[SI_NO],0),1),IF($AQ223&lt;$Y223,$AC223,IF($AQ223&lt;$Z223,$AD223,IF($AQ223&lt;$AA223,$AE223,IF($AQ223&gt;=$AA223,$AF223))))))</f>
        <v/>
      </c>
      <c r="AU223" s="74"/>
      <c r="AV223" s="84">
        <f t="shared" ref="AV223" si="118">IF(W223="SI",IF(AS223=0,1,0),0)</f>
        <v>0</v>
      </c>
      <c r="AX223" s="74"/>
      <c r="AY223" s="66"/>
      <c r="AZ223" s="58"/>
      <c r="BA223" s="74"/>
      <c r="BB223" s="66"/>
      <c r="BD223" s="58"/>
      <c r="BE223" s="82">
        <f t="shared" ref="BE223" si="119">IF($AS223="",0,$AS223*$AO223)</f>
        <v>0</v>
      </c>
    </row>
    <row r="224" spans="1:59" ht="45" customHeight="1" x14ac:dyDescent="0.25">
      <c r="B224" s="55" t="str">
        <f t="shared" si="112"/>
        <v>HERRAMIENTAS DE FONDO</v>
      </c>
      <c r="C224" s="55" t="str">
        <f t="shared" si="112"/>
        <v>Personal</v>
      </c>
      <c r="D224" s="55" t="str">
        <f t="shared" si="112"/>
        <v>Referente Técnico de la Línea</v>
      </c>
      <c r="E224" s="55" t="str">
        <f t="shared" si="113"/>
        <v>Experiencia Offshore</v>
      </c>
      <c r="F224" s="55" t="str">
        <f t="shared" si="114"/>
        <v>HERRAMIENTAS DE FONDOPersonal</v>
      </c>
      <c r="G224" s="55" t="str">
        <f t="shared" si="115"/>
        <v>HERRAMIENTAS DE FONDOPersonalReferente Técnico de la Línea</v>
      </c>
      <c r="H224" s="55" t="str">
        <f t="shared" si="116"/>
        <v>HERRAMIENTAS DE FONDOPersonalReferente Técnico de la LíneaExperiencia Offshore</v>
      </c>
      <c r="I224" s="36" t="s">
        <v>17</v>
      </c>
      <c r="J224" s="35" t="str">
        <f t="shared" si="117"/>
        <v xml:space="preserve"> -HERRAMIENTAS DE FONDO</v>
      </c>
      <c r="P224" s="77" t="s">
        <v>26</v>
      </c>
      <c r="Q224" s="78" t="s">
        <v>153</v>
      </c>
      <c r="R224" s="78" t="s">
        <v>22</v>
      </c>
      <c r="T224" s="79" t="s">
        <v>23</v>
      </c>
      <c r="U224" s="79" t="s">
        <v>24</v>
      </c>
      <c r="W224" s="79" t="s">
        <v>25</v>
      </c>
      <c r="Y224" s="80">
        <v>2</v>
      </c>
      <c r="Z224" s="80">
        <v>5</v>
      </c>
      <c r="AA224" s="80">
        <v>5</v>
      </c>
      <c r="AC224" s="81">
        <f>IF($T224="Cumplimiento","",INDEX(TABLA_TIPO_MEDICION[1],MATCH($U224,TABLA_TIPO_MEDICION[TIPO_MEDICION],0),1))</f>
        <v>0</v>
      </c>
      <c r="AD224" s="81">
        <f>IF($T224="Cumplimiento","",INDEX(TABLA_TIPO_MEDICION[2],MATCH($U224,TABLA_TIPO_MEDICION[TIPO_MEDICION],0),1))</f>
        <v>0.8</v>
      </c>
      <c r="AE224" s="81">
        <f>IF($T224="Cumplimiento","",INDEX(TABLA_TIPO_MEDICION[3],MATCH($U224,TABLA_TIPO_MEDICION[TIPO_MEDICION],0),1))</f>
        <v>1</v>
      </c>
      <c r="AF224" s="81">
        <f>IF($T224="Cumplimiento","",INDEX(TABLA_TIPO_MEDICION[4],MATCH($U224,TABLA_TIPO_MEDICION[TIPO_MEDICION],0),1))</f>
        <v>1</v>
      </c>
      <c r="AH224" s="74"/>
      <c r="AI224" s="58"/>
      <c r="AJ224" s="58"/>
      <c r="AK224" s="74"/>
      <c r="AL224" s="58"/>
      <c r="AM224" s="58"/>
      <c r="AN224" s="58"/>
      <c r="AO224" s="82">
        <v>0.3</v>
      </c>
      <c r="AQ224" s="3"/>
      <c r="AS224" s="83" t="str">
        <f>IF($AQ224="","",IF($T224="Cumplimiento",INDEX(TABLA_SI_NO[Valor],MATCH($AQ224,TABLA_SI_NO[SI_NO],0),1),IF($AQ224&lt;$Y224,$AC224,IF($AQ224&lt;$Z224,$AD224,IF($AQ224&lt;$AA224,$AE224,IF($AQ224&gt;=$AA224,$AF224))))))</f>
        <v/>
      </c>
      <c r="AU224" s="74"/>
      <c r="AV224" s="84">
        <f t="shared" ref="AV224" si="120">IF(W224="SI",IF(AS224=0,1,0),0)</f>
        <v>0</v>
      </c>
      <c r="AX224" s="74"/>
      <c r="AY224" s="66"/>
      <c r="AZ224" s="58"/>
      <c r="BA224" s="74"/>
      <c r="BB224" s="66"/>
      <c r="BD224" s="58"/>
      <c r="BE224" s="82">
        <f t="shared" ref="BE224" si="121">IF($AS224="",0,$AS224*$AO224)</f>
        <v>0</v>
      </c>
    </row>
    <row r="225" spans="2:57" ht="5.0999999999999996" customHeight="1" x14ac:dyDescent="0.25">
      <c r="B225" s="55" t="str">
        <f t="shared" si="112"/>
        <v>HERRAMIENTAS DE FONDO</v>
      </c>
      <c r="C225" s="55" t="str">
        <f t="shared" si="112"/>
        <v>Personal</v>
      </c>
      <c r="D225" s="55" t="str">
        <f t="shared" si="112"/>
        <v>Referente Técnico de la Línea</v>
      </c>
      <c r="E225" s="55" t="str">
        <f t="shared" si="113"/>
        <v/>
      </c>
      <c r="F225" s="55" t="str">
        <f t="shared" si="114"/>
        <v>HERRAMIENTAS DE FONDOPersonal</v>
      </c>
      <c r="G225" s="55" t="str">
        <f t="shared" si="115"/>
        <v>HERRAMIENTAS DE FONDOPersonalReferente Técnico de la Línea</v>
      </c>
      <c r="H225" s="55" t="str">
        <f t="shared" si="116"/>
        <v/>
      </c>
      <c r="I225" s="36" t="s">
        <v>17</v>
      </c>
      <c r="J225" s="35" t="str">
        <f t="shared" si="117"/>
        <v xml:space="preserve"> -HERRAMIENTAS DE FONDO</v>
      </c>
      <c r="P225" s="85"/>
      <c r="Q225" s="86"/>
      <c r="R225" s="86"/>
      <c r="T225" s="53"/>
      <c r="U225" s="53"/>
      <c r="W225" s="53"/>
      <c r="Y225" s="53"/>
      <c r="Z225" s="53"/>
      <c r="AA225" s="53"/>
      <c r="AH225" s="58"/>
      <c r="AI225" s="58"/>
      <c r="AJ225" s="58"/>
      <c r="AK225" s="58"/>
      <c r="AL225" s="66"/>
      <c r="AM225" s="58"/>
      <c r="AN225" s="58"/>
      <c r="AO225" s="66"/>
      <c r="AQ225" s="53"/>
      <c r="AS225" s="87"/>
      <c r="AU225" s="58"/>
      <c r="AV225" s="54"/>
      <c r="AX225" s="58"/>
      <c r="AY225" s="66"/>
      <c r="AZ225" s="58"/>
      <c r="BA225" s="58"/>
      <c r="BB225" s="66"/>
      <c r="BD225" s="87"/>
      <c r="BE225" s="87"/>
    </row>
    <row r="226" spans="2:57" s="95" customFormat="1" ht="18.75" customHeight="1" x14ac:dyDescent="0.25">
      <c r="B226" s="55" t="str">
        <f t="shared" si="112"/>
        <v>HERRAMIENTAS DE FONDO</v>
      </c>
      <c r="C226" s="55" t="str">
        <f t="shared" si="112"/>
        <v>Equipamiento &amp; Soporte Técnico</v>
      </c>
      <c r="D226" s="55" t="str">
        <f t="shared" si="112"/>
        <v>Referente Técnico de la Línea</v>
      </c>
      <c r="E226" s="55" t="str">
        <f t="shared" si="113"/>
        <v/>
      </c>
      <c r="F226" s="55" t="str">
        <f t="shared" si="114"/>
        <v>HERRAMIENTAS DE FONDOEquipamiento &amp; Soporte Técnico</v>
      </c>
      <c r="G226" s="55" t="str">
        <f t="shared" si="115"/>
        <v>HERRAMIENTAS DE FONDOEquipamiento &amp; Soporte TécnicoReferente Técnico de la Línea</v>
      </c>
      <c r="H226" s="55" t="str">
        <f t="shared" si="116"/>
        <v/>
      </c>
      <c r="I226" s="36" t="s">
        <v>34</v>
      </c>
      <c r="J226" s="35" t="str">
        <f t="shared" si="117"/>
        <v>1.2-HERRAMIENTAS DE FONDO</v>
      </c>
      <c r="N226" s="97" t="s">
        <v>35</v>
      </c>
      <c r="O226" s="97"/>
      <c r="P226" s="98"/>
      <c r="Q226" s="97"/>
      <c r="R226" s="97"/>
      <c r="T226" s="97"/>
      <c r="U226" s="97"/>
      <c r="W226" s="97"/>
      <c r="Y226" s="97"/>
      <c r="Z226" s="97"/>
      <c r="AA226" s="97"/>
      <c r="AC226" s="97"/>
      <c r="AD226" s="97"/>
      <c r="AE226" s="97"/>
      <c r="AF226" s="97"/>
      <c r="AH226" s="99"/>
      <c r="AI226" s="100">
        <v>0.7</v>
      </c>
      <c r="AJ226" s="99"/>
      <c r="AK226" s="142">
        <f>SUMIFS($AL:$AL,$F:$F,$F226)</f>
        <v>1</v>
      </c>
      <c r="AL226" s="142"/>
      <c r="AM226" s="99"/>
      <c r="AU226" s="99"/>
      <c r="AV226" s="91"/>
      <c r="AX226" s="99"/>
      <c r="AY226" s="100">
        <f>AI226*BD226</f>
        <v>0</v>
      </c>
      <c r="AZ226" s="99"/>
      <c r="BD226" s="142">
        <f>SUMIFS($BB:$BB,$F:$F,$F226)</f>
        <v>0</v>
      </c>
      <c r="BE226" s="142"/>
    </row>
    <row r="227" spans="2:57" ht="6.75" customHeight="1" x14ac:dyDescent="0.25">
      <c r="B227" s="55" t="str">
        <f t="shared" si="112"/>
        <v>HERRAMIENTAS DE FONDO</v>
      </c>
      <c r="C227" s="55" t="str">
        <f t="shared" si="112"/>
        <v>Equipamiento &amp; Soporte Técnico</v>
      </c>
      <c r="D227" s="55" t="str">
        <f t="shared" si="112"/>
        <v>Referente Técnico de la Línea</v>
      </c>
      <c r="E227" s="55" t="str">
        <f t="shared" si="113"/>
        <v/>
      </c>
      <c r="F227" s="55" t="str">
        <f t="shared" si="114"/>
        <v>HERRAMIENTAS DE FONDOEquipamiento &amp; Soporte Técnico</v>
      </c>
      <c r="G227" s="55" t="str">
        <f t="shared" si="115"/>
        <v>HERRAMIENTAS DE FONDOEquipamiento &amp; Soporte TécnicoReferente Técnico de la Línea</v>
      </c>
      <c r="H227" s="55" t="str">
        <f t="shared" si="116"/>
        <v/>
      </c>
      <c r="J227" s="35" t="str">
        <f t="shared" si="117"/>
        <v>-HERRAMIENTAS DE FONDO</v>
      </c>
      <c r="T227" s="53"/>
      <c r="U227" s="53"/>
      <c r="W227" s="53"/>
      <c r="Y227" s="53"/>
      <c r="Z227" s="53"/>
      <c r="AA227" s="53"/>
      <c r="AC227" s="53"/>
      <c r="AD227" s="53"/>
      <c r="AE227" s="53"/>
      <c r="AF227" s="53"/>
      <c r="AH227" s="58"/>
      <c r="AI227" s="59"/>
      <c r="AJ227" s="58"/>
      <c r="AK227" s="58"/>
      <c r="AL227" s="59"/>
      <c r="AM227" s="58"/>
      <c r="AN227" s="58"/>
      <c r="AO227" s="59"/>
      <c r="AU227" s="58"/>
      <c r="AV227" s="91"/>
      <c r="AX227" s="58"/>
      <c r="AY227" s="59"/>
      <c r="AZ227" s="58"/>
      <c r="BA227" s="58"/>
      <c r="BB227" s="59"/>
      <c r="BD227" s="53"/>
      <c r="BE227" s="53"/>
    </row>
    <row r="228" spans="2:57" s="95" customFormat="1" ht="17.25" customHeight="1" x14ac:dyDescent="0.25">
      <c r="B228" s="55" t="str">
        <f t="shared" si="112"/>
        <v>HERRAMIENTAS DE FONDO</v>
      </c>
      <c r="C228" s="55" t="str">
        <f t="shared" si="112"/>
        <v>Equipamiento &amp; Soporte Técnico</v>
      </c>
      <c r="D228" s="55" t="str">
        <f t="shared" si="112"/>
        <v>Equipamiento</v>
      </c>
      <c r="E228" s="55" t="str">
        <f t="shared" si="113"/>
        <v/>
      </c>
      <c r="F228" s="55" t="str">
        <f t="shared" si="114"/>
        <v>HERRAMIENTAS DE FONDOEquipamiento &amp; Soporte Técnico</v>
      </c>
      <c r="G228" s="55" t="str">
        <f t="shared" si="115"/>
        <v>HERRAMIENTAS DE FONDOEquipamiento &amp; Soporte TécnicoEquipamiento</v>
      </c>
      <c r="H228" s="55" t="str">
        <f t="shared" si="116"/>
        <v/>
      </c>
      <c r="I228" s="36"/>
      <c r="J228" s="35" t="str">
        <f t="shared" si="117"/>
        <v>-HERRAMIENTAS DE FONDO</v>
      </c>
      <c r="N228" s="102"/>
      <c r="O228" s="103" t="s">
        <v>84</v>
      </c>
      <c r="P228" s="104"/>
      <c r="Q228" s="103"/>
      <c r="R228" s="103"/>
      <c r="T228" s="103"/>
      <c r="U228" s="103"/>
      <c r="W228" s="103"/>
      <c r="Y228" s="103"/>
      <c r="Z228" s="103"/>
      <c r="AA228" s="103"/>
      <c r="AC228" s="103"/>
      <c r="AD228" s="103"/>
      <c r="AE228" s="103"/>
      <c r="AF228" s="103"/>
      <c r="AH228" s="99"/>
      <c r="AI228" s="59"/>
      <c r="AJ228" s="99"/>
      <c r="AK228" s="105">
        <v>0.5</v>
      </c>
      <c r="AL228" s="106">
        <v>1</v>
      </c>
      <c r="AM228" s="99"/>
      <c r="AN228" s="72">
        <f>SUMIFS($AO:$AO,$G:$G,$G228)</f>
        <v>1</v>
      </c>
      <c r="AO228" s="72"/>
      <c r="AU228" s="99"/>
      <c r="AV228" s="91"/>
      <c r="AX228" s="99"/>
      <c r="AY228" s="59"/>
      <c r="AZ228" s="99"/>
      <c r="BA228" s="105"/>
      <c r="BB228" s="106">
        <f>AL228*BD228</f>
        <v>0</v>
      </c>
      <c r="BD228" s="144">
        <f>SUMIFS($BE:$BE,$G:$G,$G228)</f>
        <v>0</v>
      </c>
      <c r="BE228" s="144"/>
    </row>
    <row r="229" spans="2:57" ht="3.75" customHeight="1" x14ac:dyDescent="0.25">
      <c r="B229" s="55" t="str">
        <f t="shared" si="112"/>
        <v>HERRAMIENTAS DE FONDO</v>
      </c>
      <c r="C229" s="55" t="str">
        <f t="shared" si="112"/>
        <v>Equipamiento &amp; Soporte Técnico</v>
      </c>
      <c r="D229" s="55" t="str">
        <f t="shared" si="112"/>
        <v>Equipamiento</v>
      </c>
      <c r="E229" s="55" t="str">
        <f t="shared" si="113"/>
        <v/>
      </c>
      <c r="F229" s="55" t="str">
        <f t="shared" si="114"/>
        <v>HERRAMIENTAS DE FONDOEquipamiento &amp; Soporte Técnico</v>
      </c>
      <c r="G229" s="55" t="str">
        <f t="shared" si="115"/>
        <v>HERRAMIENTAS DE FONDOEquipamiento &amp; Soporte TécnicoEquipamiento</v>
      </c>
      <c r="H229" s="55" t="str">
        <f t="shared" si="116"/>
        <v/>
      </c>
      <c r="J229" s="35" t="str">
        <f t="shared" si="117"/>
        <v>-HERRAMIENTAS DE FONDO</v>
      </c>
      <c r="T229" s="53"/>
      <c r="U229" s="53"/>
      <c r="W229" s="53"/>
      <c r="Y229" s="53"/>
      <c r="Z229" s="53"/>
      <c r="AA229" s="53"/>
      <c r="AH229" s="58"/>
      <c r="AI229" s="59"/>
      <c r="AJ229" s="58"/>
      <c r="AK229" s="74"/>
      <c r="AL229" s="75"/>
      <c r="AM229" s="58"/>
      <c r="AN229" s="58"/>
      <c r="AO229" s="76"/>
      <c r="AQ229" s="53"/>
      <c r="AS229" s="53"/>
      <c r="AU229" s="58"/>
      <c r="AV229" s="91"/>
      <c r="AX229" s="58"/>
      <c r="AY229" s="59"/>
      <c r="AZ229" s="58"/>
      <c r="BA229" s="74"/>
      <c r="BD229" s="58"/>
      <c r="BE229" s="76"/>
    </row>
    <row r="230" spans="2:57" ht="45" customHeight="1" x14ac:dyDescent="0.25">
      <c r="B230" s="55" t="str">
        <f t="shared" si="112"/>
        <v>HERRAMIENTAS DE FONDO</v>
      </c>
      <c r="C230" s="55" t="str">
        <f t="shared" si="112"/>
        <v>Equipamiento &amp; Soporte Técnico</v>
      </c>
      <c r="D230" s="55" t="str">
        <f t="shared" si="112"/>
        <v>Equipamiento</v>
      </c>
      <c r="E230" s="55" t="str">
        <f t="shared" si="113"/>
        <v>Martillos de perforación</v>
      </c>
      <c r="F230" s="55" t="str">
        <f t="shared" si="114"/>
        <v>HERRAMIENTAS DE FONDOEquipamiento &amp; Soporte Técnico</v>
      </c>
      <c r="G230" s="55" t="str">
        <f t="shared" si="115"/>
        <v>HERRAMIENTAS DE FONDOEquipamiento &amp; Soporte TécnicoEquipamiento</v>
      </c>
      <c r="H230" s="55" t="str">
        <f t="shared" si="116"/>
        <v>HERRAMIENTAS DE FONDOEquipamiento &amp; Soporte TécnicoEquipamientoMartillos de perforación</v>
      </c>
      <c r="J230" s="35" t="str">
        <f t="shared" si="117"/>
        <v>-HERRAMIENTAS DE FONDO</v>
      </c>
      <c r="P230" s="77" t="s">
        <v>168</v>
      </c>
      <c r="Q230" s="78" t="s">
        <v>169</v>
      </c>
      <c r="R230" s="78" t="s">
        <v>170</v>
      </c>
      <c r="T230" s="79" t="s">
        <v>30</v>
      </c>
      <c r="U230" s="79"/>
      <c r="W230" s="79" t="s">
        <v>25</v>
      </c>
      <c r="Y230" s="80" t="s">
        <v>31</v>
      </c>
      <c r="Z230" s="80" t="s">
        <v>31</v>
      </c>
      <c r="AA230" s="80" t="s">
        <v>31</v>
      </c>
      <c r="AC230" s="81" t="str">
        <f>IF($T230="Cumplimiento","",INDEX(TABLA_TIPO_MEDICION[1],MATCH($U230,TABLA_TIPO_MEDICION[TIPO_MEDICION],0),1))</f>
        <v/>
      </c>
      <c r="AD230" s="81" t="str">
        <f>IF($T230="Cumplimiento","",INDEX(TABLA_TIPO_MEDICION[2],MATCH($U230,TABLA_TIPO_MEDICION[TIPO_MEDICION],0),1))</f>
        <v/>
      </c>
      <c r="AE230" s="81" t="str">
        <f>IF($T230="Cumplimiento","",INDEX(TABLA_TIPO_MEDICION[3],MATCH($U230,TABLA_TIPO_MEDICION[TIPO_MEDICION],0),1))</f>
        <v/>
      </c>
      <c r="AF230" s="81" t="str">
        <f>IF($T230="Cumplimiento","",INDEX(TABLA_TIPO_MEDICION[4],MATCH($U230,TABLA_TIPO_MEDICION[TIPO_MEDICION],0),1))</f>
        <v/>
      </c>
      <c r="AH230" s="74"/>
      <c r="AI230" s="59"/>
      <c r="AJ230" s="58"/>
      <c r="AK230" s="74"/>
      <c r="AL230" s="74"/>
      <c r="AM230" s="58"/>
      <c r="AN230" s="58"/>
      <c r="AO230" s="82">
        <v>0.15</v>
      </c>
      <c r="AQ230" s="3"/>
      <c r="AS230" s="83" t="str">
        <f>IF($AQ230="","",IF($T230="Cumplimiento",INDEX(TABLA_SI_NO[Valor],MATCH($AQ230,TABLA_SI_NO[SI_NO],0),1),IF($AQ230&lt;$Y230,$AC230,IF($AQ230&lt;$Z230,$AD230,IF($AQ230&lt;$AA230,$AE230,IF($AQ230&gt;=$AA230,$AF230))))))</f>
        <v/>
      </c>
      <c r="AU230" s="74"/>
      <c r="AV230" s="84">
        <f t="shared" ref="AV230" si="122">IF(W230="SI",IF(AS230=0,1,0),0)</f>
        <v>0</v>
      </c>
      <c r="AX230" s="74"/>
      <c r="AY230" s="59"/>
      <c r="AZ230" s="58"/>
      <c r="BA230" s="74"/>
      <c r="BD230" s="58"/>
      <c r="BE230" s="82">
        <f t="shared" ref="BE230" si="123">IF($AS230="",0,$AS230*$AO230)</f>
        <v>0</v>
      </c>
    </row>
    <row r="231" spans="2:57" ht="45" customHeight="1" x14ac:dyDescent="0.25">
      <c r="B231" s="55" t="str">
        <f t="shared" si="112"/>
        <v>HERRAMIENTAS DE FONDO</v>
      </c>
      <c r="C231" s="55" t="str">
        <f t="shared" si="112"/>
        <v>Equipamiento &amp; Soporte Técnico</v>
      </c>
      <c r="D231" s="55" t="str">
        <f t="shared" si="112"/>
        <v>Equipamiento</v>
      </c>
      <c r="E231" s="55" t="str">
        <f t="shared" si="113"/>
        <v>Martillos de perforación</v>
      </c>
      <c r="F231" s="55" t="str">
        <f t="shared" si="114"/>
        <v>HERRAMIENTAS DE FONDOEquipamiento &amp; Soporte Técnico</v>
      </c>
      <c r="G231" s="55" t="str">
        <f t="shared" si="115"/>
        <v>HERRAMIENTAS DE FONDOEquipamiento &amp; Soporte TécnicoEquipamiento</v>
      </c>
      <c r="H231" s="55" t="str">
        <f t="shared" si="116"/>
        <v>HERRAMIENTAS DE FONDOEquipamiento &amp; Soporte TécnicoEquipamientoMartillos de perforación</v>
      </c>
      <c r="J231" s="35" t="str">
        <f t="shared" si="117"/>
        <v>-HERRAMIENTAS DE FONDO</v>
      </c>
      <c r="P231" s="77" t="s">
        <v>168</v>
      </c>
      <c r="Q231" s="78" t="s">
        <v>171</v>
      </c>
      <c r="R231" s="78" t="s">
        <v>160</v>
      </c>
      <c r="T231" s="79" t="s">
        <v>30</v>
      </c>
      <c r="U231" s="79"/>
      <c r="W231" s="79" t="s">
        <v>25</v>
      </c>
      <c r="Y231" s="80" t="s">
        <v>31</v>
      </c>
      <c r="Z231" s="80" t="s">
        <v>31</v>
      </c>
      <c r="AA231" s="80" t="s">
        <v>31</v>
      </c>
      <c r="AC231" s="81" t="str">
        <f>IF($T231="Cumplimiento","",INDEX(TABLA_TIPO_MEDICION[1],MATCH($U231,TABLA_TIPO_MEDICION[TIPO_MEDICION],0),1))</f>
        <v/>
      </c>
      <c r="AD231" s="81" t="str">
        <f>IF($T231="Cumplimiento","",INDEX(TABLA_TIPO_MEDICION[2],MATCH($U231,TABLA_TIPO_MEDICION[TIPO_MEDICION],0),1))</f>
        <v/>
      </c>
      <c r="AE231" s="81" t="str">
        <f>IF($T231="Cumplimiento","",INDEX(TABLA_TIPO_MEDICION[3],MATCH($U231,TABLA_TIPO_MEDICION[TIPO_MEDICION],0),1))</f>
        <v/>
      </c>
      <c r="AF231" s="81" t="str">
        <f>IF($T231="Cumplimiento","",INDEX(TABLA_TIPO_MEDICION[4],MATCH($U231,TABLA_TIPO_MEDICION[TIPO_MEDICION],0),1))</f>
        <v/>
      </c>
      <c r="AH231" s="74"/>
      <c r="AI231" s="59"/>
      <c r="AJ231" s="58"/>
      <c r="AK231" s="74"/>
      <c r="AL231" s="74"/>
      <c r="AM231" s="58"/>
      <c r="AN231" s="58"/>
      <c r="AO231" s="82">
        <v>0.15</v>
      </c>
      <c r="AQ231" s="3"/>
      <c r="AS231" s="83" t="str">
        <f>IF($AQ231="","",IF($T231="Cumplimiento",INDEX(TABLA_SI_NO[Valor],MATCH($AQ231,TABLA_SI_NO[SI_NO],0),1),IF($AQ231&lt;$Y231,$AC231,IF($AQ231&lt;$Z231,$AD231,IF($AQ231&lt;$AA231,$AE231,IF($AQ231&gt;=$AA231,$AF231))))))</f>
        <v/>
      </c>
      <c r="AU231" s="74"/>
      <c r="AV231" s="84">
        <f t="shared" ref="AV231:AV236" si="124">IF(W231="SI",IF(AS231=0,1,0),0)</f>
        <v>0</v>
      </c>
      <c r="AX231" s="74"/>
      <c r="AY231" s="59"/>
      <c r="AZ231" s="58"/>
      <c r="BA231" s="74"/>
      <c r="BD231" s="58"/>
      <c r="BE231" s="82">
        <f t="shared" ref="BE231:BE236" si="125">IF($AS231="",0,$AS231*$AO231)</f>
        <v>0</v>
      </c>
    </row>
    <row r="232" spans="2:57" ht="45" customHeight="1" x14ac:dyDescent="0.25">
      <c r="B232" s="55" t="str">
        <f t="shared" si="112"/>
        <v>HERRAMIENTAS DE FONDO</v>
      </c>
      <c r="C232" s="55" t="str">
        <f t="shared" si="112"/>
        <v>Equipamiento &amp; Soporte Técnico</v>
      </c>
      <c r="D232" s="55" t="str">
        <f t="shared" si="112"/>
        <v>Equipamiento</v>
      </c>
      <c r="E232" s="55" t="str">
        <f t="shared" si="113"/>
        <v>Estabilizadores de aletas</v>
      </c>
      <c r="F232" s="55" t="str">
        <f t="shared" si="114"/>
        <v>HERRAMIENTAS DE FONDOEquipamiento &amp; Soporte Técnico</v>
      </c>
      <c r="G232" s="55" t="str">
        <f t="shared" si="115"/>
        <v>HERRAMIENTAS DE FONDOEquipamiento &amp; Soporte TécnicoEquipamiento</v>
      </c>
      <c r="H232" s="55" t="str">
        <f t="shared" si="116"/>
        <v>HERRAMIENTAS DE FONDOEquipamiento &amp; Soporte TécnicoEquipamientoEstabilizadores de aletas</v>
      </c>
      <c r="P232" s="77" t="s">
        <v>172</v>
      </c>
      <c r="Q232" s="78" t="s">
        <v>173</v>
      </c>
      <c r="R232" s="78" t="s">
        <v>170</v>
      </c>
      <c r="T232" s="79" t="s">
        <v>30</v>
      </c>
      <c r="U232" s="79"/>
      <c r="W232" s="79" t="s">
        <v>25</v>
      </c>
      <c r="Y232" s="80" t="s">
        <v>31</v>
      </c>
      <c r="Z232" s="80" t="s">
        <v>31</v>
      </c>
      <c r="AA232" s="80" t="s">
        <v>31</v>
      </c>
      <c r="AC232" s="81" t="str">
        <f>IF($T232="Cumplimiento","",INDEX(TABLA_TIPO_MEDICION[1],MATCH($U232,TABLA_TIPO_MEDICION[TIPO_MEDICION],0),1))</f>
        <v/>
      </c>
      <c r="AD232" s="81" t="str">
        <f>IF($T232="Cumplimiento","",INDEX(TABLA_TIPO_MEDICION[2],MATCH($U232,TABLA_TIPO_MEDICION[TIPO_MEDICION],0),1))</f>
        <v/>
      </c>
      <c r="AE232" s="81" t="str">
        <f>IF($T232="Cumplimiento","",INDEX(TABLA_TIPO_MEDICION[3],MATCH($U232,TABLA_TIPO_MEDICION[TIPO_MEDICION],0),1))</f>
        <v/>
      </c>
      <c r="AF232" s="81" t="str">
        <f>IF($T232="Cumplimiento","",INDEX(TABLA_TIPO_MEDICION[4],MATCH($U232,TABLA_TIPO_MEDICION[TIPO_MEDICION],0),1))</f>
        <v/>
      </c>
      <c r="AH232" s="74"/>
      <c r="AI232" s="59"/>
      <c r="AJ232" s="58"/>
      <c r="AK232" s="74"/>
      <c r="AL232" s="74"/>
      <c r="AM232" s="58"/>
      <c r="AN232" s="58"/>
      <c r="AO232" s="82">
        <v>0.2</v>
      </c>
      <c r="AQ232" s="3"/>
      <c r="AS232" s="83" t="str">
        <f>IF($AQ232="","",IF($T232="Cumplimiento",INDEX(TABLA_SI_NO[Valor],MATCH($AQ232,TABLA_SI_NO[SI_NO],0),1),IF($AQ232&lt;$Y232,$AC232,IF($AQ232&lt;$Z232,$AD232,IF($AQ232&lt;$AA232,$AE232,IF($AQ232&gt;=$AA232,$AF232))))))</f>
        <v/>
      </c>
      <c r="AU232" s="74"/>
      <c r="AV232" s="84">
        <f t="shared" si="124"/>
        <v>0</v>
      </c>
      <c r="AX232" s="74"/>
      <c r="AY232" s="59"/>
      <c r="AZ232" s="58"/>
      <c r="BA232" s="74"/>
      <c r="BD232" s="58"/>
      <c r="BE232" s="82">
        <f t="shared" si="125"/>
        <v>0</v>
      </c>
    </row>
    <row r="233" spans="2:57" ht="45" customHeight="1" x14ac:dyDescent="0.25">
      <c r="B233" s="55" t="str">
        <f t="shared" ref="B233:D248" si="126">IF(M233="",IF(B232="","",B232),M233)</f>
        <v>HERRAMIENTAS DE FONDO</v>
      </c>
      <c r="C233" s="55" t="str">
        <f t="shared" si="126"/>
        <v>Equipamiento &amp; Soporte Técnico</v>
      </c>
      <c r="D233" s="55" t="str">
        <f t="shared" si="126"/>
        <v>Equipamiento</v>
      </c>
      <c r="E233" s="55" t="str">
        <f t="shared" si="113"/>
        <v>Válvulas desviadoras de lodo</v>
      </c>
      <c r="F233" s="55" t="str">
        <f t="shared" si="114"/>
        <v>HERRAMIENTAS DE FONDOEquipamiento &amp; Soporte Técnico</v>
      </c>
      <c r="G233" s="55" t="str">
        <f t="shared" si="115"/>
        <v>HERRAMIENTAS DE FONDOEquipamiento &amp; Soporte TécnicoEquipamiento</v>
      </c>
      <c r="H233" s="55" t="str">
        <f t="shared" si="116"/>
        <v>HERRAMIENTAS DE FONDOEquipamiento &amp; Soporte TécnicoEquipamientoVálvulas desviadoras de lodo</v>
      </c>
      <c r="J233" s="35" t="str">
        <f t="shared" si="117"/>
        <v>-HERRAMIENTAS DE FONDO</v>
      </c>
      <c r="P233" s="77" t="s">
        <v>174</v>
      </c>
      <c r="Q233" s="78" t="s">
        <v>175</v>
      </c>
      <c r="R233" s="78" t="s">
        <v>170</v>
      </c>
      <c r="T233" s="79" t="s">
        <v>30</v>
      </c>
      <c r="U233" s="79"/>
      <c r="W233" s="79" t="s">
        <v>25</v>
      </c>
      <c r="Y233" s="80" t="s">
        <v>31</v>
      </c>
      <c r="Z233" s="80" t="s">
        <v>31</v>
      </c>
      <c r="AA233" s="80" t="s">
        <v>31</v>
      </c>
      <c r="AC233" s="81" t="str">
        <f>IF($T233="Cumplimiento","",INDEX(TABLA_TIPO_MEDICION[1],MATCH($U233,TABLA_TIPO_MEDICION[TIPO_MEDICION],0),1))</f>
        <v/>
      </c>
      <c r="AD233" s="81" t="str">
        <f>IF($T233="Cumplimiento","",INDEX(TABLA_TIPO_MEDICION[2],MATCH($U233,TABLA_TIPO_MEDICION[TIPO_MEDICION],0),1))</f>
        <v/>
      </c>
      <c r="AE233" s="81" t="str">
        <f>IF($T233="Cumplimiento","",INDEX(TABLA_TIPO_MEDICION[3],MATCH($U233,TABLA_TIPO_MEDICION[TIPO_MEDICION],0),1))</f>
        <v/>
      </c>
      <c r="AF233" s="81" t="str">
        <f>IF($T233="Cumplimiento","",INDEX(TABLA_TIPO_MEDICION[4],MATCH($U233,TABLA_TIPO_MEDICION[TIPO_MEDICION],0),1))</f>
        <v/>
      </c>
      <c r="AH233" s="74"/>
      <c r="AI233" s="59"/>
      <c r="AJ233" s="58"/>
      <c r="AK233" s="74"/>
      <c r="AL233" s="74"/>
      <c r="AM233" s="58"/>
      <c r="AN233" s="58"/>
      <c r="AO233" s="82">
        <v>2.5000000000000001E-2</v>
      </c>
      <c r="AQ233" s="3"/>
      <c r="AS233" s="83" t="str">
        <f>IF($AQ233="","",IF($T233="Cumplimiento",INDEX(TABLA_SI_NO[Valor],MATCH($AQ233,TABLA_SI_NO[SI_NO],0),1),IF($AQ233&lt;$Y233,$AC233,IF($AQ233&lt;$Z233,$AD233,IF($AQ233&lt;$AA233,$AE233,IF($AQ233&gt;=$AA233,$AF233))))))</f>
        <v/>
      </c>
      <c r="AU233" s="74"/>
      <c r="AV233" s="84">
        <f t="shared" si="124"/>
        <v>0</v>
      </c>
      <c r="AX233" s="74"/>
      <c r="AY233" s="59"/>
      <c r="AZ233" s="58"/>
      <c r="BA233" s="74"/>
      <c r="BD233" s="58"/>
      <c r="BE233" s="82">
        <f t="shared" si="125"/>
        <v>0</v>
      </c>
    </row>
    <row r="234" spans="2:57" ht="45" customHeight="1" x14ac:dyDescent="0.25">
      <c r="B234" s="55" t="str">
        <f t="shared" si="126"/>
        <v>HERRAMIENTAS DE FONDO</v>
      </c>
      <c r="C234" s="55" t="str">
        <f t="shared" si="126"/>
        <v>Equipamiento &amp; Soporte Técnico</v>
      </c>
      <c r="D234" s="55" t="str">
        <f t="shared" si="126"/>
        <v>Equipamiento</v>
      </c>
      <c r="E234" s="55" t="str">
        <f t="shared" si="113"/>
        <v>Válvulas desviadoras de lodo</v>
      </c>
      <c r="F234" s="55" t="str">
        <f t="shared" si="114"/>
        <v>HERRAMIENTAS DE FONDOEquipamiento &amp; Soporte Técnico</v>
      </c>
      <c r="G234" s="55" t="str">
        <f t="shared" si="115"/>
        <v>HERRAMIENTAS DE FONDOEquipamiento &amp; Soporte TécnicoEquipamiento</v>
      </c>
      <c r="H234" s="55" t="str">
        <f t="shared" si="116"/>
        <v>HERRAMIENTAS DE FONDOEquipamiento &amp; Soporte TécnicoEquipamientoVálvulas desviadoras de lodo</v>
      </c>
      <c r="J234" s="35" t="str">
        <f t="shared" si="117"/>
        <v>-HERRAMIENTAS DE FONDO</v>
      </c>
      <c r="P234" s="77" t="s">
        <v>174</v>
      </c>
      <c r="Q234" s="78" t="s">
        <v>176</v>
      </c>
      <c r="R234" s="78" t="s">
        <v>170</v>
      </c>
      <c r="T234" s="79" t="s">
        <v>30</v>
      </c>
      <c r="U234" s="79"/>
      <c r="W234" s="79" t="s">
        <v>25</v>
      </c>
      <c r="Y234" s="80" t="s">
        <v>31</v>
      </c>
      <c r="Z234" s="80" t="s">
        <v>31</v>
      </c>
      <c r="AA234" s="80" t="s">
        <v>31</v>
      </c>
      <c r="AC234" s="81" t="str">
        <f>IF($T234="Cumplimiento","",INDEX(TABLA_TIPO_MEDICION[1],MATCH($U234,TABLA_TIPO_MEDICION[TIPO_MEDICION],0),1))</f>
        <v/>
      </c>
      <c r="AD234" s="81" t="str">
        <f>IF($T234="Cumplimiento","",INDEX(TABLA_TIPO_MEDICION[2],MATCH($U234,TABLA_TIPO_MEDICION[TIPO_MEDICION],0),1))</f>
        <v/>
      </c>
      <c r="AE234" s="81" t="str">
        <f>IF($T234="Cumplimiento","",INDEX(TABLA_TIPO_MEDICION[3],MATCH($U234,TABLA_TIPO_MEDICION[TIPO_MEDICION],0),1))</f>
        <v/>
      </c>
      <c r="AF234" s="81" t="str">
        <f>IF($T234="Cumplimiento","",INDEX(TABLA_TIPO_MEDICION[4],MATCH($U234,TABLA_TIPO_MEDICION[TIPO_MEDICION],0),1))</f>
        <v/>
      </c>
      <c r="AH234" s="74"/>
      <c r="AI234" s="59"/>
      <c r="AJ234" s="58"/>
      <c r="AK234" s="74"/>
      <c r="AL234" s="74"/>
      <c r="AM234" s="58"/>
      <c r="AN234" s="58"/>
      <c r="AO234" s="82">
        <v>2.5000000000000001E-2</v>
      </c>
      <c r="AQ234" s="3"/>
      <c r="AS234" s="83" t="str">
        <f>IF($AQ234="","",IF($T234="Cumplimiento",INDEX(TABLA_SI_NO[Valor],MATCH($AQ234,TABLA_SI_NO[SI_NO],0),1),IF($AQ234&lt;$Y234,$AC234,IF($AQ234&lt;$Z234,$AD234,IF($AQ234&lt;$AA234,$AE234,IF($AQ234&gt;=$AA234,$AF234))))))</f>
        <v/>
      </c>
      <c r="AU234" s="74"/>
      <c r="AV234" s="84">
        <f t="shared" si="124"/>
        <v>0</v>
      </c>
      <c r="AX234" s="74"/>
      <c r="AY234" s="59"/>
      <c r="AZ234" s="58"/>
      <c r="BA234" s="74"/>
      <c r="BD234" s="58"/>
      <c r="BE234" s="82">
        <f t="shared" si="125"/>
        <v>0</v>
      </c>
    </row>
    <row r="235" spans="2:57" ht="45" customHeight="1" x14ac:dyDescent="0.25">
      <c r="B235" s="55" t="str">
        <f t="shared" si="126"/>
        <v>HERRAMIENTAS DE FONDO</v>
      </c>
      <c r="C235" s="55" t="str">
        <f t="shared" si="126"/>
        <v>Equipamiento &amp; Soporte Técnico</v>
      </c>
      <c r="D235" s="55" t="str">
        <f t="shared" si="126"/>
        <v>Equipamiento</v>
      </c>
      <c r="E235" s="55" t="str">
        <f t="shared" si="113"/>
        <v>Ensanchadores</v>
      </c>
      <c r="F235" s="55" t="str">
        <f t="shared" si="114"/>
        <v>HERRAMIENTAS DE FONDOEquipamiento &amp; Soporte Técnico</v>
      </c>
      <c r="G235" s="55" t="str">
        <f t="shared" si="115"/>
        <v>HERRAMIENTAS DE FONDOEquipamiento &amp; Soporte TécnicoEquipamiento</v>
      </c>
      <c r="H235" s="55" t="str">
        <f t="shared" si="116"/>
        <v>HERRAMIENTAS DE FONDOEquipamiento &amp; Soporte TécnicoEquipamientoEnsanchadores</v>
      </c>
      <c r="P235" s="77" t="s">
        <v>177</v>
      </c>
      <c r="Q235" s="78" t="s">
        <v>178</v>
      </c>
      <c r="R235" s="78" t="s">
        <v>170</v>
      </c>
      <c r="T235" s="79" t="s">
        <v>30</v>
      </c>
      <c r="U235" s="79"/>
      <c r="W235" s="79" t="s">
        <v>25</v>
      </c>
      <c r="Y235" s="80" t="s">
        <v>31</v>
      </c>
      <c r="Z235" s="80" t="s">
        <v>31</v>
      </c>
      <c r="AA235" s="80" t="s">
        <v>31</v>
      </c>
      <c r="AC235" s="81" t="str">
        <f>IF($T235="Cumplimiento","",INDEX(TABLA_TIPO_MEDICION[1],MATCH($U235,TABLA_TIPO_MEDICION[TIPO_MEDICION],0),1))</f>
        <v/>
      </c>
      <c r="AD235" s="81" t="str">
        <f>IF($T235="Cumplimiento","",INDEX(TABLA_TIPO_MEDICION[2],MATCH($U235,TABLA_TIPO_MEDICION[TIPO_MEDICION],0),1))</f>
        <v/>
      </c>
      <c r="AE235" s="81" t="str">
        <f>IF($T235="Cumplimiento","",INDEX(TABLA_TIPO_MEDICION[3],MATCH($U235,TABLA_TIPO_MEDICION[TIPO_MEDICION],0),1))</f>
        <v/>
      </c>
      <c r="AF235" s="81" t="str">
        <f>IF($T235="Cumplimiento","",INDEX(TABLA_TIPO_MEDICION[4],MATCH($U235,TABLA_TIPO_MEDICION[TIPO_MEDICION],0),1))</f>
        <v/>
      </c>
      <c r="AH235" s="74"/>
      <c r="AI235" s="59"/>
      <c r="AJ235" s="58"/>
      <c r="AK235" s="74"/>
      <c r="AL235" s="74"/>
      <c r="AM235" s="58"/>
      <c r="AN235" s="58"/>
      <c r="AO235" s="82">
        <v>0.35</v>
      </c>
      <c r="AQ235" s="3"/>
      <c r="AS235" s="83" t="str">
        <f>IF($AQ235="","",IF($T235="Cumplimiento",INDEX(TABLA_SI_NO[Valor],MATCH($AQ235,TABLA_SI_NO[SI_NO],0),1),IF($AQ235&lt;$Y235,$AC235,IF($AQ235&lt;$Z235,$AD235,IF($AQ235&lt;$AA235,$AE235,IF($AQ235&gt;=$AA235,$AF235))))))</f>
        <v/>
      </c>
      <c r="AU235" s="74"/>
      <c r="AV235" s="84">
        <f t="shared" si="124"/>
        <v>0</v>
      </c>
      <c r="AX235" s="74"/>
      <c r="AY235" s="59"/>
      <c r="AZ235" s="58"/>
      <c r="BA235" s="74"/>
      <c r="BD235" s="58"/>
      <c r="BE235" s="82">
        <f t="shared" si="125"/>
        <v>0</v>
      </c>
    </row>
    <row r="236" spans="2:57" ht="45" customHeight="1" x14ac:dyDescent="0.25">
      <c r="B236" s="55" t="str">
        <f t="shared" si="126"/>
        <v>HERRAMIENTAS DE FONDO</v>
      </c>
      <c r="C236" s="55" t="str">
        <f t="shared" si="126"/>
        <v>Equipamiento &amp; Soporte Técnico</v>
      </c>
      <c r="D236" s="55" t="str">
        <f t="shared" si="126"/>
        <v>Equipamiento</v>
      </c>
      <c r="E236" s="55" t="str">
        <f t="shared" si="113"/>
        <v>Herramientas de pesca</v>
      </c>
      <c r="F236" s="55" t="str">
        <f t="shared" si="114"/>
        <v>HERRAMIENTAS DE FONDOEquipamiento &amp; Soporte Técnico</v>
      </c>
      <c r="G236" s="55" t="str">
        <f t="shared" si="115"/>
        <v>HERRAMIENTAS DE FONDOEquipamiento &amp; Soporte TécnicoEquipamiento</v>
      </c>
      <c r="H236" s="55" t="str">
        <f t="shared" si="116"/>
        <v>HERRAMIENTAS DE FONDOEquipamiento &amp; Soporte TécnicoEquipamientoHerramientas de pesca</v>
      </c>
      <c r="J236" s="35" t="str">
        <f t="shared" si="117"/>
        <v>-HERRAMIENTAS DE FONDO</v>
      </c>
      <c r="P236" s="77" t="s">
        <v>179</v>
      </c>
      <c r="Q236" s="78" t="s">
        <v>180</v>
      </c>
      <c r="R236" s="78" t="s">
        <v>170</v>
      </c>
      <c r="T236" s="79" t="s">
        <v>30</v>
      </c>
      <c r="U236" s="79"/>
      <c r="W236" s="79" t="s">
        <v>25</v>
      </c>
      <c r="Y236" s="80" t="s">
        <v>31</v>
      </c>
      <c r="Z236" s="80" t="s">
        <v>31</v>
      </c>
      <c r="AA236" s="80" t="s">
        <v>31</v>
      </c>
      <c r="AC236" s="81" t="str">
        <f>IF($T236="Cumplimiento","",INDEX(TABLA_TIPO_MEDICION[1],MATCH($U236,TABLA_TIPO_MEDICION[TIPO_MEDICION],0),1))</f>
        <v/>
      </c>
      <c r="AD236" s="81" t="str">
        <f>IF($T236="Cumplimiento","",INDEX(TABLA_TIPO_MEDICION[2],MATCH($U236,TABLA_TIPO_MEDICION[TIPO_MEDICION],0),1))</f>
        <v/>
      </c>
      <c r="AE236" s="81" t="str">
        <f>IF($T236="Cumplimiento","",INDEX(TABLA_TIPO_MEDICION[3],MATCH($U236,TABLA_TIPO_MEDICION[TIPO_MEDICION],0),1))</f>
        <v/>
      </c>
      <c r="AF236" s="81" t="str">
        <f>IF($T236="Cumplimiento","",INDEX(TABLA_TIPO_MEDICION[4],MATCH($U236,TABLA_TIPO_MEDICION[TIPO_MEDICION],0),1))</f>
        <v/>
      </c>
      <c r="AH236" s="74"/>
      <c r="AI236" s="59"/>
      <c r="AJ236" s="58"/>
      <c r="AK236" s="74"/>
      <c r="AL236" s="74"/>
      <c r="AM236" s="58"/>
      <c r="AN236" s="58"/>
      <c r="AO236" s="82">
        <v>0.1</v>
      </c>
      <c r="AQ236" s="3"/>
      <c r="AS236" s="83" t="str">
        <f>IF($AQ236="","",IF($T236="Cumplimiento",INDEX(TABLA_SI_NO[Valor],MATCH($AQ236,TABLA_SI_NO[SI_NO],0),1),IF($AQ236&lt;$Y236,$AC236,IF($AQ236&lt;$Z236,$AD236,IF($AQ236&lt;$AA236,$AE236,IF($AQ236&gt;=$AA236,$AF236))))))</f>
        <v/>
      </c>
      <c r="AU236" s="74"/>
      <c r="AV236" s="84">
        <f t="shared" si="124"/>
        <v>0</v>
      </c>
      <c r="AX236" s="74"/>
      <c r="AY236" s="59"/>
      <c r="AZ236" s="58"/>
      <c r="BA236" s="74"/>
      <c r="BD236" s="58"/>
      <c r="BE236" s="82">
        <f t="shared" si="125"/>
        <v>0</v>
      </c>
    </row>
    <row r="237" spans="2:57" ht="3.75" customHeight="1" x14ac:dyDescent="0.25">
      <c r="B237" s="55" t="str">
        <f t="shared" si="126"/>
        <v>HERRAMIENTAS DE FONDO</v>
      </c>
      <c r="C237" s="55" t="str">
        <f t="shared" si="126"/>
        <v>Equipamiento &amp; Soporte Técnico</v>
      </c>
      <c r="D237" s="55" t="str">
        <f t="shared" si="126"/>
        <v>Equipamiento</v>
      </c>
      <c r="E237" s="55" t="str">
        <f t="shared" si="113"/>
        <v>Herramientas de pesca</v>
      </c>
      <c r="F237" s="55" t="str">
        <f t="shared" si="114"/>
        <v>HERRAMIENTAS DE FONDOEquipamiento &amp; Soporte Técnico</v>
      </c>
      <c r="G237" s="55" t="str">
        <f t="shared" si="115"/>
        <v>HERRAMIENTAS DE FONDOEquipamiento &amp; Soporte TécnicoEquipamiento</v>
      </c>
      <c r="H237" s="55" t="str">
        <f t="shared" si="116"/>
        <v>HERRAMIENTAS DE FONDOEquipamiento &amp; Soporte TécnicoEquipamientoHerramientas de pesca</v>
      </c>
      <c r="J237" s="35" t="str">
        <f t="shared" si="117"/>
        <v>-HERRAMIENTAS DE FONDO</v>
      </c>
      <c r="P237" s="37" t="s">
        <v>179</v>
      </c>
      <c r="AI237" s="59"/>
      <c r="AK237" s="74"/>
      <c r="AN237" s="58"/>
      <c r="AY237" s="59"/>
      <c r="BA237" s="74"/>
    </row>
    <row r="238" spans="2:57" ht="3.95" customHeight="1" x14ac:dyDescent="0.25">
      <c r="B238" s="55" t="str">
        <f t="shared" si="126"/>
        <v>HERRAMIENTAS DE FONDO</v>
      </c>
      <c r="C238" s="55" t="str">
        <f t="shared" si="126"/>
        <v>Equipamiento &amp; Soporte Técnico</v>
      </c>
      <c r="D238" s="55" t="str">
        <f t="shared" si="126"/>
        <v>Equipamiento</v>
      </c>
      <c r="E238" s="55" t="str">
        <f t="shared" si="113"/>
        <v/>
      </c>
      <c r="F238" s="55" t="str">
        <f t="shared" si="114"/>
        <v>HERRAMIENTAS DE FONDOEquipamiento &amp; Soporte Técnico</v>
      </c>
      <c r="G238" s="55" t="str">
        <f t="shared" si="115"/>
        <v>HERRAMIENTAS DE FONDOEquipamiento &amp; Soporte TécnicoEquipamiento</v>
      </c>
      <c r="H238" s="55" t="str">
        <f t="shared" si="116"/>
        <v/>
      </c>
      <c r="J238" s="35" t="str">
        <f t="shared" si="117"/>
        <v>-HERRAMIENTAS DE FONDO</v>
      </c>
      <c r="AY238" s="59"/>
      <c r="BB238" s="75"/>
    </row>
    <row r="239" spans="2:57" ht="15" customHeight="1" x14ac:dyDescent="0.25">
      <c r="B239" s="55" t="str">
        <f t="shared" si="126"/>
        <v>HERRAMIENTAS DE FONDO</v>
      </c>
      <c r="C239" s="55" t="str">
        <f t="shared" si="126"/>
        <v>Facilidades / Instalaciones</v>
      </c>
      <c r="D239" s="55" t="str">
        <f t="shared" si="126"/>
        <v>Equipamiento</v>
      </c>
      <c r="E239" s="55" t="str">
        <f t="shared" si="113"/>
        <v/>
      </c>
      <c r="F239" s="55" t="str">
        <f t="shared" si="114"/>
        <v>HERRAMIENTAS DE FONDOFacilidades / Instalaciones</v>
      </c>
      <c r="G239" s="55" t="str">
        <f t="shared" si="115"/>
        <v>HERRAMIENTAS DE FONDOFacilidades / InstalacionesEquipamiento</v>
      </c>
      <c r="H239" s="55" t="str">
        <f t="shared" si="116"/>
        <v/>
      </c>
      <c r="I239" s="36" t="s">
        <v>58</v>
      </c>
      <c r="J239" s="35" t="str">
        <f t="shared" si="117"/>
        <v>1.3-HERRAMIENTAS DE FONDO</v>
      </c>
      <c r="N239" s="62" t="s">
        <v>59</v>
      </c>
      <c r="O239" s="62"/>
      <c r="P239" s="63"/>
      <c r="Q239" s="62"/>
      <c r="R239" s="62"/>
      <c r="T239" s="62"/>
      <c r="U239" s="62"/>
      <c r="W239" s="62"/>
      <c r="Y239" s="62"/>
      <c r="Z239" s="62"/>
      <c r="AA239" s="62"/>
      <c r="AC239" s="62"/>
      <c r="AD239" s="62"/>
      <c r="AE239" s="62"/>
      <c r="AF239" s="62"/>
      <c r="AH239" s="58"/>
      <c r="AI239" s="64">
        <v>0.1</v>
      </c>
      <c r="AJ239" s="58"/>
      <c r="AK239" s="65">
        <f>SUMIFS($AL:$AL,$F:$F,$F239)</f>
        <v>1</v>
      </c>
      <c r="AL239" s="65"/>
      <c r="AM239" s="58"/>
      <c r="AN239" s="42"/>
      <c r="AO239" s="42"/>
      <c r="AP239" s="42"/>
      <c r="AQ239" s="42"/>
      <c r="AR239" s="42"/>
      <c r="AS239" s="42"/>
      <c r="AT239" s="42"/>
      <c r="AU239" s="42"/>
      <c r="AX239" s="58"/>
      <c r="AY239" s="64">
        <f>AI239*BD239</f>
        <v>0</v>
      </c>
      <c r="AZ239" s="58"/>
      <c r="BD239" s="65">
        <f>SUMIFS($BB:$BB,$F:$F,$F239)</f>
        <v>0</v>
      </c>
      <c r="BE239" s="65"/>
    </row>
    <row r="240" spans="2:57" ht="3.95" customHeight="1" x14ac:dyDescent="0.25">
      <c r="B240" s="55" t="str">
        <f t="shared" si="126"/>
        <v>HERRAMIENTAS DE FONDO</v>
      </c>
      <c r="C240" s="55" t="str">
        <f t="shared" si="126"/>
        <v>Facilidades / Instalaciones</v>
      </c>
      <c r="D240" s="55" t="str">
        <f t="shared" si="126"/>
        <v>Equipamiento</v>
      </c>
      <c r="E240" s="55" t="str">
        <f t="shared" si="113"/>
        <v/>
      </c>
      <c r="F240" s="55" t="str">
        <f t="shared" si="114"/>
        <v>HERRAMIENTAS DE FONDOFacilidades / Instalaciones</v>
      </c>
      <c r="G240" s="55" t="str">
        <f t="shared" si="115"/>
        <v>HERRAMIENTAS DE FONDOFacilidades / InstalacionesEquipamiento</v>
      </c>
      <c r="H240" s="55" t="str">
        <f t="shared" si="116"/>
        <v/>
      </c>
      <c r="J240" s="35" t="str">
        <f t="shared" si="117"/>
        <v>-HERRAMIENTAS DE FONDO</v>
      </c>
      <c r="T240" s="53"/>
      <c r="U240" s="53"/>
      <c r="W240" s="53"/>
      <c r="Y240" s="53"/>
      <c r="Z240" s="53"/>
      <c r="AA240" s="53"/>
      <c r="AC240" s="53"/>
      <c r="AD240" s="53"/>
      <c r="AE240" s="53"/>
      <c r="AF240" s="53"/>
      <c r="AH240" s="58"/>
      <c r="AI240" s="59"/>
      <c r="AJ240" s="58"/>
      <c r="AK240" s="58"/>
      <c r="AL240" s="59"/>
      <c r="AM240" s="58"/>
      <c r="AN240" s="58"/>
      <c r="AO240" s="59"/>
      <c r="AQ240" s="42"/>
      <c r="AR240" s="42"/>
      <c r="AS240" s="42"/>
      <c r="AT240" s="42"/>
      <c r="AU240" s="42"/>
      <c r="AX240" s="58"/>
      <c r="AY240" s="59"/>
      <c r="AZ240" s="58"/>
      <c r="BA240" s="58"/>
      <c r="BB240" s="59"/>
      <c r="BD240" s="53"/>
      <c r="BE240" s="53"/>
    </row>
    <row r="241" spans="1:59" ht="15" customHeight="1" x14ac:dyDescent="0.25">
      <c r="B241" s="55" t="str">
        <f t="shared" si="126"/>
        <v>HERRAMIENTAS DE FONDO</v>
      </c>
      <c r="C241" s="55" t="str">
        <f t="shared" si="126"/>
        <v>Facilidades / Instalaciones</v>
      </c>
      <c r="D241" s="55" t="str">
        <f t="shared" si="126"/>
        <v>Planta</v>
      </c>
      <c r="E241" s="55" t="str">
        <f t="shared" si="113"/>
        <v/>
      </c>
      <c r="F241" s="55" t="str">
        <f t="shared" si="114"/>
        <v>HERRAMIENTAS DE FONDOFacilidades / Instalaciones</v>
      </c>
      <c r="G241" s="55" t="str">
        <f t="shared" si="115"/>
        <v>HERRAMIENTAS DE FONDOFacilidades / InstalacionesPlanta</v>
      </c>
      <c r="H241" s="55" t="str">
        <f t="shared" si="116"/>
        <v/>
      </c>
      <c r="J241" s="35" t="str">
        <f t="shared" si="117"/>
        <v>-HERRAMIENTAS DE FONDO</v>
      </c>
      <c r="N241" s="67"/>
      <c r="O241" s="68" t="s">
        <v>97</v>
      </c>
      <c r="P241" s="69"/>
      <c r="Q241" s="68"/>
      <c r="R241" s="68"/>
      <c r="T241" s="68"/>
      <c r="U241" s="68"/>
      <c r="W241" s="68"/>
      <c r="Y241" s="68"/>
      <c r="Z241" s="68"/>
      <c r="AA241" s="68"/>
      <c r="AC241" s="68"/>
      <c r="AD241" s="68"/>
      <c r="AE241" s="68"/>
      <c r="AF241" s="68"/>
      <c r="AH241" s="58"/>
      <c r="AJ241" s="58"/>
      <c r="AK241" s="70">
        <v>0.5</v>
      </c>
      <c r="AL241" s="71">
        <v>1</v>
      </c>
      <c r="AM241" s="58"/>
      <c r="AN241" s="72">
        <f>SUMIFS($AO:$AO,$G:$G,$G241)</f>
        <v>1</v>
      </c>
      <c r="AO241" s="73"/>
      <c r="AQ241" s="42"/>
      <c r="AR241" s="42"/>
      <c r="AS241" s="42"/>
      <c r="AT241" s="42"/>
      <c r="AU241" s="42"/>
      <c r="AX241" s="58"/>
      <c r="AY241" s="59"/>
      <c r="AZ241" s="58"/>
      <c r="BA241" s="70"/>
      <c r="BB241" s="71">
        <f>AL241*BD241</f>
        <v>0</v>
      </c>
      <c r="BD241" s="72">
        <f>SUMIFS($BE:$BE,$G:$G,$G241)</f>
        <v>0</v>
      </c>
      <c r="BE241" s="73"/>
    </row>
    <row r="242" spans="1:59" ht="15" customHeight="1" x14ac:dyDescent="0.25">
      <c r="B242" s="55" t="str">
        <f t="shared" si="126"/>
        <v>HERRAMIENTAS DE FONDO</v>
      </c>
      <c r="C242" s="55" t="str">
        <f t="shared" si="126"/>
        <v>Facilidades / Instalaciones</v>
      </c>
      <c r="D242" s="55" t="str">
        <f t="shared" si="126"/>
        <v>Planta</v>
      </c>
      <c r="E242" s="55" t="str">
        <f t="shared" si="113"/>
        <v/>
      </c>
      <c r="F242" s="55" t="str">
        <f t="shared" si="114"/>
        <v>HERRAMIENTAS DE FONDOFacilidades / Instalaciones</v>
      </c>
      <c r="G242" s="55" t="str">
        <f t="shared" si="115"/>
        <v>HERRAMIENTAS DE FONDOFacilidades / InstalacionesPlanta</v>
      </c>
      <c r="H242" s="55" t="str">
        <f t="shared" si="116"/>
        <v/>
      </c>
      <c r="J242" s="35" t="str">
        <f t="shared" si="117"/>
        <v>-HERRAMIENTAS DE FONDO</v>
      </c>
      <c r="T242" s="53"/>
      <c r="U242" s="53"/>
      <c r="W242" s="53"/>
      <c r="Y242" s="53"/>
      <c r="Z242" s="53"/>
      <c r="AA242" s="53"/>
      <c r="AJ242" s="58"/>
      <c r="AK242" s="74"/>
      <c r="AL242" s="75"/>
      <c r="AM242" s="58"/>
      <c r="AN242" s="58"/>
      <c r="AO242" s="76"/>
      <c r="AQ242" s="53"/>
      <c r="AS242" s="53"/>
      <c r="AU242" s="58"/>
      <c r="AV242" s="93"/>
      <c r="AX242" s="58"/>
      <c r="AY242" s="59"/>
      <c r="AZ242" s="58"/>
      <c r="BA242" s="74"/>
      <c r="BB242" s="75"/>
      <c r="BD242" s="58"/>
      <c r="BE242" s="76"/>
    </row>
    <row r="243" spans="1:59" ht="45" customHeight="1" x14ac:dyDescent="0.25">
      <c r="B243" s="55" t="str">
        <f t="shared" si="126"/>
        <v>HERRAMIENTAS DE FONDO</v>
      </c>
      <c r="C243" s="55" t="str">
        <f t="shared" si="126"/>
        <v>Facilidades / Instalaciones</v>
      </c>
      <c r="D243" s="55" t="str">
        <f t="shared" si="126"/>
        <v>Planta</v>
      </c>
      <c r="E243" s="55" t="str">
        <f t="shared" si="113"/>
        <v>Base Operativa</v>
      </c>
      <c r="F243" s="55" t="str">
        <f t="shared" si="114"/>
        <v>HERRAMIENTAS DE FONDOFacilidades / Instalaciones</v>
      </c>
      <c r="G243" s="55" t="str">
        <f t="shared" si="115"/>
        <v>HERRAMIENTAS DE FONDOFacilidades / InstalacionesPlanta</v>
      </c>
      <c r="H243" s="55" t="str">
        <f t="shared" si="116"/>
        <v>HERRAMIENTAS DE FONDOFacilidades / InstalacionesPlantaBase Operativa</v>
      </c>
      <c r="J243" s="35" t="str">
        <f t="shared" si="117"/>
        <v>-HERRAMIENTAS DE FONDO</v>
      </c>
      <c r="P243" s="77" t="s">
        <v>162</v>
      </c>
      <c r="Q243" s="124" t="s">
        <v>163</v>
      </c>
      <c r="R243" s="78" t="s">
        <v>164</v>
      </c>
      <c r="T243" s="79" t="s">
        <v>30</v>
      </c>
      <c r="U243" s="79"/>
      <c r="W243" s="79" t="s">
        <v>38</v>
      </c>
      <c r="Y243" s="92" t="s">
        <v>31</v>
      </c>
      <c r="Z243" s="92" t="s">
        <v>31</v>
      </c>
      <c r="AA243" s="92" t="s">
        <v>31</v>
      </c>
      <c r="AC243" s="81" t="str">
        <f>IF($T243="Cumplimiento","",INDEX(TABLA_TIPO_MEDICION[1],MATCH($U243,TABLA_TIPO_MEDICION[TIPO_MEDICION],0),1))</f>
        <v/>
      </c>
      <c r="AD243" s="81" t="str">
        <f>IF($T243="Cumplimiento","",INDEX(TABLA_TIPO_MEDICION[2],MATCH($U243,TABLA_TIPO_MEDICION[TIPO_MEDICION],0),1))</f>
        <v/>
      </c>
      <c r="AE243" s="81" t="str">
        <f>IF($T243="Cumplimiento","",INDEX(TABLA_TIPO_MEDICION[3],MATCH($U243,TABLA_TIPO_MEDICION[TIPO_MEDICION],0),1))</f>
        <v/>
      </c>
      <c r="AF243" s="81" t="str">
        <f>IF($T243="Cumplimiento","",INDEX(TABLA_TIPO_MEDICION[4],MATCH($U243,TABLA_TIPO_MEDICION[TIPO_MEDICION],0),1))</f>
        <v/>
      </c>
      <c r="AJ243" s="58"/>
      <c r="AK243" s="74"/>
      <c r="AL243" s="74"/>
      <c r="AM243" s="58"/>
      <c r="AN243" s="58"/>
      <c r="AO243" s="82">
        <v>0.6</v>
      </c>
      <c r="AQ243" s="3"/>
      <c r="AS243" s="83" t="str">
        <f>IF($AQ243="","",IF($T243="Cumplimiento",INDEX(TABLA_SI_NO[Valor],MATCH($AQ243,TABLA_SI_NO[SI_NO],0),1),IF($AQ243&lt;$Y243,$AC243,IF($AQ243&lt;$Z243,$AD243,IF($AQ243&lt;$AA243,$AE243,IF($AQ243&gt;=$AA243,$AF243))))))</f>
        <v/>
      </c>
      <c r="AU243" s="74"/>
      <c r="AV243" s="84">
        <f t="shared" ref="AV243" si="127">IF(W243="SI",IF(AS243=0,1,0),0)</f>
        <v>0</v>
      </c>
      <c r="AX243" s="74"/>
      <c r="AY243" s="59"/>
      <c r="AZ243" s="58"/>
      <c r="BA243" s="74"/>
      <c r="BB243" s="75"/>
      <c r="BD243" s="58"/>
      <c r="BE243" s="82">
        <f t="shared" ref="BE243" si="128">IF($AS243="",0,$AS243*$AO243)</f>
        <v>0</v>
      </c>
    </row>
    <row r="244" spans="1:59" ht="45" customHeight="1" x14ac:dyDescent="0.25">
      <c r="B244" s="55" t="str">
        <f t="shared" si="126"/>
        <v>HERRAMIENTAS DE FONDO</v>
      </c>
      <c r="C244" s="55" t="str">
        <f t="shared" si="126"/>
        <v>Facilidades / Instalaciones</v>
      </c>
      <c r="D244" s="55" t="str">
        <f t="shared" si="126"/>
        <v>Planta</v>
      </c>
      <c r="E244" s="55" t="str">
        <f t="shared" si="113"/>
        <v>Capacidad de Inspección Bajo Standard DS-1 y DS-1 Bits de TH Hill en cercanías de Paraíso</v>
      </c>
      <c r="F244" s="55" t="str">
        <f t="shared" si="114"/>
        <v>HERRAMIENTAS DE FONDOFacilidades / Instalaciones</v>
      </c>
      <c r="G244" s="55" t="str">
        <f t="shared" si="115"/>
        <v>HERRAMIENTAS DE FONDOFacilidades / InstalacionesPlanta</v>
      </c>
      <c r="H244" s="55" t="str">
        <f t="shared" si="116"/>
        <v>HERRAMIENTAS DE FONDOFacilidades / InstalacionesPlantaCapacidad de Inspección Bajo Standard DS-1 y DS-1 Bits de TH Hill en cercanías de Paraíso</v>
      </c>
      <c r="J244" s="35" t="str">
        <f t="shared" si="117"/>
        <v>-HERRAMIENTAS DE FONDO</v>
      </c>
      <c r="P244" s="77" t="s">
        <v>165</v>
      </c>
      <c r="Q244" s="78" t="s">
        <v>166</v>
      </c>
      <c r="R244" s="78" t="s">
        <v>164</v>
      </c>
      <c r="T244" s="79" t="s">
        <v>30</v>
      </c>
      <c r="U244" s="79"/>
      <c r="W244" s="79" t="s">
        <v>118</v>
      </c>
      <c r="Y244" s="92" t="s">
        <v>31</v>
      </c>
      <c r="Z244" s="92" t="s">
        <v>31</v>
      </c>
      <c r="AA244" s="92" t="s">
        <v>31</v>
      </c>
      <c r="AC244" s="81" t="str">
        <f>IF($T244="Cumplimiento","",INDEX(TABLA_TIPO_MEDICION[1],MATCH($U244,TABLA_TIPO_MEDICION[TIPO_MEDICION],0),1))</f>
        <v/>
      </c>
      <c r="AD244" s="81" t="str">
        <f>IF($T244="Cumplimiento","",INDEX(TABLA_TIPO_MEDICION[2],MATCH($U244,TABLA_TIPO_MEDICION[TIPO_MEDICION],0),1))</f>
        <v/>
      </c>
      <c r="AE244" s="81" t="str">
        <f>IF($T244="Cumplimiento","",INDEX(TABLA_TIPO_MEDICION[3],MATCH($U244,TABLA_TIPO_MEDICION[TIPO_MEDICION],0),1))</f>
        <v/>
      </c>
      <c r="AF244" s="81" t="str">
        <f>IF($T244="Cumplimiento","",INDEX(TABLA_TIPO_MEDICION[4],MATCH($U244,TABLA_TIPO_MEDICION[TIPO_MEDICION],0),1))</f>
        <v/>
      </c>
      <c r="AJ244" s="58"/>
      <c r="AK244" s="74"/>
      <c r="AL244" s="74"/>
      <c r="AM244" s="58"/>
      <c r="AN244" s="58"/>
      <c r="AO244" s="82">
        <v>0.4</v>
      </c>
      <c r="AQ244" s="3"/>
      <c r="AS244" s="83" t="str">
        <f>IF($AQ244="","",IF($T244="Cumplimiento",INDEX(TABLA_SI_NO[Valor],MATCH($AQ244,TABLA_SI_NO[SI_NO],0),1),IF($AQ244&lt;$Y244,$AC244,IF($AQ244&lt;$Z244,$AD244,IF($AQ244&lt;$AA244,$AE244,IF($AQ244&gt;=$AA244,$AF244))))))</f>
        <v/>
      </c>
      <c r="AU244" s="74"/>
      <c r="AV244" s="84">
        <f t="shared" ref="AV244" si="129">IF(W244="SI",IF(AS244=0,1,0),0)</f>
        <v>0</v>
      </c>
      <c r="AX244" s="74"/>
      <c r="AY244" s="59"/>
      <c r="AZ244" s="58"/>
      <c r="BA244" s="74"/>
      <c r="BB244" s="75"/>
      <c r="BD244" s="58"/>
      <c r="BE244" s="82">
        <f t="shared" ref="BE244" si="130">IF($AS244="",0,$AS244*$AO244)</f>
        <v>0</v>
      </c>
    </row>
    <row r="245" spans="1:59" ht="15" customHeight="1" x14ac:dyDescent="0.25">
      <c r="B245" s="55" t="str">
        <f t="shared" si="126"/>
        <v>CORRIDA DE REVESTIDORES</v>
      </c>
      <c r="C245" s="55" t="str">
        <f t="shared" si="126"/>
        <v>Facilidades / Instalaciones</v>
      </c>
      <c r="D245" s="55" t="str">
        <f t="shared" si="126"/>
        <v>Planta</v>
      </c>
      <c r="E245" s="55" t="str">
        <f t="shared" si="113"/>
        <v/>
      </c>
      <c r="F245" s="55" t="str">
        <f t="shared" si="114"/>
        <v>CORRIDA DE REVESTIDORESFacilidades / Instalaciones</v>
      </c>
      <c r="G245" s="55" t="str">
        <f t="shared" si="115"/>
        <v>CORRIDA DE REVESTIDORESFacilidades / InstalacionesPlanta</v>
      </c>
      <c r="H245" s="55" t="str">
        <f t="shared" si="116"/>
        <v/>
      </c>
      <c r="I245" s="36">
        <v>1</v>
      </c>
      <c r="J245" s="35" t="str">
        <f t="shared" si="117"/>
        <v>1-CORRIDA DE REVESTIDORES</v>
      </c>
      <c r="M245" s="39" t="s">
        <v>181</v>
      </c>
      <c r="N245" s="39"/>
      <c r="O245" s="39"/>
      <c r="P245" s="40"/>
      <c r="Q245" s="39"/>
      <c r="R245" s="39"/>
      <c r="T245" s="56" t="s">
        <v>16</v>
      </c>
      <c r="U245" s="56"/>
      <c r="W245" s="56"/>
      <c r="Y245" s="56"/>
      <c r="Z245" s="56"/>
      <c r="AA245" s="56"/>
      <c r="AC245" s="56"/>
      <c r="AD245" s="56"/>
      <c r="AE245" s="56"/>
      <c r="AF245" s="56"/>
      <c r="AH245" s="57">
        <f>SUMIFS($AI:$AI,$B:$B,$B245)</f>
        <v>0.99999999999999989</v>
      </c>
      <c r="AI245" s="57"/>
      <c r="AJ245" s="58"/>
      <c r="AK245" s="58"/>
      <c r="AL245" s="58"/>
      <c r="AM245" s="58"/>
      <c r="AN245" s="59"/>
      <c r="AO245" s="59"/>
      <c r="AQ245" s="53"/>
      <c r="AR245" s="53"/>
      <c r="AS245" s="53"/>
      <c r="AU245" s="60" t="str">
        <f>IF(SUMIFS($AV:$AV,$B:$B,$B245)&gt;0,"NC","")</f>
        <v/>
      </c>
      <c r="AV245" s="61"/>
      <c r="AZ245" s="58"/>
      <c r="BA245" s="59"/>
      <c r="BB245" s="59"/>
      <c r="BD245" s="57">
        <f>IF(AU245="NC",0,SUMIFS($AY:$AY,$B:$B,$B245))</f>
        <v>0</v>
      </c>
      <c r="BE245" s="57"/>
    </row>
    <row r="246" spans="1:59" ht="3" customHeight="1" x14ac:dyDescent="0.25">
      <c r="B246" s="55" t="str">
        <f t="shared" si="126"/>
        <v>CORRIDA DE REVESTIDORES</v>
      </c>
      <c r="C246" s="55" t="str">
        <f t="shared" si="126"/>
        <v>Facilidades / Instalaciones</v>
      </c>
      <c r="D246" s="55" t="str">
        <f t="shared" si="126"/>
        <v>Planta</v>
      </c>
      <c r="E246" s="55" t="str">
        <f t="shared" si="113"/>
        <v/>
      </c>
      <c r="F246" s="55" t="str">
        <f t="shared" si="114"/>
        <v>CORRIDA DE REVESTIDORESFacilidades / Instalaciones</v>
      </c>
      <c r="G246" s="55" t="str">
        <f t="shared" si="115"/>
        <v>CORRIDA DE REVESTIDORESFacilidades / InstalacionesPlanta</v>
      </c>
      <c r="H246" s="55" t="str">
        <f t="shared" si="116"/>
        <v/>
      </c>
      <c r="I246" s="36" t="s">
        <v>17</v>
      </c>
      <c r="J246" s="35" t="str">
        <f t="shared" si="117"/>
        <v xml:space="preserve"> -CORRIDA DE REVESTIDORES</v>
      </c>
      <c r="T246" s="53"/>
      <c r="U246" s="53"/>
      <c r="W246" s="53"/>
      <c r="Y246" s="53"/>
      <c r="Z246" s="53"/>
      <c r="AA246" s="53"/>
      <c r="AH246" s="58"/>
      <c r="AI246" s="59"/>
      <c r="AJ246" s="58"/>
      <c r="AK246" s="58"/>
      <c r="AL246" s="59"/>
      <c r="AM246" s="58"/>
      <c r="AN246" s="59"/>
      <c r="AO246" s="59"/>
      <c r="AQ246" s="53"/>
      <c r="AR246" s="53"/>
      <c r="AS246" s="53"/>
      <c r="AU246" s="58"/>
      <c r="AV246" s="54"/>
      <c r="AX246" s="58"/>
      <c r="AY246" s="59"/>
      <c r="AZ246" s="58"/>
      <c r="BA246" s="59"/>
      <c r="BB246" s="59"/>
      <c r="BD246" s="53"/>
      <c r="BE246" s="53"/>
    </row>
    <row r="247" spans="1:59" ht="15" customHeight="1" x14ac:dyDescent="0.25">
      <c r="B247" s="55" t="str">
        <f t="shared" si="126"/>
        <v>CORRIDA DE REVESTIDORES</v>
      </c>
      <c r="C247" s="55" t="str">
        <f t="shared" si="126"/>
        <v>Personal</v>
      </c>
      <c r="D247" s="55" t="str">
        <f t="shared" si="126"/>
        <v>Planta</v>
      </c>
      <c r="E247" s="55" t="str">
        <f t="shared" si="113"/>
        <v/>
      </c>
      <c r="F247" s="55" t="str">
        <f t="shared" si="114"/>
        <v>CORRIDA DE REVESTIDORESPersonal</v>
      </c>
      <c r="G247" s="55" t="str">
        <f t="shared" si="115"/>
        <v>CORRIDA DE REVESTIDORESPersonalPlanta</v>
      </c>
      <c r="H247" s="55" t="str">
        <f t="shared" si="116"/>
        <v/>
      </c>
      <c r="I247" s="36" t="s">
        <v>18</v>
      </c>
      <c r="J247" s="35" t="str">
        <f t="shared" si="117"/>
        <v>1.1-CORRIDA DE REVESTIDORES</v>
      </c>
      <c r="N247" s="62" t="s">
        <v>19</v>
      </c>
      <c r="O247" s="62"/>
      <c r="P247" s="63"/>
      <c r="Q247" s="62"/>
      <c r="R247" s="62"/>
      <c r="T247" s="62"/>
      <c r="U247" s="62"/>
      <c r="W247" s="62"/>
      <c r="Y247" s="62"/>
      <c r="Z247" s="62"/>
      <c r="AA247" s="62"/>
      <c r="AC247" s="62"/>
      <c r="AD247" s="62"/>
      <c r="AE247" s="62"/>
      <c r="AF247" s="62"/>
      <c r="AH247" s="58"/>
      <c r="AI247" s="64">
        <v>0.2</v>
      </c>
      <c r="AJ247" s="58"/>
      <c r="AK247" s="65">
        <f>SUMIFS($AL:$AL,$F:$F,$F247)</f>
        <v>1</v>
      </c>
      <c r="AL247" s="65"/>
      <c r="AM247" s="53"/>
      <c r="AN247" s="53"/>
      <c r="AO247" s="53"/>
      <c r="AP247" s="53"/>
      <c r="AQ247" s="53"/>
      <c r="AR247" s="53"/>
      <c r="AS247" s="53"/>
      <c r="AU247" s="58"/>
      <c r="AV247" s="54"/>
      <c r="AX247" s="58"/>
      <c r="AY247" s="64">
        <f>AI247*BD247</f>
        <v>0</v>
      </c>
      <c r="AZ247" s="58"/>
      <c r="BD247" s="65">
        <f>SUMIFS($BB:$BB,$F:$F,$F247)</f>
        <v>0</v>
      </c>
      <c r="BE247" s="65"/>
    </row>
    <row r="248" spans="1:59" ht="3" customHeight="1" x14ac:dyDescent="0.25">
      <c r="B248" s="55" t="str">
        <f t="shared" si="126"/>
        <v>CORRIDA DE REVESTIDORES</v>
      </c>
      <c r="C248" s="55" t="str">
        <f t="shared" si="126"/>
        <v>Personal</v>
      </c>
      <c r="D248" s="55" t="str">
        <f t="shared" si="126"/>
        <v>Planta</v>
      </c>
      <c r="E248" s="55" t="str">
        <f t="shared" si="113"/>
        <v/>
      </c>
      <c r="F248" s="55" t="str">
        <f t="shared" si="114"/>
        <v>CORRIDA DE REVESTIDORESPersonal</v>
      </c>
      <c r="G248" s="55" t="str">
        <f t="shared" si="115"/>
        <v>CORRIDA DE REVESTIDORESPersonalPlanta</v>
      </c>
      <c r="H248" s="55" t="str">
        <f t="shared" si="116"/>
        <v/>
      </c>
      <c r="I248" s="36" t="s">
        <v>17</v>
      </c>
      <c r="J248" s="35" t="str">
        <f t="shared" si="117"/>
        <v xml:space="preserve"> -CORRIDA DE REVESTIDORES</v>
      </c>
      <c r="T248" s="53"/>
      <c r="U248" s="53"/>
      <c r="W248" s="53"/>
      <c r="Y248" s="53"/>
      <c r="Z248" s="53"/>
      <c r="AA248" s="53"/>
      <c r="AC248" s="53"/>
      <c r="AD248" s="53"/>
      <c r="AE248" s="53"/>
      <c r="AF248" s="53"/>
      <c r="AH248" s="58"/>
      <c r="AI248" s="59"/>
      <c r="AJ248" s="58"/>
      <c r="AK248" s="58"/>
      <c r="AL248" s="59"/>
      <c r="AM248" s="58"/>
      <c r="AN248" s="58"/>
      <c r="AO248" s="59"/>
      <c r="AP248" s="53"/>
      <c r="AQ248" s="53"/>
      <c r="AR248" s="53"/>
      <c r="AS248" s="53"/>
      <c r="AU248" s="58"/>
      <c r="AV248" s="54"/>
      <c r="AX248" s="58"/>
      <c r="AY248" s="66"/>
      <c r="AZ248" s="58"/>
      <c r="BA248" s="58"/>
      <c r="BB248" s="59"/>
      <c r="BD248" s="53"/>
      <c r="BE248" s="53"/>
    </row>
    <row r="249" spans="1:59" ht="15" customHeight="1" x14ac:dyDescent="0.25">
      <c r="A249" s="67"/>
      <c r="B249" s="55" t="str">
        <f t="shared" ref="B249:D264" si="131">IF(M249="",IF(B248="","",B248),M249)</f>
        <v>CORRIDA DE REVESTIDORES</v>
      </c>
      <c r="C249" s="55" t="str">
        <f t="shared" si="131"/>
        <v>Personal</v>
      </c>
      <c r="D249" s="55" t="str">
        <f t="shared" si="131"/>
        <v>Referente Técnico de la Línea</v>
      </c>
      <c r="E249" s="55" t="str">
        <f t="shared" si="113"/>
        <v/>
      </c>
      <c r="F249" s="55" t="str">
        <f t="shared" si="114"/>
        <v>CORRIDA DE REVESTIDORESPersonal</v>
      </c>
      <c r="G249" s="55" t="str">
        <f t="shared" si="115"/>
        <v>CORRIDA DE REVESTIDORESPersonalReferente Técnico de la Línea</v>
      </c>
      <c r="H249" s="55" t="str">
        <f t="shared" si="116"/>
        <v/>
      </c>
      <c r="I249" s="36" t="s">
        <v>17</v>
      </c>
      <c r="J249" s="35" t="str">
        <f t="shared" si="117"/>
        <v xml:space="preserve"> -CORRIDA DE REVESTIDORES</v>
      </c>
      <c r="M249" s="67"/>
      <c r="N249" s="67"/>
      <c r="O249" s="68" t="s">
        <v>20</v>
      </c>
      <c r="P249" s="69"/>
      <c r="Q249" s="68"/>
      <c r="R249" s="68"/>
      <c r="T249" s="68"/>
      <c r="U249" s="68"/>
      <c r="W249" s="68"/>
      <c r="Y249" s="68"/>
      <c r="Z249" s="68"/>
      <c r="AA249" s="68"/>
      <c r="AC249" s="68"/>
      <c r="AD249" s="68"/>
      <c r="AE249" s="68"/>
      <c r="AF249" s="68"/>
      <c r="AH249" s="58"/>
      <c r="AI249" s="58"/>
      <c r="AJ249" s="58"/>
      <c r="AK249" s="70"/>
      <c r="AL249" s="71">
        <v>1</v>
      </c>
      <c r="AM249" s="58"/>
      <c r="AN249" s="72">
        <f>SUMIFS($AO:$AO,$G:$G,$G249)</f>
        <v>1</v>
      </c>
      <c r="AO249" s="73"/>
      <c r="AQ249" s="53"/>
      <c r="AR249" s="53"/>
      <c r="AS249" s="53"/>
      <c r="AU249" s="58"/>
      <c r="AV249" s="54"/>
      <c r="AX249" s="58"/>
      <c r="AY249" s="66"/>
      <c r="AZ249" s="58"/>
      <c r="BA249" s="70"/>
      <c r="BB249" s="71">
        <f>AL249*BD249</f>
        <v>0</v>
      </c>
      <c r="BD249" s="72">
        <f>SUMIFS($BE:$BE,$G:$G,$G249)</f>
        <v>0</v>
      </c>
      <c r="BE249" s="73"/>
      <c r="BG249" s="58"/>
    </row>
    <row r="250" spans="1:59" ht="5.0999999999999996" customHeight="1" x14ac:dyDescent="0.25">
      <c r="B250" s="55" t="str">
        <f t="shared" si="131"/>
        <v>CORRIDA DE REVESTIDORES</v>
      </c>
      <c r="C250" s="55" t="str">
        <f t="shared" si="131"/>
        <v>Personal</v>
      </c>
      <c r="D250" s="55" t="str">
        <f t="shared" si="131"/>
        <v>Referente Técnico de la Línea</v>
      </c>
      <c r="E250" s="55" t="str">
        <f t="shared" si="113"/>
        <v/>
      </c>
      <c r="F250" s="55" t="str">
        <f t="shared" si="114"/>
        <v>CORRIDA DE REVESTIDORESPersonal</v>
      </c>
      <c r="G250" s="55" t="str">
        <f t="shared" si="115"/>
        <v>CORRIDA DE REVESTIDORESPersonalReferente Técnico de la Línea</v>
      </c>
      <c r="H250" s="55" t="str">
        <f t="shared" si="116"/>
        <v/>
      </c>
      <c r="I250" s="36" t="s">
        <v>17</v>
      </c>
      <c r="J250" s="35" t="str">
        <f t="shared" si="117"/>
        <v xml:space="preserve"> -CORRIDA DE REVESTIDORES</v>
      </c>
      <c r="T250" s="53"/>
      <c r="U250" s="53"/>
      <c r="W250" s="53"/>
      <c r="Y250" s="53"/>
      <c r="Z250" s="53"/>
      <c r="AA250" s="53"/>
      <c r="AH250" s="58"/>
      <c r="AI250" s="58"/>
      <c r="AJ250" s="58"/>
      <c r="AK250" s="74"/>
      <c r="AL250" s="75"/>
      <c r="AM250" s="58"/>
      <c r="AN250" s="58"/>
      <c r="AO250" s="76"/>
      <c r="AQ250" s="53"/>
      <c r="AS250" s="53"/>
      <c r="AU250" s="58"/>
      <c r="AV250" s="54"/>
      <c r="AX250" s="58"/>
      <c r="AY250" s="66"/>
      <c r="AZ250" s="58"/>
      <c r="BA250" s="74"/>
      <c r="BB250" s="75"/>
      <c r="BD250" s="58"/>
      <c r="BE250" s="76"/>
    </row>
    <row r="251" spans="1:59" ht="45" customHeight="1" x14ac:dyDescent="0.25">
      <c r="B251" s="55" t="str">
        <f t="shared" si="131"/>
        <v>CORRIDA DE REVESTIDORES</v>
      </c>
      <c r="C251" s="55" t="str">
        <f t="shared" si="131"/>
        <v>Personal</v>
      </c>
      <c r="D251" s="55" t="str">
        <f t="shared" si="131"/>
        <v>Referente Técnico de la Línea</v>
      </c>
      <c r="E251" s="55" t="str">
        <f t="shared" si="113"/>
        <v>Experiencia General</v>
      </c>
      <c r="F251" s="55" t="str">
        <f t="shared" si="114"/>
        <v>CORRIDA DE REVESTIDORESPersonal</v>
      </c>
      <c r="G251" s="55" t="str">
        <f t="shared" si="115"/>
        <v>CORRIDA DE REVESTIDORESPersonalReferente Técnico de la Línea</v>
      </c>
      <c r="H251" s="55" t="str">
        <f t="shared" si="116"/>
        <v>CORRIDA DE REVESTIDORESPersonalReferente Técnico de la LíneaExperiencia General</v>
      </c>
      <c r="I251" s="36" t="s">
        <v>17</v>
      </c>
      <c r="J251" s="35" t="str">
        <f t="shared" si="117"/>
        <v xml:space="preserve"> -CORRIDA DE REVESTIDORES</v>
      </c>
      <c r="P251" s="77" t="s">
        <v>21</v>
      </c>
      <c r="Q251" s="78" t="s">
        <v>152</v>
      </c>
      <c r="R251" s="78" t="s">
        <v>22</v>
      </c>
      <c r="T251" s="79" t="s">
        <v>23</v>
      </c>
      <c r="U251" s="79" t="s">
        <v>24</v>
      </c>
      <c r="W251" s="79" t="s">
        <v>25</v>
      </c>
      <c r="Y251" s="80">
        <v>3</v>
      </c>
      <c r="Z251" s="80">
        <v>5</v>
      </c>
      <c r="AA251" s="80">
        <v>5</v>
      </c>
      <c r="AC251" s="81">
        <f>IF($T251="Cumplimiento","",INDEX(TABLA_TIPO_MEDICION[1],MATCH($U251,TABLA_TIPO_MEDICION[TIPO_MEDICION],0),1))</f>
        <v>0</v>
      </c>
      <c r="AD251" s="81">
        <f>IF($T251="Cumplimiento","",INDEX(TABLA_TIPO_MEDICION[2],MATCH($U251,TABLA_TIPO_MEDICION[TIPO_MEDICION],0),1))</f>
        <v>0.8</v>
      </c>
      <c r="AE251" s="81">
        <f>IF($T251="Cumplimiento","",INDEX(TABLA_TIPO_MEDICION[3],MATCH($U251,TABLA_TIPO_MEDICION[TIPO_MEDICION],0),1))</f>
        <v>1</v>
      </c>
      <c r="AF251" s="81">
        <f>IF($T251="Cumplimiento","",INDEX(TABLA_TIPO_MEDICION[4],MATCH($U251,TABLA_TIPO_MEDICION[TIPO_MEDICION],0),1))</f>
        <v>1</v>
      </c>
      <c r="AH251" s="74"/>
      <c r="AI251" s="58"/>
      <c r="AJ251" s="58"/>
      <c r="AK251" s="74"/>
      <c r="AL251" s="58"/>
      <c r="AM251" s="58"/>
      <c r="AN251" s="58"/>
      <c r="AO251" s="82">
        <v>0.5</v>
      </c>
      <c r="AQ251" s="3"/>
      <c r="AS251" s="83" t="str">
        <f>IF($AQ251="","",IF($T251="Cumplimiento",INDEX(TABLA_SI_NO[Valor],MATCH($AQ251,TABLA_SI_NO[SI_NO],0),1),IF($AQ251&lt;$Y251,$AC251,IF($AQ251&lt;$Z251,$AD251,IF($AQ251&lt;$AA251,$AE251,IF($AQ251&gt;=$AA251,$AF251))))))</f>
        <v/>
      </c>
      <c r="AU251" s="74"/>
      <c r="AV251" s="84">
        <f t="shared" ref="AV251" si="132">IF(W251="SI",IF(AS251=0,1,0),0)</f>
        <v>0</v>
      </c>
      <c r="AX251" s="74"/>
      <c r="AY251" s="66"/>
      <c r="AZ251" s="58"/>
      <c r="BA251" s="74"/>
      <c r="BB251" s="66"/>
      <c r="BD251" s="58"/>
      <c r="BE251" s="82">
        <f t="shared" ref="BE251" si="133">IF($AS251="",0,$AS251*$AO251)</f>
        <v>0</v>
      </c>
    </row>
    <row r="252" spans="1:59" ht="45" customHeight="1" x14ac:dyDescent="0.25">
      <c r="B252" s="55" t="str">
        <f t="shared" si="131"/>
        <v>CORRIDA DE REVESTIDORES</v>
      </c>
      <c r="C252" s="55" t="str">
        <f t="shared" si="131"/>
        <v>Personal</v>
      </c>
      <c r="D252" s="55" t="str">
        <f t="shared" si="131"/>
        <v>Referente Técnico de la Línea</v>
      </c>
      <c r="E252" s="55" t="str">
        <f t="shared" si="113"/>
        <v>Experiencia Offshore</v>
      </c>
      <c r="F252" s="55" t="str">
        <f t="shared" si="114"/>
        <v>CORRIDA DE REVESTIDORESPersonal</v>
      </c>
      <c r="G252" s="55" t="str">
        <f t="shared" si="115"/>
        <v>CORRIDA DE REVESTIDORESPersonalReferente Técnico de la Línea</v>
      </c>
      <c r="H252" s="55" t="str">
        <f t="shared" si="116"/>
        <v>CORRIDA DE REVESTIDORESPersonalReferente Técnico de la LíneaExperiencia Offshore</v>
      </c>
      <c r="I252" s="36" t="s">
        <v>17</v>
      </c>
      <c r="J252" s="35" t="str">
        <f t="shared" si="117"/>
        <v xml:space="preserve"> -CORRIDA DE REVESTIDORES</v>
      </c>
      <c r="P252" s="77" t="s">
        <v>26</v>
      </c>
      <c r="Q252" s="78" t="s">
        <v>153</v>
      </c>
      <c r="R252" s="78" t="s">
        <v>22</v>
      </c>
      <c r="T252" s="79" t="s">
        <v>23</v>
      </c>
      <c r="U252" s="79" t="s">
        <v>24</v>
      </c>
      <c r="W252" s="79" t="s">
        <v>25</v>
      </c>
      <c r="Y252" s="80">
        <v>2</v>
      </c>
      <c r="Z252" s="80">
        <v>3</v>
      </c>
      <c r="AA252" s="80">
        <v>3</v>
      </c>
      <c r="AC252" s="81">
        <f>IF($T252="Cumplimiento","",INDEX(TABLA_TIPO_MEDICION[1],MATCH($U252,TABLA_TIPO_MEDICION[TIPO_MEDICION],0),1))</f>
        <v>0</v>
      </c>
      <c r="AD252" s="81">
        <f>IF($T252="Cumplimiento","",INDEX(TABLA_TIPO_MEDICION[2],MATCH($U252,TABLA_TIPO_MEDICION[TIPO_MEDICION],0),1))</f>
        <v>0.8</v>
      </c>
      <c r="AE252" s="81">
        <f>IF($T252="Cumplimiento","",INDEX(TABLA_TIPO_MEDICION[3],MATCH($U252,TABLA_TIPO_MEDICION[TIPO_MEDICION],0),1))</f>
        <v>1</v>
      </c>
      <c r="AF252" s="81">
        <f>IF($T252="Cumplimiento","",INDEX(TABLA_TIPO_MEDICION[4],MATCH($U252,TABLA_TIPO_MEDICION[TIPO_MEDICION],0),1))</f>
        <v>1</v>
      </c>
      <c r="AH252" s="74"/>
      <c r="AI252" s="58"/>
      <c r="AJ252" s="58"/>
      <c r="AK252" s="74"/>
      <c r="AL252" s="58"/>
      <c r="AM252" s="58"/>
      <c r="AN252" s="58"/>
      <c r="AO252" s="82">
        <v>0.5</v>
      </c>
      <c r="AQ252" s="3"/>
      <c r="AS252" s="83" t="str">
        <f>IF($AQ252="","",IF($T252="Cumplimiento",INDEX(TABLA_SI_NO[Valor],MATCH($AQ252,TABLA_SI_NO[SI_NO],0),1),IF($AQ252&lt;$Y252,$AC252,IF($AQ252&lt;$Z252,$AD252,IF($AQ252&lt;$AA252,$AE252,IF($AQ252&gt;=$AA252,$AF252))))))</f>
        <v/>
      </c>
      <c r="AU252" s="74"/>
      <c r="AV252" s="84">
        <f t="shared" ref="AV252" si="134">IF(W252="SI",IF(AS252=0,1,0),0)</f>
        <v>0</v>
      </c>
      <c r="AX252" s="74"/>
      <c r="AY252" s="66"/>
      <c r="AZ252" s="58"/>
      <c r="BA252" s="74"/>
      <c r="BB252" s="66"/>
      <c r="BD252" s="58"/>
      <c r="BE252" s="82">
        <f t="shared" ref="BE252" si="135">IF($AS252="",0,$AS252*$AO252)</f>
        <v>0</v>
      </c>
    </row>
    <row r="253" spans="1:59" ht="5.0999999999999996" customHeight="1" x14ac:dyDescent="0.25">
      <c r="B253" s="55" t="str">
        <f t="shared" si="131"/>
        <v>CORRIDA DE REVESTIDORES</v>
      </c>
      <c r="C253" s="55" t="str">
        <f t="shared" si="131"/>
        <v>Personal</v>
      </c>
      <c r="D253" s="55" t="str">
        <f t="shared" si="131"/>
        <v>Referente Técnico de la Línea</v>
      </c>
      <c r="E253" s="55" t="str">
        <f t="shared" si="113"/>
        <v/>
      </c>
      <c r="F253" s="55" t="str">
        <f t="shared" si="114"/>
        <v>CORRIDA DE REVESTIDORESPersonal</v>
      </c>
      <c r="G253" s="55" t="str">
        <f t="shared" si="115"/>
        <v>CORRIDA DE REVESTIDORESPersonalReferente Técnico de la Línea</v>
      </c>
      <c r="H253" s="55" t="str">
        <f t="shared" si="116"/>
        <v/>
      </c>
      <c r="I253" s="36" t="s">
        <v>17</v>
      </c>
      <c r="J253" s="35" t="str">
        <f t="shared" si="117"/>
        <v xml:space="preserve"> -CORRIDA DE REVESTIDORES</v>
      </c>
      <c r="P253" s="85"/>
      <c r="Q253" s="86"/>
      <c r="R253" s="86"/>
      <c r="T253" s="53"/>
      <c r="U253" s="53"/>
      <c r="W253" s="53"/>
      <c r="Y253" s="53"/>
      <c r="Z253" s="53"/>
      <c r="AA253" s="53"/>
      <c r="AH253" s="58"/>
      <c r="AI253" s="58"/>
      <c r="AJ253" s="58"/>
      <c r="AK253" s="58"/>
      <c r="AL253" s="66"/>
      <c r="AM253" s="58"/>
      <c r="AN253" s="58"/>
      <c r="AO253" s="66"/>
      <c r="AQ253" s="53"/>
      <c r="AS253" s="87"/>
      <c r="AU253" s="58"/>
      <c r="AV253" s="54"/>
      <c r="AX253" s="58"/>
      <c r="AY253" s="66"/>
      <c r="AZ253" s="58"/>
      <c r="BA253" s="58"/>
      <c r="BB253" s="66"/>
      <c r="BD253" s="87"/>
      <c r="BE253" s="87"/>
    </row>
    <row r="254" spans="1:59" s="95" customFormat="1" ht="18.75" customHeight="1" x14ac:dyDescent="0.25">
      <c r="B254" s="55" t="str">
        <f t="shared" si="131"/>
        <v>CORRIDA DE REVESTIDORES</v>
      </c>
      <c r="C254" s="55" t="str">
        <f t="shared" si="131"/>
        <v>Equipamiento &amp; Soporte Técnico</v>
      </c>
      <c r="D254" s="55" t="str">
        <f t="shared" si="131"/>
        <v>Referente Técnico de la Línea</v>
      </c>
      <c r="E254" s="55" t="str">
        <f t="shared" si="113"/>
        <v/>
      </c>
      <c r="F254" s="55" t="str">
        <f t="shared" si="114"/>
        <v>CORRIDA DE REVESTIDORESEquipamiento &amp; Soporte Técnico</v>
      </c>
      <c r="G254" s="55" t="str">
        <f t="shared" si="115"/>
        <v>CORRIDA DE REVESTIDORESEquipamiento &amp; Soporte TécnicoReferente Técnico de la Línea</v>
      </c>
      <c r="H254" s="55" t="str">
        <f t="shared" si="116"/>
        <v/>
      </c>
      <c r="I254" s="36" t="s">
        <v>34</v>
      </c>
      <c r="J254" s="35" t="str">
        <f t="shared" si="117"/>
        <v>1.2-CORRIDA DE REVESTIDORES</v>
      </c>
      <c r="N254" s="97" t="s">
        <v>35</v>
      </c>
      <c r="O254" s="97"/>
      <c r="P254" s="98"/>
      <c r="Q254" s="97"/>
      <c r="R254" s="97"/>
      <c r="T254" s="97"/>
      <c r="U254" s="97"/>
      <c r="W254" s="97"/>
      <c r="Y254" s="97"/>
      <c r="Z254" s="97"/>
      <c r="AA254" s="97"/>
      <c r="AC254" s="97"/>
      <c r="AD254" s="97"/>
      <c r="AE254" s="97"/>
      <c r="AF254" s="97"/>
      <c r="AH254" s="99"/>
      <c r="AI254" s="100">
        <v>0.7</v>
      </c>
      <c r="AJ254" s="99"/>
      <c r="AK254" s="142">
        <f>SUMIFS($AL:$AL,$F:$F,$F254)</f>
        <v>1</v>
      </c>
      <c r="AL254" s="142"/>
      <c r="AM254" s="99"/>
      <c r="AU254" s="99"/>
      <c r="AV254" s="91"/>
      <c r="AX254" s="99"/>
      <c r="AY254" s="100">
        <f>AI254*BD254</f>
        <v>0</v>
      </c>
      <c r="AZ254" s="99"/>
      <c r="BD254" s="142">
        <f>SUMIFS($BB:$BB,$F:$F,$F254)</f>
        <v>0</v>
      </c>
      <c r="BE254" s="142"/>
    </row>
    <row r="255" spans="1:59" ht="6.75" customHeight="1" x14ac:dyDescent="0.25">
      <c r="B255" s="55" t="str">
        <f t="shared" si="131"/>
        <v>CORRIDA DE REVESTIDORES</v>
      </c>
      <c r="C255" s="55" t="str">
        <f t="shared" si="131"/>
        <v>Equipamiento &amp; Soporte Técnico</v>
      </c>
      <c r="D255" s="55" t="str">
        <f t="shared" si="131"/>
        <v>Referente Técnico de la Línea</v>
      </c>
      <c r="E255" s="55" t="str">
        <f t="shared" si="113"/>
        <v/>
      </c>
      <c r="F255" s="55" t="str">
        <f t="shared" si="114"/>
        <v>CORRIDA DE REVESTIDORESEquipamiento &amp; Soporte Técnico</v>
      </c>
      <c r="G255" s="55" t="str">
        <f t="shared" si="115"/>
        <v>CORRIDA DE REVESTIDORESEquipamiento &amp; Soporte TécnicoReferente Técnico de la Línea</v>
      </c>
      <c r="H255" s="55" t="str">
        <f t="shared" si="116"/>
        <v/>
      </c>
      <c r="J255" s="35" t="str">
        <f t="shared" si="117"/>
        <v>-CORRIDA DE REVESTIDORES</v>
      </c>
      <c r="T255" s="53"/>
      <c r="U255" s="53"/>
      <c r="W255" s="53"/>
      <c r="Y255" s="53"/>
      <c r="Z255" s="53"/>
      <c r="AA255" s="53"/>
      <c r="AC255" s="53"/>
      <c r="AD255" s="53"/>
      <c r="AE255" s="53"/>
      <c r="AF255" s="53"/>
      <c r="AH255" s="58"/>
      <c r="AI255" s="59"/>
      <c r="AJ255" s="58"/>
      <c r="AK255" s="58"/>
      <c r="AL255" s="59"/>
      <c r="AM255" s="58"/>
      <c r="AN255" s="58"/>
      <c r="AO255" s="59"/>
      <c r="AU255" s="58"/>
      <c r="AV255" s="91"/>
      <c r="AX255" s="58"/>
      <c r="AY255" s="59"/>
      <c r="AZ255" s="58"/>
      <c r="BA255" s="58"/>
      <c r="BB255" s="59"/>
      <c r="BD255" s="53"/>
      <c r="BE255" s="53"/>
    </row>
    <row r="256" spans="1:59" s="95" customFormat="1" ht="17.25" customHeight="1" x14ac:dyDescent="0.25">
      <c r="B256" s="55" t="str">
        <f t="shared" si="131"/>
        <v>CORRIDA DE REVESTIDORES</v>
      </c>
      <c r="C256" s="55" t="str">
        <f t="shared" si="131"/>
        <v>Equipamiento &amp; Soporte Técnico</v>
      </c>
      <c r="D256" s="55" t="str">
        <f t="shared" si="131"/>
        <v>Equipamiento</v>
      </c>
      <c r="E256" s="55" t="str">
        <f t="shared" si="113"/>
        <v/>
      </c>
      <c r="F256" s="55" t="str">
        <f t="shared" si="114"/>
        <v>CORRIDA DE REVESTIDORESEquipamiento &amp; Soporte Técnico</v>
      </c>
      <c r="G256" s="55" t="str">
        <f t="shared" si="115"/>
        <v>CORRIDA DE REVESTIDORESEquipamiento &amp; Soporte TécnicoEquipamiento</v>
      </c>
      <c r="H256" s="55" t="str">
        <f t="shared" si="116"/>
        <v/>
      </c>
      <c r="I256" s="36"/>
      <c r="J256" s="35" t="str">
        <f t="shared" si="117"/>
        <v>-CORRIDA DE REVESTIDORES</v>
      </c>
      <c r="N256" s="102"/>
      <c r="O256" s="103" t="s">
        <v>84</v>
      </c>
      <c r="P256" s="104"/>
      <c r="Q256" s="103"/>
      <c r="R256" s="103"/>
      <c r="T256" s="103"/>
      <c r="U256" s="103"/>
      <c r="W256" s="103"/>
      <c r="Y256" s="103"/>
      <c r="Z256" s="103"/>
      <c r="AA256" s="103"/>
      <c r="AC256" s="103"/>
      <c r="AD256" s="103"/>
      <c r="AE256" s="103"/>
      <c r="AF256" s="103"/>
      <c r="AH256" s="99"/>
      <c r="AI256" s="59"/>
      <c r="AJ256" s="99"/>
      <c r="AK256" s="105">
        <v>0.5</v>
      </c>
      <c r="AL256" s="106">
        <v>1</v>
      </c>
      <c r="AM256" s="99"/>
      <c r="AN256" s="72">
        <f>SUMIFS($AO:$AO,$G:$G,$G256)</f>
        <v>1</v>
      </c>
      <c r="AO256" s="72"/>
      <c r="AU256" s="99"/>
      <c r="AV256" s="91"/>
      <c r="AX256" s="99"/>
      <c r="AY256" s="59"/>
      <c r="AZ256" s="99"/>
      <c r="BA256" s="105"/>
      <c r="BB256" s="106">
        <f>AL256*BD256</f>
        <v>0</v>
      </c>
      <c r="BD256" s="144">
        <f>SUMIFS($BE:$BE,$G:$G,$G256)</f>
        <v>0</v>
      </c>
      <c r="BE256" s="144"/>
    </row>
    <row r="257" spans="2:57" ht="3.75" customHeight="1" x14ac:dyDescent="0.25">
      <c r="B257" s="55" t="str">
        <f t="shared" si="131"/>
        <v>CORRIDA DE REVESTIDORES</v>
      </c>
      <c r="C257" s="55" t="str">
        <f t="shared" si="131"/>
        <v>Equipamiento &amp; Soporte Técnico</v>
      </c>
      <c r="D257" s="55" t="str">
        <f t="shared" si="131"/>
        <v>Equipamiento</v>
      </c>
      <c r="E257" s="55" t="str">
        <f t="shared" si="113"/>
        <v/>
      </c>
      <c r="F257" s="55" t="str">
        <f t="shared" si="114"/>
        <v>CORRIDA DE REVESTIDORESEquipamiento &amp; Soporte Técnico</v>
      </c>
      <c r="G257" s="55" t="str">
        <f t="shared" si="115"/>
        <v>CORRIDA DE REVESTIDORESEquipamiento &amp; Soporte TécnicoEquipamiento</v>
      </c>
      <c r="H257" s="55" t="str">
        <f t="shared" si="116"/>
        <v/>
      </c>
      <c r="J257" s="35" t="str">
        <f t="shared" si="117"/>
        <v>-CORRIDA DE REVESTIDORES</v>
      </c>
      <c r="T257" s="53"/>
      <c r="U257" s="53"/>
      <c r="W257" s="53"/>
      <c r="Y257" s="53"/>
      <c r="Z257" s="53"/>
      <c r="AA257" s="53"/>
      <c r="AH257" s="58"/>
      <c r="AI257" s="59"/>
      <c r="AJ257" s="58"/>
      <c r="AK257" s="74"/>
      <c r="AL257" s="75"/>
      <c r="AM257" s="58"/>
      <c r="AN257" s="58"/>
      <c r="AO257" s="76"/>
      <c r="AQ257" s="53"/>
      <c r="AS257" s="53"/>
      <c r="AU257" s="58"/>
      <c r="AV257" s="91"/>
      <c r="AX257" s="58"/>
      <c r="AY257" s="59"/>
      <c r="AZ257" s="58"/>
      <c r="BA257" s="74"/>
      <c r="BD257" s="58"/>
      <c r="BE257" s="76"/>
    </row>
    <row r="258" spans="2:57" ht="45" customHeight="1" x14ac:dyDescent="0.25">
      <c r="B258" s="55" t="str">
        <f t="shared" si="131"/>
        <v>CORRIDA DE REVESTIDORES</v>
      </c>
      <c r="C258" s="55" t="str">
        <f t="shared" si="131"/>
        <v>Equipamiento &amp; Soporte Técnico</v>
      </c>
      <c r="D258" s="55" t="str">
        <f t="shared" si="131"/>
        <v>Equipamiento</v>
      </c>
      <c r="E258" s="55" t="str">
        <f t="shared" si="113"/>
        <v>Llaves de entubar y manipuleo convencionales</v>
      </c>
      <c r="F258" s="55" t="str">
        <f t="shared" si="114"/>
        <v>CORRIDA DE REVESTIDORESEquipamiento &amp; Soporte Técnico</v>
      </c>
      <c r="G258" s="55" t="str">
        <f t="shared" si="115"/>
        <v>CORRIDA DE REVESTIDORESEquipamiento &amp; Soporte TécnicoEquipamiento</v>
      </c>
      <c r="H258" s="55" t="str">
        <f t="shared" si="116"/>
        <v>CORRIDA DE REVESTIDORESEquipamiento &amp; Soporte TécnicoEquipamientoLlaves de entubar y manipuleo convencionales</v>
      </c>
      <c r="J258" s="35" t="str">
        <f t="shared" si="117"/>
        <v>-CORRIDA DE REVESTIDORES</v>
      </c>
      <c r="P258" s="77" t="s">
        <v>182</v>
      </c>
      <c r="Q258" s="78" t="s">
        <v>183</v>
      </c>
      <c r="R258" s="78" t="s">
        <v>170</v>
      </c>
      <c r="T258" s="79" t="s">
        <v>30</v>
      </c>
      <c r="U258" s="79"/>
      <c r="W258" s="79" t="s">
        <v>25</v>
      </c>
      <c r="Y258" s="80" t="s">
        <v>31</v>
      </c>
      <c r="Z258" s="80" t="s">
        <v>31</v>
      </c>
      <c r="AA258" s="80" t="s">
        <v>31</v>
      </c>
      <c r="AC258" s="81" t="str">
        <f>IF($T258="Cumplimiento","",INDEX(TABLA_TIPO_MEDICION[1],MATCH($U258,TABLA_TIPO_MEDICION[TIPO_MEDICION],0),1))</f>
        <v/>
      </c>
      <c r="AD258" s="81" t="str">
        <f>IF($T258="Cumplimiento","",INDEX(TABLA_TIPO_MEDICION[2],MATCH($U258,TABLA_TIPO_MEDICION[TIPO_MEDICION],0),1))</f>
        <v/>
      </c>
      <c r="AE258" s="81" t="str">
        <f>IF($T258="Cumplimiento","",INDEX(TABLA_TIPO_MEDICION[3],MATCH($U258,TABLA_TIPO_MEDICION[TIPO_MEDICION],0),1))</f>
        <v/>
      </c>
      <c r="AF258" s="81" t="str">
        <f>IF($T258="Cumplimiento","",INDEX(TABLA_TIPO_MEDICION[4],MATCH($U258,TABLA_TIPO_MEDICION[TIPO_MEDICION],0),1))</f>
        <v/>
      </c>
      <c r="AH258" s="74"/>
      <c r="AI258" s="59"/>
      <c r="AJ258" s="58"/>
      <c r="AK258" s="74"/>
      <c r="AL258" s="74"/>
      <c r="AM258" s="58"/>
      <c r="AN258" s="58"/>
      <c r="AO258" s="82">
        <v>0.3</v>
      </c>
      <c r="AQ258" s="3"/>
      <c r="AS258" s="83" t="str">
        <f>IF($AQ258="","",IF($T258="Cumplimiento",INDEX(TABLA_SI_NO[Valor],MATCH($AQ258,TABLA_SI_NO[SI_NO],0),1),IF($AQ258&lt;$Y258,$AC258,IF($AQ258&lt;$Z258,$AD258,IF($AQ258&lt;$AA258,$AE258,IF($AQ258&gt;=$AA258,$AF258))))))</f>
        <v/>
      </c>
      <c r="AU258" s="74"/>
      <c r="AV258" s="84">
        <f t="shared" ref="AV258" si="136">IF(W258="SI",IF(AS258=0,1,0),0)</f>
        <v>0</v>
      </c>
      <c r="AX258" s="74"/>
      <c r="AY258" s="59"/>
      <c r="AZ258" s="58"/>
      <c r="BA258" s="74"/>
      <c r="BD258" s="58"/>
      <c r="BE258" s="82">
        <f t="shared" ref="BE258" si="137">IF($AS258="",0,$AS258*$AO258)</f>
        <v>0</v>
      </c>
    </row>
    <row r="259" spans="2:57" ht="45" customHeight="1" x14ac:dyDescent="0.25">
      <c r="B259" s="55" t="str">
        <f t="shared" si="131"/>
        <v>CORRIDA DE REVESTIDORES</v>
      </c>
      <c r="C259" s="55" t="str">
        <f t="shared" si="131"/>
        <v>Equipamiento &amp; Soporte Técnico</v>
      </c>
      <c r="D259" s="55" t="str">
        <f t="shared" si="131"/>
        <v>Equipamiento</v>
      </c>
      <c r="E259" s="55" t="str">
        <f t="shared" si="113"/>
        <v>Llaves de entubar y manipuleo convencionales</v>
      </c>
      <c r="F259" s="55" t="str">
        <f t="shared" si="114"/>
        <v>CORRIDA DE REVESTIDORESEquipamiento &amp; Soporte Técnico</v>
      </c>
      <c r="G259" s="55" t="str">
        <f t="shared" si="115"/>
        <v>CORRIDA DE REVESTIDORESEquipamiento &amp; Soporte TécnicoEquipamiento</v>
      </c>
      <c r="H259" s="55" t="str">
        <f t="shared" si="116"/>
        <v>CORRIDA DE REVESTIDORESEquipamiento &amp; Soporte TécnicoEquipamientoLlaves de entubar y manipuleo convencionales</v>
      </c>
      <c r="J259" s="35" t="str">
        <f t="shared" si="117"/>
        <v>-CORRIDA DE REVESTIDORES</v>
      </c>
      <c r="P259" s="77" t="s">
        <v>182</v>
      </c>
      <c r="Q259" s="78" t="s">
        <v>184</v>
      </c>
      <c r="R259" s="78" t="s">
        <v>185</v>
      </c>
      <c r="T259" s="79" t="s">
        <v>30</v>
      </c>
      <c r="U259" s="79"/>
      <c r="W259" s="79" t="s">
        <v>25</v>
      </c>
      <c r="Y259" s="80" t="s">
        <v>31</v>
      </c>
      <c r="Z259" s="80" t="s">
        <v>31</v>
      </c>
      <c r="AA259" s="80" t="s">
        <v>31</v>
      </c>
      <c r="AC259" s="81" t="str">
        <f>IF($T259="Cumplimiento","",INDEX(TABLA_TIPO_MEDICION[1],MATCH($U259,TABLA_TIPO_MEDICION[TIPO_MEDICION],0),1))</f>
        <v/>
      </c>
      <c r="AD259" s="81" t="str">
        <f>IF($T259="Cumplimiento","",INDEX(TABLA_TIPO_MEDICION[2],MATCH($U259,TABLA_TIPO_MEDICION[TIPO_MEDICION],0),1))</f>
        <v/>
      </c>
      <c r="AE259" s="81" t="str">
        <f>IF($T259="Cumplimiento","",INDEX(TABLA_TIPO_MEDICION[3],MATCH($U259,TABLA_TIPO_MEDICION[TIPO_MEDICION],0),1))</f>
        <v/>
      </c>
      <c r="AF259" s="81" t="str">
        <f>IF($T259="Cumplimiento","",INDEX(TABLA_TIPO_MEDICION[4],MATCH($U259,TABLA_TIPO_MEDICION[TIPO_MEDICION],0),1))</f>
        <v/>
      </c>
      <c r="AH259" s="74"/>
      <c r="AI259" s="59"/>
      <c r="AJ259" s="58"/>
      <c r="AK259" s="74"/>
      <c r="AL259" s="74"/>
      <c r="AM259" s="58"/>
      <c r="AN259" s="58"/>
      <c r="AO259" s="82">
        <v>0.2</v>
      </c>
      <c r="AQ259" s="3"/>
      <c r="AS259" s="83" t="str">
        <f>IF($AQ259="","",IF($T259="Cumplimiento",INDEX(TABLA_SI_NO[Valor],MATCH($AQ259,TABLA_SI_NO[SI_NO],0),1),IF($AQ259&lt;$Y259,$AC259,IF($AQ259&lt;$Z259,$AD259,IF($AQ259&lt;$AA259,$AE259,IF($AQ259&gt;=$AA259,$AF259))))))</f>
        <v/>
      </c>
      <c r="AU259" s="74"/>
      <c r="AV259" s="84">
        <f t="shared" ref="AV259" si="138">IF(W259="SI",IF(AS259=0,1,0),0)</f>
        <v>0</v>
      </c>
      <c r="AX259" s="74"/>
      <c r="AY259" s="59"/>
      <c r="AZ259" s="58"/>
      <c r="BA259" s="74"/>
      <c r="BD259" s="58"/>
      <c r="BE259" s="82">
        <f t="shared" ref="BE259:BE261" si="139">IF($AS259="",0,$AS259*$AO259)</f>
        <v>0</v>
      </c>
    </row>
    <row r="260" spans="2:57" ht="45" customHeight="1" x14ac:dyDescent="0.25">
      <c r="B260" s="55" t="str">
        <f t="shared" si="131"/>
        <v>CORRIDA DE REVESTIDORES</v>
      </c>
      <c r="C260" s="55" t="str">
        <f t="shared" si="131"/>
        <v>Equipamiento &amp; Soporte Técnico</v>
      </c>
      <c r="D260" s="55" t="str">
        <f t="shared" si="131"/>
        <v>Equipamiento</v>
      </c>
      <c r="E260" s="55" t="str">
        <f t="shared" si="113"/>
        <v>Dispositivos impulsor de tubería (Tipo CRTi o similar)</v>
      </c>
      <c r="F260" s="55" t="str">
        <f t="shared" si="114"/>
        <v>CORRIDA DE REVESTIDORESEquipamiento &amp; Soporte Técnico</v>
      </c>
      <c r="G260" s="55" t="str">
        <f t="shared" si="115"/>
        <v>CORRIDA DE REVESTIDORESEquipamiento &amp; Soporte TécnicoEquipamiento</v>
      </c>
      <c r="H260" s="55" t="str">
        <f t="shared" si="116"/>
        <v>CORRIDA DE REVESTIDORESEquipamiento &amp; Soporte TécnicoEquipamientoDispositivos impulsor de tubería (Tipo CRTi o similar)</v>
      </c>
      <c r="P260" s="77" t="s">
        <v>186</v>
      </c>
      <c r="Q260" s="78" t="s">
        <v>187</v>
      </c>
      <c r="R260" s="78" t="s">
        <v>170</v>
      </c>
      <c r="T260" s="79" t="s">
        <v>30</v>
      </c>
      <c r="U260" s="79"/>
      <c r="W260" s="79" t="s">
        <v>25</v>
      </c>
      <c r="Y260" s="80" t="s">
        <v>31</v>
      </c>
      <c r="Z260" s="80" t="s">
        <v>31</v>
      </c>
      <c r="AA260" s="80" t="s">
        <v>31</v>
      </c>
      <c r="AC260" s="81" t="str">
        <f>IF($T260="Cumplimiento","",INDEX(TABLA_TIPO_MEDICION[1],MATCH($U260,TABLA_TIPO_MEDICION[TIPO_MEDICION],0),1))</f>
        <v/>
      </c>
      <c r="AD260" s="81" t="str">
        <f>IF($T260="Cumplimiento","",INDEX(TABLA_TIPO_MEDICION[2],MATCH($U260,TABLA_TIPO_MEDICION[TIPO_MEDICION],0),1))</f>
        <v/>
      </c>
      <c r="AE260" s="81" t="str">
        <f>IF($T260="Cumplimiento","",INDEX(TABLA_TIPO_MEDICION[3],MATCH($U260,TABLA_TIPO_MEDICION[TIPO_MEDICION],0),1))</f>
        <v/>
      </c>
      <c r="AF260" s="81" t="str">
        <f>IF($T260="Cumplimiento","",INDEX(TABLA_TIPO_MEDICION[4],MATCH($U260,TABLA_TIPO_MEDICION[TIPO_MEDICION],0),1))</f>
        <v/>
      </c>
      <c r="AH260" s="74"/>
      <c r="AI260" s="59"/>
      <c r="AJ260" s="58"/>
      <c r="AK260" s="74"/>
      <c r="AL260" s="74"/>
      <c r="AM260" s="58"/>
      <c r="AN260" s="58"/>
      <c r="AO260" s="82">
        <v>0.3</v>
      </c>
      <c r="AQ260" s="3"/>
      <c r="AS260" s="83" t="str">
        <f>IF($AQ260="","",IF($T260="Cumplimiento",INDEX(TABLA_SI_NO[Valor],MATCH($AQ260,TABLA_SI_NO[SI_NO],0),1),IF($AQ260&lt;$Y260,$AC260,IF($AQ260&lt;$Z260,$AD260,IF($AQ260&lt;$AA260,$AE260,IF($AQ260&gt;=$AA260,$AF260))))))</f>
        <v/>
      </c>
      <c r="AU260" s="74"/>
      <c r="AV260" s="84">
        <f t="shared" ref="AV260" si="140">IF(W260="SI",IF(AS260=0,1,0),0)</f>
        <v>0</v>
      </c>
      <c r="AX260" s="74"/>
      <c r="AY260" s="59"/>
      <c r="AZ260" s="58"/>
      <c r="BA260" s="74"/>
      <c r="BD260" s="58"/>
      <c r="BE260" s="82">
        <f t="shared" si="139"/>
        <v>0</v>
      </c>
    </row>
    <row r="261" spans="2:57" ht="45" customHeight="1" x14ac:dyDescent="0.25">
      <c r="B261" s="55" t="str">
        <f t="shared" si="131"/>
        <v>CORRIDA DE REVESTIDORES</v>
      </c>
      <c r="C261" s="55" t="str">
        <f t="shared" si="131"/>
        <v>Equipamiento &amp; Soporte Técnico</v>
      </c>
      <c r="D261" s="55" t="str">
        <f t="shared" si="131"/>
        <v>Equipamiento</v>
      </c>
      <c r="E261" s="55" t="str">
        <f t="shared" si="113"/>
        <v>Dispositivos impulsor de tubería (Tipo CRTi o similar)</v>
      </c>
      <c r="F261" s="55" t="str">
        <f t="shared" si="114"/>
        <v>CORRIDA DE REVESTIDORESEquipamiento &amp; Soporte Técnico</v>
      </c>
      <c r="G261" s="55" t="str">
        <f t="shared" si="115"/>
        <v>CORRIDA DE REVESTIDORESEquipamiento &amp; Soporte TécnicoEquipamiento</v>
      </c>
      <c r="H261" s="55" t="str">
        <f t="shared" si="116"/>
        <v>CORRIDA DE REVESTIDORESEquipamiento &amp; Soporte TécnicoEquipamientoDispositivos impulsor de tubería (Tipo CRTi o similar)</v>
      </c>
      <c r="J261" s="35" t="str">
        <f t="shared" ref="J261:J269" si="141">CONCATENATE(I261,"-",B261)</f>
        <v>-CORRIDA DE REVESTIDORES</v>
      </c>
      <c r="P261" s="77" t="s">
        <v>186</v>
      </c>
      <c r="Q261" s="78" t="s">
        <v>184</v>
      </c>
      <c r="R261" s="78" t="s">
        <v>188</v>
      </c>
      <c r="T261" s="79" t="s">
        <v>30</v>
      </c>
      <c r="U261" s="79"/>
      <c r="W261" s="79" t="s">
        <v>25</v>
      </c>
      <c r="Y261" s="80" t="s">
        <v>31</v>
      </c>
      <c r="Z261" s="80" t="s">
        <v>31</v>
      </c>
      <c r="AA261" s="80" t="s">
        <v>31</v>
      </c>
      <c r="AC261" s="81" t="str">
        <f>IF($T261="Cumplimiento","",INDEX(TABLA_TIPO_MEDICION[1],MATCH($U261,TABLA_TIPO_MEDICION[TIPO_MEDICION],0),1))</f>
        <v/>
      </c>
      <c r="AD261" s="81" t="str">
        <f>IF($T261="Cumplimiento","",INDEX(TABLA_TIPO_MEDICION[2],MATCH($U261,TABLA_TIPO_MEDICION[TIPO_MEDICION],0),1))</f>
        <v/>
      </c>
      <c r="AE261" s="81" t="str">
        <f>IF($T261="Cumplimiento","",INDEX(TABLA_TIPO_MEDICION[3],MATCH($U261,TABLA_TIPO_MEDICION[TIPO_MEDICION],0),1))</f>
        <v/>
      </c>
      <c r="AF261" s="81" t="str">
        <f>IF($T261="Cumplimiento","",INDEX(TABLA_TIPO_MEDICION[4],MATCH($U261,TABLA_TIPO_MEDICION[TIPO_MEDICION],0),1))</f>
        <v/>
      </c>
      <c r="AH261" s="74"/>
      <c r="AI261" s="59"/>
      <c r="AJ261" s="58"/>
      <c r="AK261" s="74"/>
      <c r="AL261" s="74"/>
      <c r="AM261" s="58"/>
      <c r="AN261" s="58"/>
      <c r="AO261" s="82">
        <v>0.2</v>
      </c>
      <c r="AQ261" s="3"/>
      <c r="AS261" s="83" t="str">
        <f>IF($AQ261="","",IF($T261="Cumplimiento",INDEX(TABLA_SI_NO[Valor],MATCH($AQ261,TABLA_SI_NO[SI_NO],0),1),IF($AQ261&lt;$Y261,$AC261,IF($AQ261&lt;$Z261,$AD261,IF($AQ261&lt;$AA261,$AE261,IF($AQ261&gt;=$AA261,$AF261))))))</f>
        <v/>
      </c>
      <c r="AU261" s="74"/>
      <c r="AV261" s="84">
        <f t="shared" ref="AV261" si="142">IF(W261="SI",IF(AS261=0,1,0),0)</f>
        <v>0</v>
      </c>
      <c r="AX261" s="74"/>
      <c r="AY261" s="59"/>
      <c r="AZ261" s="58"/>
      <c r="BA261" s="74"/>
      <c r="BD261" s="58"/>
      <c r="BE261" s="82">
        <f t="shared" si="139"/>
        <v>0</v>
      </c>
    </row>
    <row r="262" spans="2:57" ht="3.75" customHeight="1" x14ac:dyDescent="0.25">
      <c r="B262" s="55" t="str">
        <f t="shared" si="131"/>
        <v>CORRIDA DE REVESTIDORES</v>
      </c>
      <c r="C262" s="55" t="str">
        <f t="shared" si="131"/>
        <v>Equipamiento &amp; Soporte Técnico</v>
      </c>
      <c r="D262" s="55" t="str">
        <f t="shared" si="131"/>
        <v>Equipamiento</v>
      </c>
      <c r="E262" s="55" t="str">
        <f t="shared" si="113"/>
        <v>Herramientas de pesca</v>
      </c>
      <c r="F262" s="55" t="str">
        <f t="shared" si="114"/>
        <v>CORRIDA DE REVESTIDORESEquipamiento &amp; Soporte Técnico</v>
      </c>
      <c r="G262" s="55" t="str">
        <f t="shared" si="115"/>
        <v>CORRIDA DE REVESTIDORESEquipamiento &amp; Soporte TécnicoEquipamiento</v>
      </c>
      <c r="H262" s="55" t="str">
        <f t="shared" si="116"/>
        <v>CORRIDA DE REVESTIDORESEquipamiento &amp; Soporte TécnicoEquipamientoHerramientas de pesca</v>
      </c>
      <c r="J262" s="35" t="str">
        <f t="shared" si="141"/>
        <v>-CORRIDA DE REVESTIDORES</v>
      </c>
      <c r="P262" s="37" t="s">
        <v>179</v>
      </c>
      <c r="AI262" s="59"/>
      <c r="AK262" s="74"/>
      <c r="AN262" s="58"/>
      <c r="AY262" s="59"/>
      <c r="BA262" s="74"/>
    </row>
    <row r="263" spans="2:57" ht="3.95" customHeight="1" x14ac:dyDescent="0.25">
      <c r="B263" s="55" t="str">
        <f t="shared" si="131"/>
        <v>CORRIDA DE REVESTIDORES</v>
      </c>
      <c r="C263" s="55" t="str">
        <f t="shared" si="131"/>
        <v>Equipamiento &amp; Soporte Técnico</v>
      </c>
      <c r="D263" s="55" t="str">
        <f t="shared" si="131"/>
        <v>Equipamiento</v>
      </c>
      <c r="E263" s="55" t="str">
        <f t="shared" si="113"/>
        <v/>
      </c>
      <c r="F263" s="55" t="str">
        <f t="shared" si="114"/>
        <v>CORRIDA DE REVESTIDORESEquipamiento &amp; Soporte Técnico</v>
      </c>
      <c r="G263" s="55" t="str">
        <f t="shared" si="115"/>
        <v>CORRIDA DE REVESTIDORESEquipamiento &amp; Soporte TécnicoEquipamiento</v>
      </c>
      <c r="H263" s="55" t="str">
        <f t="shared" si="116"/>
        <v/>
      </c>
      <c r="J263" s="35" t="str">
        <f t="shared" si="141"/>
        <v>-CORRIDA DE REVESTIDORES</v>
      </c>
      <c r="AY263" s="59"/>
      <c r="BB263" s="75"/>
    </row>
    <row r="264" spans="2:57" ht="15" customHeight="1" x14ac:dyDescent="0.25">
      <c r="B264" s="55" t="str">
        <f t="shared" si="131"/>
        <v>CORRIDA DE REVESTIDORES</v>
      </c>
      <c r="C264" s="55" t="str">
        <f t="shared" si="131"/>
        <v>Facilidades / Instalaciones</v>
      </c>
      <c r="D264" s="55" t="str">
        <f t="shared" si="131"/>
        <v>Equipamiento</v>
      </c>
      <c r="E264" s="55" t="str">
        <f t="shared" si="113"/>
        <v/>
      </c>
      <c r="F264" s="55" t="str">
        <f t="shared" si="114"/>
        <v>CORRIDA DE REVESTIDORESFacilidades / Instalaciones</v>
      </c>
      <c r="G264" s="55" t="str">
        <f t="shared" si="115"/>
        <v>CORRIDA DE REVESTIDORESFacilidades / InstalacionesEquipamiento</v>
      </c>
      <c r="H264" s="55" t="str">
        <f t="shared" si="116"/>
        <v/>
      </c>
      <c r="I264" s="36" t="s">
        <v>58</v>
      </c>
      <c r="J264" s="35" t="str">
        <f t="shared" si="141"/>
        <v>1.3-CORRIDA DE REVESTIDORES</v>
      </c>
      <c r="N264" s="62" t="s">
        <v>59</v>
      </c>
      <c r="O264" s="62"/>
      <c r="P264" s="63"/>
      <c r="Q264" s="62"/>
      <c r="R264" s="62"/>
      <c r="T264" s="62"/>
      <c r="U264" s="62"/>
      <c r="W264" s="62"/>
      <c r="Y264" s="62"/>
      <c r="Z264" s="62"/>
      <c r="AA264" s="62"/>
      <c r="AC264" s="62"/>
      <c r="AD264" s="62"/>
      <c r="AE264" s="62"/>
      <c r="AF264" s="62"/>
      <c r="AH264" s="58"/>
      <c r="AI264" s="64">
        <v>0.1</v>
      </c>
      <c r="AJ264" s="58"/>
      <c r="AK264" s="65">
        <f>SUMIFS($AL:$AL,$F:$F,$F264)</f>
        <v>1</v>
      </c>
      <c r="AL264" s="65"/>
      <c r="AM264" s="58"/>
      <c r="AN264" s="42"/>
      <c r="AO264" s="42"/>
      <c r="AP264" s="42"/>
      <c r="AQ264" s="42"/>
      <c r="AR264" s="42"/>
      <c r="AS264" s="42"/>
      <c r="AT264" s="42"/>
      <c r="AU264" s="42"/>
      <c r="AX264" s="58"/>
      <c r="AY264" s="64">
        <f>AI264*BD264</f>
        <v>0</v>
      </c>
      <c r="AZ264" s="58"/>
      <c r="BD264" s="65">
        <f>SUMIFS($BB:$BB,$F:$F,$F264)</f>
        <v>0</v>
      </c>
      <c r="BE264" s="65"/>
    </row>
    <row r="265" spans="2:57" ht="3.95" customHeight="1" x14ac:dyDescent="0.25">
      <c r="B265" s="55" t="str">
        <f t="shared" ref="B265:D279" si="143">IF(M265="",IF(B264="","",B264),M265)</f>
        <v>CORRIDA DE REVESTIDORES</v>
      </c>
      <c r="C265" s="55" t="str">
        <f t="shared" si="143"/>
        <v>Facilidades / Instalaciones</v>
      </c>
      <c r="D265" s="55" t="str">
        <f t="shared" si="143"/>
        <v>Equipamiento</v>
      </c>
      <c r="E265" s="55" t="str">
        <f t="shared" si="113"/>
        <v/>
      </c>
      <c r="F265" s="55" t="str">
        <f t="shared" si="114"/>
        <v>CORRIDA DE REVESTIDORESFacilidades / Instalaciones</v>
      </c>
      <c r="G265" s="55" t="str">
        <f t="shared" si="115"/>
        <v>CORRIDA DE REVESTIDORESFacilidades / InstalacionesEquipamiento</v>
      </c>
      <c r="H265" s="55" t="str">
        <f t="shared" si="116"/>
        <v/>
      </c>
      <c r="J265" s="35" t="str">
        <f t="shared" si="141"/>
        <v>-CORRIDA DE REVESTIDORES</v>
      </c>
      <c r="T265" s="53"/>
      <c r="U265" s="53"/>
      <c r="W265" s="53"/>
      <c r="Y265" s="53"/>
      <c r="Z265" s="53"/>
      <c r="AA265" s="53"/>
      <c r="AC265" s="53"/>
      <c r="AD265" s="53"/>
      <c r="AE265" s="53"/>
      <c r="AF265" s="53"/>
      <c r="AH265" s="58"/>
      <c r="AI265" s="59"/>
      <c r="AJ265" s="58"/>
      <c r="AK265" s="58"/>
      <c r="AL265" s="59"/>
      <c r="AM265" s="58"/>
      <c r="AN265" s="58"/>
      <c r="AO265" s="59"/>
      <c r="AQ265" s="42"/>
      <c r="AR265" s="42"/>
      <c r="AS265" s="42"/>
      <c r="AT265" s="42"/>
      <c r="AU265" s="42"/>
      <c r="AX265" s="58"/>
      <c r="AY265" s="59"/>
      <c r="AZ265" s="58"/>
      <c r="BA265" s="58"/>
      <c r="BB265" s="59"/>
      <c r="BD265" s="53"/>
      <c r="BE265" s="53"/>
    </row>
    <row r="266" spans="2:57" ht="15" customHeight="1" x14ac:dyDescent="0.25">
      <c r="B266" s="55" t="str">
        <f t="shared" si="143"/>
        <v>CORRIDA DE REVESTIDORES</v>
      </c>
      <c r="C266" s="55" t="str">
        <f t="shared" si="143"/>
        <v>Facilidades / Instalaciones</v>
      </c>
      <c r="D266" s="55" t="str">
        <f t="shared" si="143"/>
        <v>Planta</v>
      </c>
      <c r="E266" s="55" t="str">
        <f t="shared" si="113"/>
        <v/>
      </c>
      <c r="F266" s="55" t="str">
        <f t="shared" si="114"/>
        <v>CORRIDA DE REVESTIDORESFacilidades / Instalaciones</v>
      </c>
      <c r="G266" s="55" t="str">
        <f t="shared" si="115"/>
        <v>CORRIDA DE REVESTIDORESFacilidades / InstalacionesPlanta</v>
      </c>
      <c r="H266" s="55" t="str">
        <f t="shared" si="116"/>
        <v/>
      </c>
      <c r="J266" s="35" t="str">
        <f t="shared" si="141"/>
        <v>-CORRIDA DE REVESTIDORES</v>
      </c>
      <c r="N266" s="67"/>
      <c r="O266" s="68" t="s">
        <v>97</v>
      </c>
      <c r="P266" s="69"/>
      <c r="Q266" s="68"/>
      <c r="R266" s="68"/>
      <c r="T266" s="68"/>
      <c r="U266" s="68"/>
      <c r="W266" s="68"/>
      <c r="Y266" s="68"/>
      <c r="Z266" s="68"/>
      <c r="AA266" s="68"/>
      <c r="AC266" s="68"/>
      <c r="AD266" s="68"/>
      <c r="AE266" s="68"/>
      <c r="AF266" s="68"/>
      <c r="AH266" s="58"/>
      <c r="AJ266" s="58"/>
      <c r="AK266" s="70">
        <v>0.5</v>
      </c>
      <c r="AL266" s="71">
        <v>1</v>
      </c>
      <c r="AM266" s="58"/>
      <c r="AN266" s="72">
        <f>SUMIFS($AO:$AO,$G:$G,$G266)</f>
        <v>1</v>
      </c>
      <c r="AO266" s="73"/>
      <c r="AQ266" s="42"/>
      <c r="AR266" s="42"/>
      <c r="AS266" s="42"/>
      <c r="AT266" s="42"/>
      <c r="AU266" s="42"/>
      <c r="AX266" s="58"/>
      <c r="AY266" s="59"/>
      <c r="AZ266" s="58"/>
      <c r="BA266" s="70"/>
      <c r="BB266" s="71">
        <f>AL266*BD266</f>
        <v>0</v>
      </c>
      <c r="BD266" s="72">
        <f>SUMIFS($BE:$BE,$G:$G,$G266)</f>
        <v>0</v>
      </c>
      <c r="BE266" s="73"/>
    </row>
    <row r="267" spans="2:57" ht="15" customHeight="1" x14ac:dyDescent="0.25">
      <c r="B267" s="55" t="str">
        <f t="shared" si="143"/>
        <v>CORRIDA DE REVESTIDORES</v>
      </c>
      <c r="C267" s="55" t="str">
        <f t="shared" si="143"/>
        <v>Facilidades / Instalaciones</v>
      </c>
      <c r="D267" s="55" t="str">
        <f t="shared" si="143"/>
        <v>Planta</v>
      </c>
      <c r="E267" s="55" t="str">
        <f t="shared" si="113"/>
        <v/>
      </c>
      <c r="F267" s="55" t="str">
        <f t="shared" si="114"/>
        <v>CORRIDA DE REVESTIDORESFacilidades / Instalaciones</v>
      </c>
      <c r="G267" s="55" t="str">
        <f t="shared" si="115"/>
        <v>CORRIDA DE REVESTIDORESFacilidades / InstalacionesPlanta</v>
      </c>
      <c r="H267" s="55" t="str">
        <f t="shared" si="116"/>
        <v/>
      </c>
      <c r="J267" s="35" t="str">
        <f t="shared" si="141"/>
        <v>-CORRIDA DE REVESTIDORES</v>
      </c>
      <c r="T267" s="53"/>
      <c r="U267" s="53"/>
      <c r="W267" s="53"/>
      <c r="Y267" s="53"/>
      <c r="Z267" s="53"/>
      <c r="AA267" s="53"/>
      <c r="AJ267" s="58"/>
      <c r="AK267" s="74"/>
      <c r="AL267" s="75"/>
      <c r="AM267" s="58"/>
      <c r="AN267" s="58"/>
      <c r="AO267" s="76"/>
      <c r="AQ267" s="53"/>
      <c r="AS267" s="53"/>
      <c r="AU267" s="58"/>
      <c r="AV267" s="93"/>
      <c r="AX267" s="58"/>
      <c r="AY267" s="59"/>
      <c r="AZ267" s="58"/>
      <c r="BA267" s="74"/>
      <c r="BB267" s="75"/>
      <c r="BD267" s="58"/>
      <c r="BE267" s="76"/>
    </row>
    <row r="268" spans="2:57" ht="45" customHeight="1" x14ac:dyDescent="0.25">
      <c r="B268" s="55" t="str">
        <f t="shared" si="143"/>
        <v>CORRIDA DE REVESTIDORES</v>
      </c>
      <c r="C268" s="55" t="str">
        <f t="shared" si="143"/>
        <v>Facilidades / Instalaciones</v>
      </c>
      <c r="D268" s="55" t="str">
        <f t="shared" si="143"/>
        <v>Planta</v>
      </c>
      <c r="E268" s="55" t="str">
        <f t="shared" si="113"/>
        <v>Base Operativa</v>
      </c>
      <c r="F268" s="55" t="str">
        <f t="shared" si="114"/>
        <v>CORRIDA DE REVESTIDORESFacilidades / Instalaciones</v>
      </c>
      <c r="G268" s="55" t="str">
        <f t="shared" si="115"/>
        <v>CORRIDA DE REVESTIDORESFacilidades / InstalacionesPlanta</v>
      </c>
      <c r="H268" s="55" t="str">
        <f t="shared" si="116"/>
        <v>CORRIDA DE REVESTIDORESFacilidades / InstalacionesPlantaBase Operativa</v>
      </c>
      <c r="J268" s="35" t="str">
        <f t="shared" si="141"/>
        <v>-CORRIDA DE REVESTIDORES</v>
      </c>
      <c r="P268" s="77" t="s">
        <v>162</v>
      </c>
      <c r="Q268" s="124" t="s">
        <v>163</v>
      </c>
      <c r="R268" s="78" t="s">
        <v>164</v>
      </c>
      <c r="T268" s="79" t="s">
        <v>30</v>
      </c>
      <c r="U268" s="79"/>
      <c r="W268" s="79" t="s">
        <v>118</v>
      </c>
      <c r="Y268" s="92" t="s">
        <v>31</v>
      </c>
      <c r="Z268" s="92" t="s">
        <v>31</v>
      </c>
      <c r="AA268" s="92" t="s">
        <v>31</v>
      </c>
      <c r="AC268" s="81" t="str">
        <f>IF($T268="Cumplimiento","",INDEX(TABLA_TIPO_MEDICION[1],MATCH($U268,TABLA_TIPO_MEDICION[TIPO_MEDICION],0),1))</f>
        <v/>
      </c>
      <c r="AD268" s="81" t="str">
        <f>IF($T268="Cumplimiento","",INDEX(TABLA_TIPO_MEDICION[2],MATCH($U268,TABLA_TIPO_MEDICION[TIPO_MEDICION],0),1))</f>
        <v/>
      </c>
      <c r="AE268" s="81" t="str">
        <f>IF($T268="Cumplimiento","",INDEX(TABLA_TIPO_MEDICION[3],MATCH($U268,TABLA_TIPO_MEDICION[TIPO_MEDICION],0),1))</f>
        <v/>
      </c>
      <c r="AF268" s="81" t="str">
        <f>IF($T268="Cumplimiento","",INDEX(TABLA_TIPO_MEDICION[4],MATCH($U268,TABLA_TIPO_MEDICION[TIPO_MEDICION],0),1))</f>
        <v/>
      </c>
      <c r="AJ268" s="58"/>
      <c r="AK268" s="74"/>
      <c r="AL268" s="74"/>
      <c r="AM268" s="58"/>
      <c r="AN268" s="58"/>
      <c r="AO268" s="82">
        <v>0.6</v>
      </c>
      <c r="AQ268" s="3"/>
      <c r="AS268" s="83" t="str">
        <f>IF($AQ268="","",IF($T268="Cumplimiento",INDEX(TABLA_SI_NO[Valor],MATCH($AQ268,TABLA_SI_NO[SI_NO],0),1),IF($AQ268&lt;$Y268,$AC268,IF($AQ268&lt;$Z268,$AD268,IF($AQ268&lt;$AA268,$AE268,IF($AQ268&gt;=$AA268,$AF268))))))</f>
        <v/>
      </c>
      <c r="AU268" s="74"/>
      <c r="AV268" s="84">
        <f t="shared" ref="AV268" si="144">IF(W268="SI",IF(AS268=0,1,0),0)</f>
        <v>0</v>
      </c>
      <c r="AX268" s="74"/>
      <c r="AY268" s="59"/>
      <c r="AZ268" s="58"/>
      <c r="BA268" s="74"/>
      <c r="BB268" s="75"/>
      <c r="BD268" s="58"/>
      <c r="BE268" s="82">
        <f t="shared" ref="BE268" si="145">IF($AS268="",0,$AS268*$AO268)</f>
        <v>0</v>
      </c>
    </row>
    <row r="269" spans="2:57" ht="45" customHeight="1" x14ac:dyDescent="0.25">
      <c r="B269" s="55" t="str">
        <f t="shared" si="143"/>
        <v>CORRIDA DE REVESTIDORES</v>
      </c>
      <c r="C269" s="55" t="str">
        <f t="shared" si="143"/>
        <v>Facilidades / Instalaciones</v>
      </c>
      <c r="D269" s="55" t="str">
        <f t="shared" si="143"/>
        <v>Planta</v>
      </c>
      <c r="E269" s="55" t="str">
        <f t="shared" si="113"/>
        <v>Capacidad de Inspección Bajo Standard DS-1 y DS-1 Bits de TH Hill en cercanías de Paraíso</v>
      </c>
      <c r="F269" s="55" t="str">
        <f t="shared" si="114"/>
        <v>CORRIDA DE REVESTIDORESFacilidades / Instalaciones</v>
      </c>
      <c r="G269" s="55" t="str">
        <f t="shared" si="115"/>
        <v>CORRIDA DE REVESTIDORESFacilidades / InstalacionesPlanta</v>
      </c>
      <c r="H269" s="55" t="str">
        <f t="shared" si="116"/>
        <v>CORRIDA DE REVESTIDORESFacilidades / InstalacionesPlantaCapacidad de Inspección Bajo Standard DS-1 y DS-1 Bits de TH Hill en cercanías de Paraíso</v>
      </c>
      <c r="J269" s="35" t="str">
        <f t="shared" si="141"/>
        <v>-CORRIDA DE REVESTIDORES</v>
      </c>
      <c r="P269" s="77" t="s">
        <v>165</v>
      </c>
      <c r="Q269" s="78" t="s">
        <v>166</v>
      </c>
      <c r="R269" s="78" t="s">
        <v>164</v>
      </c>
      <c r="T269" s="79" t="s">
        <v>30</v>
      </c>
      <c r="U269" s="79"/>
      <c r="W269" s="79" t="s">
        <v>118</v>
      </c>
      <c r="Y269" s="92" t="s">
        <v>31</v>
      </c>
      <c r="Z269" s="92" t="s">
        <v>31</v>
      </c>
      <c r="AA269" s="92" t="s">
        <v>31</v>
      </c>
      <c r="AC269" s="81" t="str">
        <f>IF($T269="Cumplimiento","",INDEX(TABLA_TIPO_MEDICION[1],MATCH($U269,TABLA_TIPO_MEDICION[TIPO_MEDICION],0),1))</f>
        <v/>
      </c>
      <c r="AD269" s="81" t="str">
        <f>IF($T269="Cumplimiento","",INDEX(TABLA_TIPO_MEDICION[2],MATCH($U269,TABLA_TIPO_MEDICION[TIPO_MEDICION],0),1))</f>
        <v/>
      </c>
      <c r="AE269" s="81" t="str">
        <f>IF($T269="Cumplimiento","",INDEX(TABLA_TIPO_MEDICION[3],MATCH($U269,TABLA_TIPO_MEDICION[TIPO_MEDICION],0),1))</f>
        <v/>
      </c>
      <c r="AF269" s="81" t="str">
        <f>IF($T269="Cumplimiento","",INDEX(TABLA_TIPO_MEDICION[4],MATCH($U269,TABLA_TIPO_MEDICION[TIPO_MEDICION],0),1))</f>
        <v/>
      </c>
      <c r="AJ269" s="58"/>
      <c r="AK269" s="74"/>
      <c r="AL269" s="74"/>
      <c r="AM269" s="58"/>
      <c r="AN269" s="58"/>
      <c r="AO269" s="82">
        <v>0.4</v>
      </c>
      <c r="AQ269" s="3"/>
      <c r="AS269" s="83" t="str">
        <f>IF($AQ269="","",IF($T269="Cumplimiento",INDEX(TABLA_SI_NO[Valor],MATCH($AQ269,TABLA_SI_NO[SI_NO],0),1),IF($AQ269&lt;$Y269,$AC269,IF($AQ269&lt;$Z269,$AD269,IF($AQ269&lt;$AA269,$AE269,IF($AQ269&gt;=$AA269,$AF269))))))</f>
        <v/>
      </c>
      <c r="AU269" s="74"/>
      <c r="AV269" s="84">
        <f t="shared" ref="AV269" si="146">IF(W269="SI",IF(AS269=0,1,0),0)</f>
        <v>0</v>
      </c>
      <c r="AX269" s="74"/>
      <c r="AY269" s="59"/>
      <c r="AZ269" s="58"/>
      <c r="BA269" s="74"/>
      <c r="BB269" s="75"/>
      <c r="BD269" s="58"/>
      <c r="BE269" s="82">
        <f t="shared" ref="BE269" si="147">IF($AS269="",0,$AS269*$AO269)</f>
        <v>0</v>
      </c>
    </row>
    <row r="270" spans="2:57" ht="15" customHeight="1" x14ac:dyDescent="0.25">
      <c r="B270" s="55" t="str">
        <f t="shared" si="143"/>
        <v>CORRIDA DE REVESTIDORES</v>
      </c>
      <c r="C270" s="55" t="str">
        <f t="shared" si="143"/>
        <v>Facilidades / Instalaciones</v>
      </c>
      <c r="D270" s="55" t="str">
        <f t="shared" si="143"/>
        <v>Planta</v>
      </c>
      <c r="E270" s="55" t="str">
        <f t="shared" si="113"/>
        <v/>
      </c>
      <c r="F270" s="55" t="str">
        <f t="shared" si="114"/>
        <v>CORRIDA DE REVESTIDORESFacilidades / Instalaciones</v>
      </c>
      <c r="G270" s="55" t="str">
        <f t="shared" si="115"/>
        <v>CORRIDA DE REVESTIDORESFacilidades / InstalacionesPlanta</v>
      </c>
      <c r="H270" s="55" t="str">
        <f t="shared" si="116"/>
        <v/>
      </c>
    </row>
    <row r="271" spans="2:57" ht="15" customHeight="1" x14ac:dyDescent="0.25">
      <c r="B271" s="55" t="str">
        <f t="shared" si="143"/>
        <v>LINER HANGER</v>
      </c>
      <c r="C271" s="55" t="str">
        <f t="shared" si="143"/>
        <v>Facilidades / Instalaciones</v>
      </c>
      <c r="D271" s="55" t="str">
        <f t="shared" si="143"/>
        <v>Planta</v>
      </c>
      <c r="E271" s="55" t="str">
        <f t="shared" si="113"/>
        <v/>
      </c>
      <c r="F271" s="55" t="str">
        <f t="shared" si="114"/>
        <v>LINER HANGERFacilidades / Instalaciones</v>
      </c>
      <c r="G271" s="55" t="str">
        <f t="shared" si="115"/>
        <v>LINER HANGERFacilidades / InstalacionesPlanta</v>
      </c>
      <c r="H271" s="55" t="str">
        <f t="shared" si="116"/>
        <v/>
      </c>
      <c r="I271" s="36">
        <v>1</v>
      </c>
      <c r="J271" s="35" t="str">
        <f t="shared" ref="J271:J302" si="148">CONCATENATE(I271,"-",B271)</f>
        <v>1-LINER HANGER</v>
      </c>
      <c r="M271" s="39" t="s">
        <v>189</v>
      </c>
      <c r="N271" s="39"/>
      <c r="O271" s="39"/>
      <c r="P271" s="40"/>
      <c r="Q271" s="39"/>
      <c r="R271" s="39"/>
      <c r="T271" s="56" t="s">
        <v>16</v>
      </c>
      <c r="U271" s="56"/>
      <c r="W271" s="56"/>
      <c r="Y271" s="56"/>
      <c r="Z271" s="56"/>
      <c r="AA271" s="56"/>
      <c r="AC271" s="56"/>
      <c r="AD271" s="56"/>
      <c r="AE271" s="56"/>
      <c r="AF271" s="56"/>
      <c r="AH271" s="57">
        <f>SUMIFS($AI:$AI,$B:$B,$B271)</f>
        <v>1</v>
      </c>
      <c r="AI271" s="57"/>
      <c r="AJ271" s="58"/>
      <c r="AK271" s="58"/>
      <c r="AL271" s="58"/>
      <c r="AM271" s="58"/>
      <c r="AN271" s="59"/>
      <c r="AO271" s="59"/>
      <c r="AQ271" s="53"/>
      <c r="AR271" s="53"/>
      <c r="AS271" s="53"/>
      <c r="AU271" s="60" t="str">
        <f>IF(SUMIFS($AV:$AV,$B:$B,$B271)&gt;0,"NC","")</f>
        <v/>
      </c>
      <c r="AV271" s="61"/>
      <c r="AZ271" s="58"/>
      <c r="BA271" s="59"/>
      <c r="BB271" s="59"/>
      <c r="BD271" s="57">
        <f>IF(AU271="NC",0,SUMIFS($AY:$AY,$B:$B,$B271))</f>
        <v>0</v>
      </c>
      <c r="BE271" s="57"/>
    </row>
    <row r="272" spans="2:57" ht="3" customHeight="1" x14ac:dyDescent="0.25">
      <c r="B272" s="55" t="str">
        <f t="shared" si="143"/>
        <v>LINER HANGER</v>
      </c>
      <c r="C272" s="55" t="str">
        <f t="shared" si="143"/>
        <v>Facilidades / Instalaciones</v>
      </c>
      <c r="D272" s="55" t="str">
        <f t="shared" si="143"/>
        <v>Planta</v>
      </c>
      <c r="E272" s="55" t="str">
        <f t="shared" si="113"/>
        <v/>
      </c>
      <c r="F272" s="55" t="str">
        <f t="shared" si="114"/>
        <v>LINER HANGERFacilidades / Instalaciones</v>
      </c>
      <c r="G272" s="55" t="str">
        <f t="shared" si="115"/>
        <v>LINER HANGERFacilidades / InstalacionesPlanta</v>
      </c>
      <c r="H272" s="55" t="str">
        <f t="shared" si="116"/>
        <v/>
      </c>
      <c r="I272" s="36" t="s">
        <v>17</v>
      </c>
      <c r="J272" s="35" t="str">
        <f t="shared" si="148"/>
        <v xml:space="preserve"> -LINER HANGER</v>
      </c>
      <c r="T272" s="53"/>
      <c r="U272" s="53"/>
      <c r="W272" s="53"/>
      <c r="Y272" s="53"/>
      <c r="Z272" s="53"/>
      <c r="AA272" s="53"/>
      <c r="AH272" s="58"/>
      <c r="AI272" s="59"/>
      <c r="AJ272" s="58"/>
      <c r="AK272" s="58"/>
      <c r="AL272" s="59"/>
      <c r="AM272" s="58"/>
      <c r="AN272" s="59"/>
      <c r="AO272" s="59"/>
      <c r="AQ272" s="53"/>
      <c r="AR272" s="53"/>
      <c r="AS272" s="53"/>
      <c r="AU272" s="58"/>
      <c r="AV272" s="54"/>
      <c r="AX272" s="58"/>
      <c r="AY272" s="59"/>
      <c r="AZ272" s="58"/>
      <c r="BA272" s="59"/>
      <c r="BB272" s="59"/>
      <c r="BD272" s="53"/>
      <c r="BE272" s="53"/>
    </row>
    <row r="273" spans="1:59" ht="15" customHeight="1" x14ac:dyDescent="0.25">
      <c r="B273" s="55" t="str">
        <f t="shared" si="143"/>
        <v>LINER HANGER</v>
      </c>
      <c r="C273" s="55" t="str">
        <f t="shared" si="143"/>
        <v>Personal</v>
      </c>
      <c r="D273" s="55" t="str">
        <f t="shared" si="143"/>
        <v>Planta</v>
      </c>
      <c r="E273" s="55" t="str">
        <f t="shared" si="113"/>
        <v/>
      </c>
      <c r="F273" s="55" t="str">
        <f t="shared" si="114"/>
        <v>LINER HANGERPersonal</v>
      </c>
      <c r="G273" s="55" t="str">
        <f t="shared" si="115"/>
        <v>LINER HANGERPersonalPlanta</v>
      </c>
      <c r="H273" s="55" t="str">
        <f t="shared" si="116"/>
        <v/>
      </c>
      <c r="I273" s="36" t="s">
        <v>18</v>
      </c>
      <c r="J273" s="35" t="str">
        <f t="shared" si="148"/>
        <v>1.1-LINER HANGER</v>
      </c>
      <c r="N273" s="62" t="s">
        <v>19</v>
      </c>
      <c r="O273" s="62"/>
      <c r="P273" s="63"/>
      <c r="Q273" s="62"/>
      <c r="R273" s="62"/>
      <c r="T273" s="62"/>
      <c r="U273" s="62"/>
      <c r="W273" s="62"/>
      <c r="Y273" s="62"/>
      <c r="Z273" s="62"/>
      <c r="AA273" s="62"/>
      <c r="AC273" s="62"/>
      <c r="AD273" s="62"/>
      <c r="AE273" s="62"/>
      <c r="AF273" s="62"/>
      <c r="AH273" s="58"/>
      <c r="AI273" s="64">
        <v>0.4</v>
      </c>
      <c r="AJ273" s="58"/>
      <c r="AK273" s="65">
        <f>SUMIFS($AL:$AL,$F:$F,$F273)</f>
        <v>1</v>
      </c>
      <c r="AL273" s="65"/>
      <c r="AM273" s="53"/>
      <c r="AN273" s="53"/>
      <c r="AO273" s="53"/>
      <c r="AP273" s="53"/>
      <c r="AQ273" s="53"/>
      <c r="AR273" s="53"/>
      <c r="AS273" s="53"/>
      <c r="AU273" s="58"/>
      <c r="AV273" s="54"/>
      <c r="AX273" s="58"/>
      <c r="AY273" s="64">
        <f>AI273*BD273</f>
        <v>0</v>
      </c>
      <c r="AZ273" s="58"/>
      <c r="BD273" s="65">
        <f>SUMIFS($BB:$BB,$F:$F,$F273)</f>
        <v>0</v>
      </c>
      <c r="BE273" s="65"/>
    </row>
    <row r="274" spans="1:59" ht="3" customHeight="1" x14ac:dyDescent="0.25">
      <c r="B274" s="55" t="str">
        <f t="shared" si="143"/>
        <v>LINER HANGER</v>
      </c>
      <c r="C274" s="55" t="str">
        <f t="shared" si="143"/>
        <v>Personal</v>
      </c>
      <c r="D274" s="55" t="str">
        <f t="shared" si="143"/>
        <v>Planta</v>
      </c>
      <c r="E274" s="55" t="str">
        <f t="shared" si="113"/>
        <v/>
      </c>
      <c r="F274" s="55" t="str">
        <f t="shared" si="114"/>
        <v>LINER HANGERPersonal</v>
      </c>
      <c r="G274" s="55" t="str">
        <f t="shared" si="115"/>
        <v>LINER HANGERPersonalPlanta</v>
      </c>
      <c r="H274" s="55" t="str">
        <f t="shared" si="116"/>
        <v/>
      </c>
      <c r="I274" s="36" t="s">
        <v>17</v>
      </c>
      <c r="J274" s="35" t="str">
        <f t="shared" si="148"/>
        <v xml:space="preserve"> -LINER HANGER</v>
      </c>
      <c r="T274" s="53"/>
      <c r="U274" s="53"/>
      <c r="W274" s="53"/>
      <c r="Y274" s="53"/>
      <c r="Z274" s="53"/>
      <c r="AA274" s="53"/>
      <c r="AC274" s="53"/>
      <c r="AD274" s="53"/>
      <c r="AE274" s="53"/>
      <c r="AF274" s="53"/>
      <c r="AH274" s="58"/>
      <c r="AI274" s="59"/>
      <c r="AJ274" s="58"/>
      <c r="AK274" s="58"/>
      <c r="AL274" s="59"/>
      <c r="AM274" s="58"/>
      <c r="AN274" s="58"/>
      <c r="AO274" s="59"/>
      <c r="AP274" s="53"/>
      <c r="AQ274" s="53"/>
      <c r="AR274" s="53"/>
      <c r="AS274" s="53"/>
      <c r="AU274" s="58"/>
      <c r="AV274" s="54"/>
      <c r="AX274" s="58"/>
      <c r="AY274" s="66"/>
      <c r="AZ274" s="58"/>
      <c r="BA274" s="58"/>
      <c r="BB274" s="59"/>
      <c r="BD274" s="53"/>
      <c r="BE274" s="53"/>
    </row>
    <row r="275" spans="1:59" ht="15" customHeight="1" x14ac:dyDescent="0.25">
      <c r="A275" s="67"/>
      <c r="B275" s="55" t="str">
        <f t="shared" si="143"/>
        <v>LINER HANGER</v>
      </c>
      <c r="C275" s="55" t="str">
        <f t="shared" si="143"/>
        <v>Personal</v>
      </c>
      <c r="D275" s="55" t="str">
        <f t="shared" si="143"/>
        <v>Referente Técnico de la Línea</v>
      </c>
      <c r="E275" s="55" t="str">
        <f t="shared" si="113"/>
        <v/>
      </c>
      <c r="F275" s="55" t="str">
        <f t="shared" si="114"/>
        <v>LINER HANGERPersonal</v>
      </c>
      <c r="G275" s="55" t="str">
        <f t="shared" si="115"/>
        <v>LINER HANGERPersonalReferente Técnico de la Línea</v>
      </c>
      <c r="H275" s="55" t="str">
        <f t="shared" si="116"/>
        <v/>
      </c>
      <c r="I275" s="36" t="s">
        <v>17</v>
      </c>
      <c r="J275" s="35" t="str">
        <f t="shared" si="148"/>
        <v xml:space="preserve"> -LINER HANGER</v>
      </c>
      <c r="M275" s="67"/>
      <c r="N275" s="67"/>
      <c r="O275" s="68" t="s">
        <v>20</v>
      </c>
      <c r="P275" s="69"/>
      <c r="Q275" s="68"/>
      <c r="R275" s="68"/>
      <c r="T275" s="68"/>
      <c r="U275" s="68"/>
      <c r="W275" s="68"/>
      <c r="Y275" s="68"/>
      <c r="Z275" s="68"/>
      <c r="AA275" s="68"/>
      <c r="AC275" s="68"/>
      <c r="AD275" s="68"/>
      <c r="AE275" s="68"/>
      <c r="AF275" s="68"/>
      <c r="AH275" s="58"/>
      <c r="AI275" s="58"/>
      <c r="AJ275" s="58"/>
      <c r="AK275" s="70"/>
      <c r="AL275" s="71">
        <v>0.6</v>
      </c>
      <c r="AM275" s="58"/>
      <c r="AN275" s="72">
        <f>SUMIFS($AO:$AO,$G:$G,$G275)</f>
        <v>1</v>
      </c>
      <c r="AO275" s="73"/>
      <c r="AQ275" s="53"/>
      <c r="AR275" s="53"/>
      <c r="AS275" s="53"/>
      <c r="AU275" s="58"/>
      <c r="AV275" s="54"/>
      <c r="AX275" s="58"/>
      <c r="AY275" s="66"/>
      <c r="AZ275" s="58"/>
      <c r="BA275" s="70"/>
      <c r="BB275" s="71">
        <f>AL275*BD275</f>
        <v>0</v>
      </c>
      <c r="BD275" s="72">
        <f>SUMIFS($BE:$BE,$G:$G,$G275)</f>
        <v>0</v>
      </c>
      <c r="BE275" s="73"/>
      <c r="BG275" s="58"/>
    </row>
    <row r="276" spans="1:59" ht="5.0999999999999996" customHeight="1" x14ac:dyDescent="0.25">
      <c r="B276" s="55" t="str">
        <f t="shared" si="143"/>
        <v>LINER HANGER</v>
      </c>
      <c r="C276" s="55" t="str">
        <f t="shared" si="143"/>
        <v>Personal</v>
      </c>
      <c r="D276" s="55" t="str">
        <f t="shared" si="143"/>
        <v>Referente Técnico de la Línea</v>
      </c>
      <c r="E276" s="55" t="str">
        <f t="shared" si="113"/>
        <v/>
      </c>
      <c r="F276" s="55" t="str">
        <f t="shared" si="114"/>
        <v>LINER HANGERPersonal</v>
      </c>
      <c r="G276" s="55" t="str">
        <f t="shared" si="115"/>
        <v>LINER HANGERPersonalReferente Técnico de la Línea</v>
      </c>
      <c r="H276" s="55" t="str">
        <f t="shared" si="116"/>
        <v/>
      </c>
      <c r="I276" s="36" t="s">
        <v>17</v>
      </c>
      <c r="J276" s="35" t="str">
        <f t="shared" si="148"/>
        <v xml:space="preserve"> -LINER HANGER</v>
      </c>
      <c r="T276" s="53"/>
      <c r="U276" s="53"/>
      <c r="W276" s="53"/>
      <c r="Y276" s="53"/>
      <c r="Z276" s="53"/>
      <c r="AA276" s="53"/>
      <c r="AH276" s="58"/>
      <c r="AI276" s="58"/>
      <c r="AJ276" s="58"/>
      <c r="AK276" s="74"/>
      <c r="AL276" s="75"/>
      <c r="AM276" s="58"/>
      <c r="AN276" s="58"/>
      <c r="AO276" s="76"/>
      <c r="AQ276" s="53"/>
      <c r="AS276" s="53"/>
      <c r="AU276" s="58"/>
      <c r="AV276" s="54"/>
      <c r="AX276" s="58"/>
      <c r="AY276" s="66"/>
      <c r="AZ276" s="58"/>
      <c r="BA276" s="74"/>
      <c r="BB276" s="75"/>
      <c r="BD276" s="58"/>
      <c r="BE276" s="76"/>
    </row>
    <row r="277" spans="1:59" ht="45" customHeight="1" x14ac:dyDescent="0.25">
      <c r="B277" s="55" t="str">
        <f t="shared" si="143"/>
        <v>LINER HANGER</v>
      </c>
      <c r="C277" s="55" t="str">
        <f t="shared" si="143"/>
        <v>Personal</v>
      </c>
      <c r="D277" s="55" t="str">
        <f t="shared" si="143"/>
        <v>Referente Técnico de la Línea</v>
      </c>
      <c r="E277" s="55" t="str">
        <f t="shared" si="113"/>
        <v>Experiencia General</v>
      </c>
      <c r="F277" s="55" t="str">
        <f t="shared" si="114"/>
        <v>LINER HANGERPersonal</v>
      </c>
      <c r="G277" s="55" t="str">
        <f t="shared" si="115"/>
        <v>LINER HANGERPersonalReferente Técnico de la Línea</v>
      </c>
      <c r="H277" s="55" t="str">
        <f t="shared" si="116"/>
        <v>LINER HANGERPersonalReferente Técnico de la LíneaExperiencia General</v>
      </c>
      <c r="I277" s="36" t="s">
        <v>17</v>
      </c>
      <c r="J277" s="35" t="str">
        <f t="shared" si="148"/>
        <v xml:space="preserve"> -LINER HANGER</v>
      </c>
      <c r="P277" s="77" t="s">
        <v>21</v>
      </c>
      <c r="Q277" s="78" t="s">
        <v>152</v>
      </c>
      <c r="R277" s="78" t="s">
        <v>22</v>
      </c>
      <c r="T277" s="79" t="s">
        <v>23</v>
      </c>
      <c r="U277" s="79" t="s">
        <v>24</v>
      </c>
      <c r="W277" s="79" t="s">
        <v>25</v>
      </c>
      <c r="Y277" s="80">
        <v>5</v>
      </c>
      <c r="Z277" s="80">
        <v>10</v>
      </c>
      <c r="AA277" s="80">
        <v>10</v>
      </c>
      <c r="AC277" s="81">
        <f>IF($T277="Cumplimiento","",INDEX(TABLA_TIPO_MEDICION[1],MATCH($U277,TABLA_TIPO_MEDICION[TIPO_MEDICION],0),1))</f>
        <v>0</v>
      </c>
      <c r="AD277" s="81">
        <f>IF($T277="Cumplimiento","",INDEX(TABLA_TIPO_MEDICION[2],MATCH($U277,TABLA_TIPO_MEDICION[TIPO_MEDICION],0),1))</f>
        <v>0.8</v>
      </c>
      <c r="AE277" s="81">
        <f>IF($T277="Cumplimiento","",INDEX(TABLA_TIPO_MEDICION[3],MATCH($U277,TABLA_TIPO_MEDICION[TIPO_MEDICION],0),1))</f>
        <v>1</v>
      </c>
      <c r="AF277" s="81">
        <f>IF($T277="Cumplimiento","",INDEX(TABLA_TIPO_MEDICION[4],MATCH($U277,TABLA_TIPO_MEDICION[TIPO_MEDICION],0),1))</f>
        <v>1</v>
      </c>
      <c r="AH277" s="74"/>
      <c r="AI277" s="58"/>
      <c r="AJ277" s="58"/>
      <c r="AK277" s="74"/>
      <c r="AL277" s="58"/>
      <c r="AM277" s="58"/>
      <c r="AN277" s="58"/>
      <c r="AO277" s="82">
        <v>0.4</v>
      </c>
      <c r="AQ277" s="3"/>
      <c r="AS277" s="83" t="str">
        <f>IF($AQ277="","",IF($T277="Cumplimiento",INDEX(TABLA_SI_NO[Valor],MATCH($AQ277,TABLA_SI_NO[SI_NO],0),1),IF($AQ277&lt;$Y277,$AC277,IF($AQ277&lt;$Z277,$AD277,IF($AQ277&lt;$AA277,$AE277,IF($AQ277&gt;=$AA277,$AF277))))))</f>
        <v/>
      </c>
      <c r="AU277" s="74"/>
      <c r="AV277" s="84">
        <f t="shared" ref="AV277" si="149">IF(W277="SI",IF(AS277=0,1,0),0)</f>
        <v>0</v>
      </c>
      <c r="AX277" s="74"/>
      <c r="AY277" s="66"/>
      <c r="AZ277" s="58"/>
      <c r="BA277" s="74"/>
      <c r="BB277" s="66"/>
      <c r="BD277" s="58"/>
      <c r="BE277" s="82">
        <f t="shared" ref="BE277" si="150">IF($AS277="",0,$AS277*$AO277)</f>
        <v>0</v>
      </c>
    </row>
    <row r="278" spans="1:59" ht="45" customHeight="1" x14ac:dyDescent="0.25">
      <c r="B278" s="55" t="str">
        <f t="shared" si="143"/>
        <v>LINER HANGER</v>
      </c>
      <c r="C278" s="55" t="str">
        <f t="shared" si="143"/>
        <v>Personal</v>
      </c>
      <c r="D278" s="55" t="str">
        <f t="shared" si="143"/>
        <v>Referente Técnico de la Línea</v>
      </c>
      <c r="E278" s="55" t="str">
        <f t="shared" si="113"/>
        <v>Experiencia Offshore</v>
      </c>
      <c r="F278" s="55" t="str">
        <f t="shared" si="114"/>
        <v>LINER HANGERPersonal</v>
      </c>
      <c r="G278" s="55" t="str">
        <f t="shared" si="115"/>
        <v>LINER HANGERPersonalReferente Técnico de la Línea</v>
      </c>
      <c r="H278" s="55" t="str">
        <f t="shared" si="116"/>
        <v>LINER HANGERPersonalReferente Técnico de la LíneaExperiencia Offshore</v>
      </c>
      <c r="I278" s="36" t="s">
        <v>17</v>
      </c>
      <c r="J278" s="35" t="str">
        <f t="shared" si="148"/>
        <v xml:space="preserve"> -LINER HANGER</v>
      </c>
      <c r="P278" s="77" t="s">
        <v>26</v>
      </c>
      <c r="Q278" s="78" t="s">
        <v>153</v>
      </c>
      <c r="R278" s="78" t="s">
        <v>22</v>
      </c>
      <c r="T278" s="79" t="s">
        <v>23</v>
      </c>
      <c r="U278" s="79" t="s">
        <v>24</v>
      </c>
      <c r="W278" s="79" t="s">
        <v>25</v>
      </c>
      <c r="Y278" s="80">
        <v>4</v>
      </c>
      <c r="Z278" s="80">
        <v>10</v>
      </c>
      <c r="AA278" s="80">
        <v>10</v>
      </c>
      <c r="AC278" s="81">
        <f>IF($T278="Cumplimiento","",INDEX(TABLA_TIPO_MEDICION[1],MATCH($U278,TABLA_TIPO_MEDICION[TIPO_MEDICION],0),1))</f>
        <v>0</v>
      </c>
      <c r="AD278" s="81">
        <f>IF($T278="Cumplimiento","",INDEX(TABLA_TIPO_MEDICION[2],MATCH($U278,TABLA_TIPO_MEDICION[TIPO_MEDICION],0),1))</f>
        <v>0.8</v>
      </c>
      <c r="AE278" s="81">
        <f>IF($T278="Cumplimiento","",INDEX(TABLA_TIPO_MEDICION[3],MATCH($U278,TABLA_TIPO_MEDICION[TIPO_MEDICION],0),1))</f>
        <v>1</v>
      </c>
      <c r="AF278" s="81">
        <f>IF($T278="Cumplimiento","",INDEX(TABLA_TIPO_MEDICION[4],MATCH($U278,TABLA_TIPO_MEDICION[TIPO_MEDICION],0),1))</f>
        <v>1</v>
      </c>
      <c r="AH278" s="74"/>
      <c r="AI278" s="58"/>
      <c r="AJ278" s="58"/>
      <c r="AK278" s="74"/>
      <c r="AL278" s="58"/>
      <c r="AM278" s="58"/>
      <c r="AN278" s="58"/>
      <c r="AO278" s="82">
        <v>0.4</v>
      </c>
      <c r="AQ278" s="3"/>
      <c r="AS278" s="83" t="str">
        <f>IF($AQ278="","",IF($T278="Cumplimiento",INDEX(TABLA_SI_NO[Valor],MATCH($AQ278,TABLA_SI_NO[SI_NO],0),1),IF($AQ278&lt;$Y278,$AC278,IF($AQ278&lt;$Z278,$AD278,IF($AQ278&lt;$AA278,$AE278,IF($AQ278&gt;=$AA278,$AF278))))))</f>
        <v/>
      </c>
      <c r="AU278" s="74"/>
      <c r="AV278" s="84">
        <f t="shared" ref="AV278:AV279" si="151">IF(W278="SI",IF(AS278=0,1,0),0)</f>
        <v>0</v>
      </c>
      <c r="AX278" s="74"/>
      <c r="AY278" s="66"/>
      <c r="AZ278" s="58"/>
      <c r="BA278" s="74"/>
      <c r="BB278" s="66"/>
      <c r="BD278" s="58"/>
      <c r="BE278" s="82">
        <f t="shared" ref="BE278:BE285" si="152">IF($AS278="",0,$AS278*$AO278)</f>
        <v>0</v>
      </c>
    </row>
    <row r="279" spans="1:59" ht="45" customHeight="1" x14ac:dyDescent="0.25">
      <c r="B279" s="55" t="str">
        <f t="shared" si="143"/>
        <v>LINER HANGER</v>
      </c>
      <c r="C279" s="55" t="str">
        <f t="shared" si="143"/>
        <v>Personal</v>
      </c>
      <c r="D279" s="55" t="str">
        <f t="shared" si="143"/>
        <v>Referente Técnico de la Línea</v>
      </c>
      <c r="E279" s="55" t="str">
        <f t="shared" si="113"/>
        <v>Formación Profesional</v>
      </c>
      <c r="F279" s="55" t="str">
        <f t="shared" si="114"/>
        <v>LINER HANGERPersonal</v>
      </c>
      <c r="G279" s="55" t="str">
        <f t="shared" si="115"/>
        <v>LINER HANGERPersonalReferente Técnico de la Línea</v>
      </c>
      <c r="H279" s="55" t="str">
        <f t="shared" si="116"/>
        <v>LINER HANGERPersonalReferente Técnico de la LíneaFormación Profesional</v>
      </c>
      <c r="I279" s="36" t="s">
        <v>17</v>
      </c>
      <c r="J279" s="35" t="str">
        <f t="shared" si="148"/>
        <v xml:space="preserve"> -LINER HANGER</v>
      </c>
      <c r="P279" s="77" t="s">
        <v>27</v>
      </c>
      <c r="Q279" s="78" t="s">
        <v>154</v>
      </c>
      <c r="R279" s="78" t="s">
        <v>29</v>
      </c>
      <c r="T279" s="79" t="s">
        <v>30</v>
      </c>
      <c r="U279" s="79"/>
      <c r="W279" s="79" t="s">
        <v>25</v>
      </c>
      <c r="Y279" s="80" t="s">
        <v>31</v>
      </c>
      <c r="Z279" s="80" t="s">
        <v>31</v>
      </c>
      <c r="AA279" s="80" t="s">
        <v>31</v>
      </c>
      <c r="AC279" s="81" t="str">
        <f>IF($T279="Cumplimiento","",INDEX(TABLA_TIPO_MEDICION[1],MATCH($U279,TABLA_TIPO_MEDICION[TIPO_MEDICION],0),1))</f>
        <v/>
      </c>
      <c r="AD279" s="81" t="str">
        <f>IF($T279="Cumplimiento","",INDEX(TABLA_TIPO_MEDICION[2],MATCH($U279,TABLA_TIPO_MEDICION[TIPO_MEDICION],0),1))</f>
        <v/>
      </c>
      <c r="AE279" s="81" t="str">
        <f>IF($T279="Cumplimiento","",INDEX(TABLA_TIPO_MEDICION[3],MATCH($U279,TABLA_TIPO_MEDICION[TIPO_MEDICION],0),1))</f>
        <v/>
      </c>
      <c r="AF279" s="81" t="str">
        <f>IF($T279="Cumplimiento","",INDEX(TABLA_TIPO_MEDICION[4],MATCH($U279,TABLA_TIPO_MEDICION[TIPO_MEDICION],0),1))</f>
        <v/>
      </c>
      <c r="AH279" s="74"/>
      <c r="AI279" s="58"/>
      <c r="AJ279" s="58"/>
      <c r="AK279" s="74"/>
      <c r="AL279" s="58"/>
      <c r="AM279" s="58"/>
      <c r="AN279" s="58"/>
      <c r="AO279" s="82">
        <v>0.2</v>
      </c>
      <c r="AQ279" s="3"/>
      <c r="AS279" s="83" t="str">
        <f>IF($AQ279="","",IF($T279="Cumplimiento",INDEX(TABLA_SI_NO[Valor],MATCH($AQ279,TABLA_SI_NO[SI_NO],0),1),IF($AQ279&lt;$Y279,$AC279,IF($AQ279&lt;$Z279,$AD279,IF($AQ279&lt;$AA279,$AE279,IF($AQ279&gt;=$AA279,$AF279))))))</f>
        <v/>
      </c>
      <c r="AU279" s="74"/>
      <c r="AV279" s="84">
        <f t="shared" si="151"/>
        <v>0</v>
      </c>
      <c r="AX279" s="74"/>
      <c r="AY279" s="66"/>
      <c r="AZ279" s="58"/>
      <c r="BA279" s="74"/>
      <c r="BB279" s="66"/>
      <c r="BD279" s="58"/>
      <c r="BE279" s="82">
        <f t="shared" si="152"/>
        <v>0</v>
      </c>
    </row>
    <row r="280" spans="1:59" s="125" customFormat="1" ht="4.5" customHeight="1" x14ac:dyDescent="0.25">
      <c r="B280" s="126"/>
      <c r="C280" s="126"/>
      <c r="D280" s="126"/>
      <c r="E280" s="126"/>
      <c r="F280" s="126"/>
      <c r="G280" s="126"/>
      <c r="H280" s="126"/>
      <c r="I280" s="127"/>
      <c r="P280" s="107"/>
      <c r="Q280" s="114"/>
      <c r="R280" s="114"/>
      <c r="T280" s="115"/>
      <c r="U280" s="115"/>
      <c r="W280" s="115"/>
      <c r="Y280" s="120"/>
      <c r="Z280" s="120"/>
      <c r="AA280" s="120"/>
      <c r="AC280" s="117"/>
      <c r="AD280" s="117"/>
      <c r="AE280" s="117"/>
      <c r="AF280" s="117"/>
      <c r="AH280" s="118"/>
      <c r="AI280" s="128"/>
      <c r="AJ280" s="128"/>
      <c r="AK280" s="118"/>
      <c r="AL280" s="128"/>
      <c r="AM280" s="128"/>
      <c r="AN280" s="128"/>
      <c r="AO280" s="119"/>
      <c r="AQ280" s="120"/>
      <c r="AS280" s="110"/>
      <c r="AU280" s="118"/>
      <c r="AV280" s="121"/>
      <c r="AX280" s="118"/>
      <c r="AY280" s="129"/>
      <c r="AZ280" s="128"/>
      <c r="BA280" s="118"/>
      <c r="BB280" s="129"/>
      <c r="BD280" s="128"/>
      <c r="BE280" s="119"/>
    </row>
    <row r="281" spans="1:59" ht="15" customHeight="1" x14ac:dyDescent="0.25">
      <c r="A281" s="67"/>
      <c r="B281" s="55" t="str">
        <f>IF(M281="",IF(B279="","",B279),M281)</f>
        <v>LINER HANGER</v>
      </c>
      <c r="C281" s="55" t="str">
        <f>IF(N281="",IF(C279="","",C279),N281)</f>
        <v>Personal</v>
      </c>
      <c r="D281" s="55" t="str">
        <f>IF(O281="",IF(D279="","",D279),O281)</f>
        <v>Supervisor Tecnico de la plataforma</v>
      </c>
      <c r="E281" s="55" t="str">
        <f t="shared" si="113"/>
        <v/>
      </c>
      <c r="F281" s="55" t="str">
        <f t="shared" si="114"/>
        <v>LINER HANGERPersonal</v>
      </c>
      <c r="G281" s="55" t="str">
        <f t="shared" si="115"/>
        <v>LINER HANGERPersonalSupervisor Tecnico de la plataforma</v>
      </c>
      <c r="H281" s="55" t="str">
        <f t="shared" si="116"/>
        <v/>
      </c>
      <c r="I281" s="36" t="s">
        <v>17</v>
      </c>
      <c r="J281" s="35" t="str">
        <f t="shared" si="148"/>
        <v xml:space="preserve"> -LINER HANGER</v>
      </c>
      <c r="M281" s="67"/>
      <c r="N281" s="67"/>
      <c r="O281" s="68" t="s">
        <v>190</v>
      </c>
      <c r="P281" s="69"/>
      <c r="Q281" s="68"/>
      <c r="R281" s="68"/>
      <c r="T281" s="68"/>
      <c r="U281" s="68"/>
      <c r="W281" s="68"/>
      <c r="Y281" s="68"/>
      <c r="Z281" s="68"/>
      <c r="AA281" s="68"/>
      <c r="AC281" s="68"/>
      <c r="AD281" s="68"/>
      <c r="AE281" s="68"/>
      <c r="AF281" s="68"/>
      <c r="AH281" s="58"/>
      <c r="AI281" s="58"/>
      <c r="AJ281" s="58"/>
      <c r="AK281" s="70"/>
      <c r="AL281" s="71">
        <v>0.4</v>
      </c>
      <c r="AM281" s="58"/>
      <c r="AN281" s="72">
        <f>SUMIFS($AO:$AO,$G:$G,$G281)</f>
        <v>1</v>
      </c>
      <c r="AO281" s="73"/>
      <c r="AQ281" s="53"/>
      <c r="AR281" s="53"/>
      <c r="AS281" s="53"/>
      <c r="AU281" s="58"/>
      <c r="AV281" s="54"/>
      <c r="AX281" s="58"/>
      <c r="AY281" s="66"/>
      <c r="AZ281" s="58"/>
      <c r="BA281" s="70"/>
      <c r="BB281" s="71">
        <f>AL281*BD281</f>
        <v>0</v>
      </c>
      <c r="BD281" s="72">
        <f>SUMIFS($BE:$BE,$G:$G,$G281)</f>
        <v>0</v>
      </c>
      <c r="BE281" s="73"/>
      <c r="BG281" s="58"/>
    </row>
    <row r="282" spans="1:59" ht="5.0999999999999996" customHeight="1" x14ac:dyDescent="0.25">
      <c r="B282" s="55" t="str">
        <f t="shared" ref="B282:B331" si="153">IF(M282="",IF(B281="","",B281),M282)</f>
        <v>LINER HANGER</v>
      </c>
      <c r="C282" s="55" t="str">
        <f t="shared" ref="C282:D297" si="154">IF(N282="",IF(C281="","",C281),N282)</f>
        <v>Personal</v>
      </c>
      <c r="D282" s="55" t="str">
        <f t="shared" si="154"/>
        <v>Supervisor Tecnico de la plataforma</v>
      </c>
      <c r="E282" s="55" t="str">
        <f t="shared" ref="E282:E314" si="155">IF(P282="","",P282)</f>
        <v/>
      </c>
      <c r="F282" s="55" t="str">
        <f t="shared" si="114"/>
        <v>LINER HANGERPersonal</v>
      </c>
      <c r="G282" s="55" t="str">
        <f t="shared" ref="G282:G314" si="156">IF(D282="","",CONCATENATE($B282,$C282,$D282))</f>
        <v>LINER HANGERPersonalSupervisor Tecnico de la plataforma</v>
      </c>
      <c r="H282" s="55" t="str">
        <f t="shared" ref="H282:H314" si="157">IF(E282="","",CONCATENATE($B282,$C282,$D282,$E282))</f>
        <v/>
      </c>
      <c r="I282" s="36" t="s">
        <v>17</v>
      </c>
      <c r="J282" s="35" t="str">
        <f t="shared" si="148"/>
        <v xml:space="preserve"> -LINER HANGER</v>
      </c>
      <c r="T282" s="53"/>
      <c r="U282" s="53"/>
      <c r="W282" s="53"/>
      <c r="Y282" s="53"/>
      <c r="Z282" s="53"/>
      <c r="AA282" s="53"/>
      <c r="AH282" s="58"/>
      <c r="AI282" s="58"/>
      <c r="AJ282" s="58"/>
      <c r="AK282" s="74"/>
      <c r="AL282" s="75"/>
      <c r="AM282" s="58"/>
      <c r="AN282" s="58"/>
      <c r="AO282" s="76"/>
      <c r="AQ282" s="53"/>
      <c r="AS282" s="53"/>
      <c r="AU282" s="58"/>
      <c r="AV282" s="54"/>
      <c r="AX282" s="58"/>
      <c r="AY282" s="66"/>
      <c r="AZ282" s="58"/>
      <c r="BA282" s="74"/>
      <c r="BB282" s="75"/>
      <c r="BD282" s="58"/>
      <c r="BE282" s="76"/>
    </row>
    <row r="283" spans="1:59" ht="45" customHeight="1" x14ac:dyDescent="0.25">
      <c r="B283" s="55" t="str">
        <f t="shared" si="153"/>
        <v>LINER HANGER</v>
      </c>
      <c r="C283" s="55" t="str">
        <f t="shared" si="154"/>
        <v>Personal</v>
      </c>
      <c r="D283" s="55" t="str">
        <f t="shared" si="154"/>
        <v>Supervisor Tecnico de la plataforma</v>
      </c>
      <c r="E283" s="55" t="str">
        <f t="shared" si="155"/>
        <v>Experiencia General</v>
      </c>
      <c r="F283" s="55" t="str">
        <f t="shared" si="114"/>
        <v>LINER HANGERPersonal</v>
      </c>
      <c r="G283" s="55" t="str">
        <f t="shared" si="156"/>
        <v>LINER HANGERPersonalSupervisor Tecnico de la plataforma</v>
      </c>
      <c r="H283" s="55" t="str">
        <f t="shared" si="157"/>
        <v>LINER HANGERPersonalSupervisor Tecnico de la plataformaExperiencia General</v>
      </c>
      <c r="I283" s="36" t="s">
        <v>17</v>
      </c>
      <c r="J283" s="35" t="str">
        <f t="shared" si="148"/>
        <v xml:space="preserve"> -LINER HANGER</v>
      </c>
      <c r="P283" s="77" t="s">
        <v>21</v>
      </c>
      <c r="Q283" s="78" t="s">
        <v>152</v>
      </c>
      <c r="R283" s="78" t="s">
        <v>22</v>
      </c>
      <c r="T283" s="79" t="s">
        <v>23</v>
      </c>
      <c r="U283" s="79" t="s">
        <v>24</v>
      </c>
      <c r="W283" s="79" t="s">
        <v>25</v>
      </c>
      <c r="Y283" s="80">
        <v>8</v>
      </c>
      <c r="Z283" s="80">
        <v>10</v>
      </c>
      <c r="AA283" s="80">
        <v>10</v>
      </c>
      <c r="AC283" s="81">
        <f>IF($T283="Cumplimiento","",INDEX(TABLA_TIPO_MEDICION[1],MATCH($U283,TABLA_TIPO_MEDICION[TIPO_MEDICION],0),1))</f>
        <v>0</v>
      </c>
      <c r="AD283" s="81">
        <f>IF($T283="Cumplimiento","",INDEX(TABLA_TIPO_MEDICION[2],MATCH($U283,TABLA_TIPO_MEDICION[TIPO_MEDICION],0),1))</f>
        <v>0.8</v>
      </c>
      <c r="AE283" s="81">
        <f>IF($T283="Cumplimiento","",INDEX(TABLA_TIPO_MEDICION[3],MATCH($U283,TABLA_TIPO_MEDICION[TIPO_MEDICION],0),1))</f>
        <v>1</v>
      </c>
      <c r="AF283" s="81">
        <f>IF($T283="Cumplimiento","",INDEX(TABLA_TIPO_MEDICION[4],MATCH($U283,TABLA_TIPO_MEDICION[TIPO_MEDICION],0),1))</f>
        <v>1</v>
      </c>
      <c r="AH283" s="74"/>
      <c r="AI283" s="58"/>
      <c r="AJ283" s="58"/>
      <c r="AK283" s="74"/>
      <c r="AL283" s="58"/>
      <c r="AM283" s="58"/>
      <c r="AN283" s="58"/>
      <c r="AO283" s="82">
        <v>0.4</v>
      </c>
      <c r="AQ283" s="3"/>
      <c r="AS283" s="83" t="str">
        <f>IF($AQ283="","",IF($T283="Cumplimiento",INDEX(TABLA_SI_NO[Valor],MATCH($AQ283,TABLA_SI_NO[SI_NO],0),1),IF($AQ283&lt;$Y283,$AC283,IF($AQ283&lt;$Z283,$AD283,IF($AQ283&lt;$AA283,$AE283,IF($AQ283&gt;=$AA283,$AF283))))))</f>
        <v/>
      </c>
      <c r="AU283" s="74"/>
      <c r="AV283" s="84">
        <f t="shared" ref="AV283" si="158">IF(W283="SI",IF(AS283=0,1,0),0)</f>
        <v>0</v>
      </c>
      <c r="AX283" s="74"/>
      <c r="AY283" s="66"/>
      <c r="AZ283" s="58"/>
      <c r="BA283" s="74"/>
      <c r="BB283" s="66"/>
      <c r="BD283" s="58"/>
      <c r="BE283" s="82">
        <f t="shared" ref="BE283" si="159">IF($AS283="",0,$AS283*$AO283)</f>
        <v>0</v>
      </c>
    </row>
    <row r="284" spans="1:59" ht="45" customHeight="1" x14ac:dyDescent="0.25">
      <c r="B284" s="55" t="str">
        <f t="shared" si="153"/>
        <v>LINER HANGER</v>
      </c>
      <c r="C284" s="55" t="str">
        <f t="shared" si="154"/>
        <v>Personal</v>
      </c>
      <c r="D284" s="55" t="str">
        <f t="shared" si="154"/>
        <v>Supervisor Tecnico de la plataforma</v>
      </c>
      <c r="E284" s="55" t="str">
        <f t="shared" si="155"/>
        <v>Experiencia Offshore</v>
      </c>
      <c r="F284" s="55" t="str">
        <f t="shared" si="114"/>
        <v>LINER HANGERPersonal</v>
      </c>
      <c r="G284" s="55" t="str">
        <f t="shared" si="156"/>
        <v>LINER HANGERPersonalSupervisor Tecnico de la plataforma</v>
      </c>
      <c r="H284" s="55" t="str">
        <f t="shared" si="157"/>
        <v>LINER HANGERPersonalSupervisor Tecnico de la plataformaExperiencia Offshore</v>
      </c>
      <c r="I284" s="36" t="s">
        <v>17</v>
      </c>
      <c r="J284" s="35" t="str">
        <f t="shared" si="148"/>
        <v xml:space="preserve"> -LINER HANGER</v>
      </c>
      <c r="P284" s="77" t="s">
        <v>26</v>
      </c>
      <c r="Q284" s="78" t="s">
        <v>153</v>
      </c>
      <c r="R284" s="78" t="s">
        <v>22</v>
      </c>
      <c r="T284" s="79" t="s">
        <v>23</v>
      </c>
      <c r="U284" s="79" t="s">
        <v>24</v>
      </c>
      <c r="W284" s="79" t="s">
        <v>25</v>
      </c>
      <c r="Y284" s="80">
        <v>4</v>
      </c>
      <c r="Z284" s="80">
        <v>5</v>
      </c>
      <c r="AA284" s="80">
        <v>10</v>
      </c>
      <c r="AC284" s="81">
        <f>IF($T284="Cumplimiento","",INDEX(TABLA_TIPO_MEDICION[1],MATCH($U284,TABLA_TIPO_MEDICION[TIPO_MEDICION],0),1))</f>
        <v>0</v>
      </c>
      <c r="AD284" s="81">
        <f>IF($T284="Cumplimiento","",INDEX(TABLA_TIPO_MEDICION[2],MATCH($U284,TABLA_TIPO_MEDICION[TIPO_MEDICION],0),1))</f>
        <v>0.8</v>
      </c>
      <c r="AE284" s="81">
        <f>IF($T284="Cumplimiento","",INDEX(TABLA_TIPO_MEDICION[3],MATCH($U284,TABLA_TIPO_MEDICION[TIPO_MEDICION],0),1))</f>
        <v>1</v>
      </c>
      <c r="AF284" s="81">
        <f>IF($T284="Cumplimiento","",INDEX(TABLA_TIPO_MEDICION[4],MATCH($U284,TABLA_TIPO_MEDICION[TIPO_MEDICION],0),1))</f>
        <v>1</v>
      </c>
      <c r="AH284" s="74"/>
      <c r="AI284" s="58"/>
      <c r="AJ284" s="58"/>
      <c r="AK284" s="74"/>
      <c r="AL284" s="58"/>
      <c r="AM284" s="58"/>
      <c r="AN284" s="58"/>
      <c r="AO284" s="82">
        <v>0.4</v>
      </c>
      <c r="AQ284" s="3"/>
      <c r="AS284" s="83" t="str">
        <f>IF($AQ284="","",IF($T284="Cumplimiento",INDEX(TABLA_SI_NO[Valor],MATCH($AQ284,TABLA_SI_NO[SI_NO],0),1),IF($AQ284&lt;$Y284,$AC284,IF($AQ284&lt;$Z284,$AD284,IF($AQ284&lt;$AA284,$AE284,IF($AQ284&gt;=$AA284,$AF284))))))</f>
        <v/>
      </c>
      <c r="AU284" s="74"/>
      <c r="AV284" s="84">
        <f t="shared" ref="AV284:AV285" si="160">IF(W284="SI",IF(AS284=0,1,0),0)</f>
        <v>0</v>
      </c>
      <c r="AX284" s="74"/>
      <c r="AY284" s="66"/>
      <c r="AZ284" s="58"/>
      <c r="BA284" s="74"/>
      <c r="BB284" s="66"/>
      <c r="BD284" s="58"/>
      <c r="BE284" s="82">
        <f t="shared" si="152"/>
        <v>0</v>
      </c>
    </row>
    <row r="285" spans="1:59" ht="45" customHeight="1" x14ac:dyDescent="0.25">
      <c r="B285" s="55" t="str">
        <f t="shared" si="153"/>
        <v>LINER HANGER</v>
      </c>
      <c r="C285" s="55" t="str">
        <f t="shared" si="154"/>
        <v>Personal</v>
      </c>
      <c r="D285" s="55" t="str">
        <f t="shared" si="154"/>
        <v>Supervisor Tecnico de la plataforma</v>
      </c>
      <c r="E285" s="55" t="str">
        <f t="shared" si="155"/>
        <v>Formación Profesional</v>
      </c>
      <c r="F285" s="55" t="str">
        <f t="shared" si="114"/>
        <v>LINER HANGERPersonal</v>
      </c>
      <c r="G285" s="55" t="str">
        <f t="shared" si="156"/>
        <v>LINER HANGERPersonalSupervisor Tecnico de la plataforma</v>
      </c>
      <c r="H285" s="55" t="str">
        <f t="shared" si="157"/>
        <v>LINER HANGERPersonalSupervisor Tecnico de la plataformaFormación Profesional</v>
      </c>
      <c r="I285" s="36" t="s">
        <v>17</v>
      </c>
      <c r="J285" s="35" t="str">
        <f t="shared" si="148"/>
        <v xml:space="preserve"> -LINER HANGER</v>
      </c>
      <c r="P285" s="77" t="s">
        <v>27</v>
      </c>
      <c r="Q285" s="78" t="s">
        <v>154</v>
      </c>
      <c r="R285" s="78" t="s">
        <v>29</v>
      </c>
      <c r="T285" s="79" t="s">
        <v>30</v>
      </c>
      <c r="U285" s="79"/>
      <c r="W285" s="79" t="s">
        <v>25</v>
      </c>
      <c r="Y285" s="80" t="s">
        <v>31</v>
      </c>
      <c r="Z285" s="80" t="s">
        <v>31</v>
      </c>
      <c r="AA285" s="80" t="s">
        <v>31</v>
      </c>
      <c r="AC285" s="81" t="str">
        <f>IF($T285="Cumplimiento","",INDEX(TABLA_TIPO_MEDICION[1],MATCH($U285,TABLA_TIPO_MEDICION[TIPO_MEDICION],0),1))</f>
        <v/>
      </c>
      <c r="AD285" s="81" t="str">
        <f>IF($T285="Cumplimiento","",INDEX(TABLA_TIPO_MEDICION[2],MATCH($U285,TABLA_TIPO_MEDICION[TIPO_MEDICION],0),1))</f>
        <v/>
      </c>
      <c r="AE285" s="81" t="str">
        <f>IF($T285="Cumplimiento","",INDEX(TABLA_TIPO_MEDICION[3],MATCH($U285,TABLA_TIPO_MEDICION[TIPO_MEDICION],0),1))</f>
        <v/>
      </c>
      <c r="AF285" s="81" t="str">
        <f>IF($T285="Cumplimiento","",INDEX(TABLA_TIPO_MEDICION[4],MATCH($U285,TABLA_TIPO_MEDICION[TIPO_MEDICION],0),1))</f>
        <v/>
      </c>
      <c r="AH285" s="74"/>
      <c r="AI285" s="58"/>
      <c r="AJ285" s="58"/>
      <c r="AK285" s="74"/>
      <c r="AL285" s="58"/>
      <c r="AM285" s="58"/>
      <c r="AN285" s="58"/>
      <c r="AO285" s="82">
        <v>0.2</v>
      </c>
      <c r="AQ285" s="3"/>
      <c r="AS285" s="83" t="str">
        <f>IF($AQ285="","",IF($T285="Cumplimiento",INDEX(TABLA_SI_NO[Valor],MATCH($AQ285,TABLA_SI_NO[SI_NO],0),1),IF($AQ285&lt;$Y285,$AC285,IF($AQ285&lt;$Z285,$AD285,IF($AQ285&lt;$AA285,$AE285,IF($AQ285&gt;=$AA285,$AF285))))))</f>
        <v/>
      </c>
      <c r="AU285" s="74"/>
      <c r="AV285" s="84">
        <f t="shared" si="160"/>
        <v>0</v>
      </c>
      <c r="AX285" s="74"/>
      <c r="AY285" s="66"/>
      <c r="AZ285" s="58"/>
      <c r="BA285" s="74"/>
      <c r="BB285" s="66"/>
      <c r="BD285" s="58"/>
      <c r="BE285" s="82">
        <f t="shared" si="152"/>
        <v>0</v>
      </c>
    </row>
    <row r="286" spans="1:59" ht="5.0999999999999996" customHeight="1" x14ac:dyDescent="0.25">
      <c r="B286" s="55" t="str">
        <f t="shared" si="153"/>
        <v>LINER HANGER</v>
      </c>
      <c r="C286" s="55" t="str">
        <f t="shared" si="154"/>
        <v>Personal</v>
      </c>
      <c r="D286" s="55" t="str">
        <f t="shared" si="154"/>
        <v>Supervisor Tecnico de la plataforma</v>
      </c>
      <c r="E286" s="55" t="str">
        <f t="shared" si="155"/>
        <v/>
      </c>
      <c r="F286" s="55" t="str">
        <f t="shared" si="114"/>
        <v>LINER HANGERPersonal</v>
      </c>
      <c r="G286" s="55" t="str">
        <f t="shared" si="156"/>
        <v>LINER HANGERPersonalSupervisor Tecnico de la plataforma</v>
      </c>
      <c r="H286" s="55" t="str">
        <f t="shared" si="157"/>
        <v/>
      </c>
      <c r="I286" s="36" t="s">
        <v>17</v>
      </c>
      <c r="J286" s="35" t="str">
        <f t="shared" si="148"/>
        <v xml:space="preserve"> -LINER HANGER</v>
      </c>
      <c r="P286" s="85"/>
      <c r="Q286" s="86"/>
      <c r="R286" s="86"/>
      <c r="T286" s="53"/>
      <c r="U286" s="53"/>
      <c r="W286" s="53"/>
      <c r="Y286" s="53"/>
      <c r="Z286" s="53"/>
      <c r="AA286" s="53"/>
      <c r="AH286" s="58"/>
      <c r="AI286" s="58"/>
      <c r="AJ286" s="58"/>
      <c r="AK286" s="58"/>
      <c r="AL286" s="66"/>
      <c r="AM286" s="58"/>
      <c r="AN286" s="58"/>
      <c r="AO286" s="66"/>
      <c r="AQ286" s="53"/>
      <c r="AS286" s="87"/>
      <c r="AU286" s="58"/>
      <c r="AV286" s="54"/>
      <c r="AX286" s="58"/>
      <c r="AY286" s="66"/>
      <c r="AZ286" s="58"/>
      <c r="BA286" s="58"/>
      <c r="BB286" s="66"/>
      <c r="BD286" s="87"/>
      <c r="BE286" s="87"/>
    </row>
    <row r="287" spans="1:59" s="95" customFormat="1" ht="18.75" customHeight="1" x14ac:dyDescent="0.25">
      <c r="B287" s="55" t="str">
        <f t="shared" si="153"/>
        <v>LINER HANGER</v>
      </c>
      <c r="C287" s="55" t="str">
        <f t="shared" si="154"/>
        <v>Equipamiento &amp; Soporte Técnico</v>
      </c>
      <c r="D287" s="55" t="str">
        <f t="shared" si="154"/>
        <v>Supervisor Tecnico de la plataforma</v>
      </c>
      <c r="E287" s="55" t="str">
        <f t="shared" si="155"/>
        <v/>
      </c>
      <c r="F287" s="55" t="str">
        <f t="shared" si="114"/>
        <v>LINER HANGEREquipamiento &amp; Soporte Técnico</v>
      </c>
      <c r="G287" s="55" t="str">
        <f t="shared" si="156"/>
        <v>LINER HANGEREquipamiento &amp; Soporte TécnicoSupervisor Tecnico de la plataforma</v>
      </c>
      <c r="H287" s="55" t="str">
        <f t="shared" si="157"/>
        <v/>
      </c>
      <c r="I287" s="36" t="s">
        <v>34</v>
      </c>
      <c r="J287" s="35" t="str">
        <f t="shared" si="148"/>
        <v>1.2-LINER HANGER</v>
      </c>
      <c r="N287" s="97" t="s">
        <v>35</v>
      </c>
      <c r="O287" s="97"/>
      <c r="P287" s="98"/>
      <c r="Q287" s="97"/>
      <c r="R287" s="97"/>
      <c r="T287" s="97"/>
      <c r="U287" s="97"/>
      <c r="W287" s="97"/>
      <c r="Y287" s="97"/>
      <c r="Z287" s="97"/>
      <c r="AA287" s="97"/>
      <c r="AC287" s="97"/>
      <c r="AD287" s="97"/>
      <c r="AE287" s="97"/>
      <c r="AF287" s="97"/>
      <c r="AH287" s="99"/>
      <c r="AI287" s="100">
        <v>0.5</v>
      </c>
      <c r="AJ287" s="99"/>
      <c r="AK287" s="142">
        <f>SUMIFS($AL:$AL,$F:$F,$F287)</f>
        <v>1</v>
      </c>
      <c r="AL287" s="142"/>
      <c r="AM287" s="99"/>
      <c r="AU287" s="99"/>
      <c r="AV287" s="91"/>
      <c r="AX287" s="99"/>
      <c r="AY287" s="100">
        <f>AI287*BD287</f>
        <v>0</v>
      </c>
      <c r="AZ287" s="99"/>
      <c r="BD287" s="142">
        <f>SUMIFS($BB:$BB,$F:$F,$F287)</f>
        <v>0</v>
      </c>
      <c r="BE287" s="142"/>
    </row>
    <row r="288" spans="1:59" ht="6.75" customHeight="1" x14ac:dyDescent="0.25">
      <c r="B288" s="55" t="str">
        <f t="shared" si="153"/>
        <v>LINER HANGER</v>
      </c>
      <c r="C288" s="55" t="str">
        <f t="shared" si="154"/>
        <v>Equipamiento &amp; Soporte Técnico</v>
      </c>
      <c r="D288" s="55" t="str">
        <f t="shared" si="154"/>
        <v>Supervisor Tecnico de la plataforma</v>
      </c>
      <c r="E288" s="55" t="str">
        <f t="shared" si="155"/>
        <v/>
      </c>
      <c r="F288" s="55" t="str">
        <f t="shared" ref="F288:F349" si="161">CONCATENATE($B288,$C288)</f>
        <v>LINER HANGEREquipamiento &amp; Soporte Técnico</v>
      </c>
      <c r="G288" s="55" t="str">
        <f t="shared" si="156"/>
        <v>LINER HANGEREquipamiento &amp; Soporte TécnicoSupervisor Tecnico de la plataforma</v>
      </c>
      <c r="H288" s="55" t="str">
        <f t="shared" si="157"/>
        <v/>
      </c>
      <c r="J288" s="35" t="str">
        <f t="shared" si="148"/>
        <v>-LINER HANGER</v>
      </c>
      <c r="T288" s="53"/>
      <c r="U288" s="53"/>
      <c r="W288" s="53"/>
      <c r="Y288" s="53"/>
      <c r="Z288" s="53"/>
      <c r="AA288" s="53"/>
      <c r="AC288" s="53"/>
      <c r="AD288" s="53"/>
      <c r="AE288" s="53"/>
      <c r="AF288" s="53"/>
      <c r="AH288" s="58"/>
      <c r="AI288" s="59"/>
      <c r="AJ288" s="58"/>
      <c r="AK288" s="58"/>
      <c r="AL288" s="59"/>
      <c r="AM288" s="58"/>
      <c r="AN288" s="58"/>
      <c r="AO288" s="59"/>
      <c r="AU288" s="58"/>
      <c r="AV288" s="91"/>
      <c r="AX288" s="58"/>
      <c r="AY288" s="59"/>
      <c r="AZ288" s="58"/>
      <c r="BA288" s="58"/>
      <c r="BB288" s="59"/>
      <c r="BD288" s="53"/>
      <c r="BE288" s="53"/>
    </row>
    <row r="289" spans="2:57" s="95" customFormat="1" ht="17.25" customHeight="1" x14ac:dyDescent="0.25">
      <c r="B289" s="55" t="str">
        <f t="shared" si="153"/>
        <v>LINER HANGER</v>
      </c>
      <c r="C289" s="55" t="str">
        <f t="shared" si="154"/>
        <v>Equipamiento &amp; Soporte Técnico</v>
      </c>
      <c r="D289" s="55" t="str">
        <f t="shared" si="154"/>
        <v>Equipamiento</v>
      </c>
      <c r="E289" s="55" t="str">
        <f t="shared" si="155"/>
        <v/>
      </c>
      <c r="F289" s="55" t="str">
        <f t="shared" si="161"/>
        <v>LINER HANGEREquipamiento &amp; Soporte Técnico</v>
      </c>
      <c r="G289" s="55" t="str">
        <f t="shared" si="156"/>
        <v>LINER HANGEREquipamiento &amp; Soporte TécnicoEquipamiento</v>
      </c>
      <c r="H289" s="55" t="str">
        <f t="shared" si="157"/>
        <v/>
      </c>
      <c r="I289" s="36"/>
      <c r="J289" s="35" t="str">
        <f t="shared" si="148"/>
        <v>-LINER HANGER</v>
      </c>
      <c r="N289" s="102"/>
      <c r="O289" s="103" t="s">
        <v>84</v>
      </c>
      <c r="P289" s="104"/>
      <c r="Q289" s="103"/>
      <c r="R289" s="103"/>
      <c r="T289" s="103"/>
      <c r="U289" s="103"/>
      <c r="W289" s="103"/>
      <c r="Y289" s="103"/>
      <c r="Z289" s="103"/>
      <c r="AA289" s="103"/>
      <c r="AC289" s="103"/>
      <c r="AD289" s="103"/>
      <c r="AE289" s="103"/>
      <c r="AF289" s="103"/>
      <c r="AH289" s="99"/>
      <c r="AI289" s="59"/>
      <c r="AJ289" s="99"/>
      <c r="AK289" s="105">
        <v>0.5</v>
      </c>
      <c r="AL289" s="106">
        <v>1</v>
      </c>
      <c r="AM289" s="99"/>
      <c r="AN289" s="143">
        <f>SUMIFS($AO:$AO,$G:$G,$G289)</f>
        <v>1.0000000000000002</v>
      </c>
      <c r="AO289" s="143"/>
      <c r="AU289" s="99"/>
      <c r="AV289" s="91"/>
      <c r="AX289" s="99"/>
      <c r="AY289" s="59"/>
      <c r="AZ289" s="99"/>
      <c r="BA289" s="105"/>
      <c r="BB289" s="106">
        <f>AL289*BD289</f>
        <v>0</v>
      </c>
      <c r="BD289" s="144">
        <f>SUMIFS($BE:$BE,$G:$G,$G289)</f>
        <v>0</v>
      </c>
      <c r="BE289" s="144"/>
    </row>
    <row r="290" spans="2:57" ht="3.75" customHeight="1" x14ac:dyDescent="0.25">
      <c r="B290" s="55" t="str">
        <f t="shared" si="153"/>
        <v>LINER HANGER</v>
      </c>
      <c r="C290" s="55" t="str">
        <f t="shared" si="154"/>
        <v>Equipamiento &amp; Soporte Técnico</v>
      </c>
      <c r="D290" s="55" t="str">
        <f t="shared" si="154"/>
        <v>Equipamiento</v>
      </c>
      <c r="E290" s="55" t="str">
        <f t="shared" si="155"/>
        <v/>
      </c>
      <c r="F290" s="55" t="str">
        <f t="shared" si="161"/>
        <v>LINER HANGEREquipamiento &amp; Soporte Técnico</v>
      </c>
      <c r="G290" s="55" t="str">
        <f t="shared" si="156"/>
        <v>LINER HANGEREquipamiento &amp; Soporte TécnicoEquipamiento</v>
      </c>
      <c r="H290" s="55" t="str">
        <f t="shared" si="157"/>
        <v/>
      </c>
      <c r="J290" s="35" t="str">
        <f t="shared" si="148"/>
        <v>-LINER HANGER</v>
      </c>
      <c r="T290" s="53"/>
      <c r="U290" s="53"/>
      <c r="W290" s="53"/>
      <c r="Y290" s="53"/>
      <c r="Z290" s="53"/>
      <c r="AA290" s="53"/>
      <c r="AH290" s="58"/>
      <c r="AI290" s="59"/>
      <c r="AJ290" s="58"/>
      <c r="AK290" s="74"/>
      <c r="AL290" s="75"/>
      <c r="AM290" s="58"/>
      <c r="AN290" s="58"/>
      <c r="AO290" s="76"/>
      <c r="AQ290" s="53"/>
      <c r="AS290" s="53"/>
      <c r="AU290" s="58"/>
      <c r="AV290" s="91"/>
      <c r="AX290" s="58"/>
      <c r="AY290" s="59"/>
      <c r="AZ290" s="58"/>
      <c r="BA290" s="74"/>
      <c r="BD290" s="58"/>
      <c r="BE290" s="76"/>
    </row>
    <row r="291" spans="2:57" ht="45" customHeight="1" x14ac:dyDescent="0.25">
      <c r="B291" s="55" t="str">
        <f t="shared" si="153"/>
        <v>LINER HANGER</v>
      </c>
      <c r="C291" s="55" t="str">
        <f t="shared" si="154"/>
        <v>Equipamiento &amp; Soporte Técnico</v>
      </c>
      <c r="D291" s="55" t="str">
        <f t="shared" si="154"/>
        <v>Equipamiento</v>
      </c>
      <c r="E291" s="55" t="str">
        <f t="shared" si="155"/>
        <v>Sistema de LH 9 5/8" x 13.5/8"</v>
      </c>
      <c r="F291" s="55" t="str">
        <f t="shared" si="161"/>
        <v>LINER HANGEREquipamiento &amp; Soporte Técnico</v>
      </c>
      <c r="G291" s="55" t="str">
        <f t="shared" si="156"/>
        <v>LINER HANGEREquipamiento &amp; Soporte TécnicoEquipamiento</v>
      </c>
      <c r="H291" s="55" t="str">
        <f t="shared" si="157"/>
        <v>LINER HANGEREquipamiento &amp; Soporte TécnicoEquipamientoSistema de LH 9 5/8" x 13.5/8"</v>
      </c>
      <c r="J291" s="35" t="str">
        <f t="shared" si="148"/>
        <v>-LINER HANGER</v>
      </c>
      <c r="P291" s="77" t="s">
        <v>191</v>
      </c>
      <c r="Q291" s="78" t="s">
        <v>192</v>
      </c>
      <c r="R291" s="78" t="s">
        <v>193</v>
      </c>
      <c r="T291" s="79" t="s">
        <v>30</v>
      </c>
      <c r="U291" s="79"/>
      <c r="W291" s="79" t="s">
        <v>25</v>
      </c>
      <c r="Y291" s="80" t="s">
        <v>31</v>
      </c>
      <c r="Z291" s="80" t="s">
        <v>31</v>
      </c>
      <c r="AA291" s="80" t="s">
        <v>31</v>
      </c>
      <c r="AC291" s="81" t="str">
        <f>IF($T291="Cumplimiento","",INDEX(TABLA_TIPO_MEDICION[1],MATCH($U291,TABLA_TIPO_MEDICION[TIPO_MEDICION],0),1))</f>
        <v/>
      </c>
      <c r="AD291" s="81" t="str">
        <f>IF($T291="Cumplimiento","",INDEX(TABLA_TIPO_MEDICION[2],MATCH($U291,TABLA_TIPO_MEDICION[TIPO_MEDICION],0),1))</f>
        <v/>
      </c>
      <c r="AE291" s="81" t="str">
        <f>IF($T291="Cumplimiento","",INDEX(TABLA_TIPO_MEDICION[3],MATCH($U291,TABLA_TIPO_MEDICION[TIPO_MEDICION],0),1))</f>
        <v/>
      </c>
      <c r="AF291" s="81" t="str">
        <f>IF($T291="Cumplimiento","",INDEX(TABLA_TIPO_MEDICION[4],MATCH($U291,TABLA_TIPO_MEDICION[TIPO_MEDICION],0),1))</f>
        <v/>
      </c>
      <c r="AH291" s="74"/>
      <c r="AI291" s="59"/>
      <c r="AJ291" s="58"/>
      <c r="AK291" s="74"/>
      <c r="AL291" s="74"/>
      <c r="AM291" s="58"/>
      <c r="AN291" s="58"/>
      <c r="AO291" s="82">
        <v>0.1</v>
      </c>
      <c r="AQ291" s="3"/>
      <c r="AS291" s="83" t="str">
        <f>IF($AQ291="","",IF($T291="Cumplimiento",INDEX(TABLA_SI_NO[Valor],MATCH($AQ291,TABLA_SI_NO[SI_NO],0),1),IF($AQ291&lt;$Y291,$AC291,IF($AQ291&lt;$Z291,$AD291,IF($AQ291&lt;$AA291,$AE291,IF($AQ291&gt;=$AA291,$AF291))))))</f>
        <v/>
      </c>
      <c r="AU291" s="74"/>
      <c r="AV291" s="84">
        <f t="shared" ref="AV291:AV299" si="162">IF(W291="SI",IF(AS291=0,1,0),0)</f>
        <v>0</v>
      </c>
      <c r="AX291" s="74"/>
      <c r="AY291" s="59"/>
      <c r="AZ291" s="58"/>
      <c r="BA291" s="74"/>
      <c r="BD291" s="58"/>
      <c r="BE291" s="82">
        <f t="shared" ref="BE291:BE299" si="163">IF($AS291="",0,$AS291*$AO291)</f>
        <v>0</v>
      </c>
    </row>
    <row r="292" spans="2:57" ht="45" customHeight="1" x14ac:dyDescent="0.25">
      <c r="B292" s="55" t="str">
        <f t="shared" si="153"/>
        <v>LINER HANGER</v>
      </c>
      <c r="C292" s="55" t="str">
        <f t="shared" si="154"/>
        <v>Equipamiento &amp; Soporte Técnico</v>
      </c>
      <c r="D292" s="55" t="str">
        <f t="shared" si="154"/>
        <v>Equipamiento</v>
      </c>
      <c r="E292" s="55" t="str">
        <f t="shared" si="155"/>
        <v>Sistema de LH 9 5/8" x 13.5/8"</v>
      </c>
      <c r="F292" s="55" t="str">
        <f t="shared" si="161"/>
        <v>LINER HANGEREquipamiento &amp; Soporte Técnico</v>
      </c>
      <c r="G292" s="55" t="str">
        <f t="shared" si="156"/>
        <v>LINER HANGEREquipamiento &amp; Soporte TécnicoEquipamiento</v>
      </c>
      <c r="H292" s="55" t="str">
        <f t="shared" si="157"/>
        <v>LINER HANGEREquipamiento &amp; Soporte TécnicoEquipamientoSistema de LH 9 5/8" x 13.5/8"</v>
      </c>
      <c r="J292" s="35" t="str">
        <f t="shared" si="148"/>
        <v>-LINER HANGER</v>
      </c>
      <c r="P292" s="77" t="s">
        <v>191</v>
      </c>
      <c r="Q292" s="78" t="s">
        <v>194</v>
      </c>
      <c r="R292" s="78" t="s">
        <v>193</v>
      </c>
      <c r="T292" s="79" t="s">
        <v>30</v>
      </c>
      <c r="U292" s="79"/>
      <c r="W292" s="79" t="s">
        <v>25</v>
      </c>
      <c r="Y292" s="80" t="s">
        <v>31</v>
      </c>
      <c r="Z292" s="80" t="s">
        <v>31</v>
      </c>
      <c r="AA292" s="80" t="s">
        <v>31</v>
      </c>
      <c r="AC292" s="81" t="str">
        <f>IF($T292="Cumplimiento","",INDEX(TABLA_TIPO_MEDICION[1],MATCH($U292,TABLA_TIPO_MEDICION[TIPO_MEDICION],0),1))</f>
        <v/>
      </c>
      <c r="AD292" s="81" t="str">
        <f>IF($T292="Cumplimiento","",INDEX(TABLA_TIPO_MEDICION[2],MATCH($U292,TABLA_TIPO_MEDICION[TIPO_MEDICION],0),1))</f>
        <v/>
      </c>
      <c r="AE292" s="81" t="str">
        <f>IF($T292="Cumplimiento","",INDEX(TABLA_TIPO_MEDICION[3],MATCH($U292,TABLA_TIPO_MEDICION[TIPO_MEDICION],0),1))</f>
        <v/>
      </c>
      <c r="AF292" s="81" t="str">
        <f>IF($T292="Cumplimiento","",INDEX(TABLA_TIPO_MEDICION[4],MATCH($U292,TABLA_TIPO_MEDICION[TIPO_MEDICION],0),1))</f>
        <v/>
      </c>
      <c r="AH292" s="74"/>
      <c r="AI292" s="59"/>
      <c r="AJ292" s="58"/>
      <c r="AK292" s="74"/>
      <c r="AL292" s="74"/>
      <c r="AM292" s="58"/>
      <c r="AN292" s="58"/>
      <c r="AO292" s="82">
        <v>0.05</v>
      </c>
      <c r="AQ292" s="3"/>
      <c r="AS292" s="83" t="str">
        <f>IF($AQ292="","",IF($T292="Cumplimiento",INDEX(TABLA_SI_NO[Valor],MATCH($AQ292,TABLA_SI_NO[SI_NO],0),1),IF($AQ292&lt;$Y292,$AC292,IF($AQ292&lt;$Z292,$AD292,IF($AQ292&lt;$AA292,$AE292,IF($AQ292&gt;=$AA292,$AF292))))))</f>
        <v/>
      </c>
      <c r="AU292" s="74"/>
      <c r="AV292" s="84">
        <f t="shared" si="162"/>
        <v>0</v>
      </c>
      <c r="AX292" s="74"/>
      <c r="AY292" s="59"/>
      <c r="AZ292" s="58"/>
      <c r="BA292" s="74"/>
      <c r="BD292" s="58"/>
      <c r="BE292" s="82">
        <f t="shared" si="163"/>
        <v>0</v>
      </c>
    </row>
    <row r="293" spans="2:57" ht="45" customHeight="1" x14ac:dyDescent="0.25">
      <c r="B293" s="55" t="str">
        <f t="shared" si="153"/>
        <v>LINER HANGER</v>
      </c>
      <c r="C293" s="55" t="str">
        <f t="shared" si="154"/>
        <v>Equipamiento &amp; Soporte Técnico</v>
      </c>
      <c r="D293" s="55" t="str">
        <f t="shared" si="154"/>
        <v>Equipamiento</v>
      </c>
      <c r="E293" s="55" t="str">
        <f t="shared" si="155"/>
        <v>Sistema de LH 9 5/8" x 13.5/8"</v>
      </c>
      <c r="F293" s="55" t="str">
        <f t="shared" si="161"/>
        <v>LINER HANGEREquipamiento &amp; Soporte Técnico</v>
      </c>
      <c r="G293" s="55" t="str">
        <f t="shared" si="156"/>
        <v>LINER HANGEREquipamiento &amp; Soporte TécnicoEquipamiento</v>
      </c>
      <c r="H293" s="55" t="str">
        <f t="shared" si="157"/>
        <v>LINER HANGEREquipamiento &amp; Soporte TécnicoEquipamientoSistema de LH 9 5/8" x 13.5/8"</v>
      </c>
      <c r="P293" s="77" t="s">
        <v>191</v>
      </c>
      <c r="Q293" s="78" t="s">
        <v>195</v>
      </c>
      <c r="R293" s="78" t="s">
        <v>196</v>
      </c>
      <c r="T293" s="79" t="s">
        <v>30</v>
      </c>
      <c r="U293" s="79"/>
      <c r="W293" s="79" t="s">
        <v>38</v>
      </c>
      <c r="Y293" s="80" t="s">
        <v>31</v>
      </c>
      <c r="Z293" s="80" t="s">
        <v>31</v>
      </c>
      <c r="AA293" s="80" t="s">
        <v>31</v>
      </c>
      <c r="AC293" s="81" t="str">
        <f>IF($T293="Cumplimiento","",INDEX(TABLA_TIPO_MEDICION[1],MATCH($U293,TABLA_TIPO_MEDICION[TIPO_MEDICION],0),1))</f>
        <v/>
      </c>
      <c r="AD293" s="81" t="str">
        <f>IF($T293="Cumplimiento","",INDEX(TABLA_TIPO_MEDICION[2],MATCH($U293,TABLA_TIPO_MEDICION[TIPO_MEDICION],0),1))</f>
        <v/>
      </c>
      <c r="AE293" s="81" t="str">
        <f>IF($T293="Cumplimiento","",INDEX(TABLA_TIPO_MEDICION[3],MATCH($U293,TABLA_TIPO_MEDICION[TIPO_MEDICION],0),1))</f>
        <v/>
      </c>
      <c r="AF293" s="81" t="str">
        <f>IF($T293="Cumplimiento","",INDEX(TABLA_TIPO_MEDICION[4],MATCH($U293,TABLA_TIPO_MEDICION[TIPO_MEDICION],0),1))</f>
        <v/>
      </c>
      <c r="AH293" s="74"/>
      <c r="AI293" s="59"/>
      <c r="AJ293" s="58"/>
      <c r="AK293" s="74"/>
      <c r="AL293" s="74"/>
      <c r="AM293" s="58"/>
      <c r="AN293" s="58"/>
      <c r="AO293" s="82">
        <v>0.05</v>
      </c>
      <c r="AQ293" s="3"/>
      <c r="AS293" s="83" t="str">
        <f>IF($AQ293="","",IF($T293="Cumplimiento",INDEX(TABLA_SI_NO[Valor],MATCH($AQ293,TABLA_SI_NO[SI_NO],0),1),IF($AQ293&lt;$Y293,$AC293,IF($AQ293&lt;$Z293,$AD293,IF($AQ293&lt;$AA293,$AE293,IF($AQ293&gt;=$AA293,$AF293))))))</f>
        <v/>
      </c>
      <c r="AU293" s="74"/>
      <c r="AV293" s="84">
        <f t="shared" si="162"/>
        <v>0</v>
      </c>
      <c r="AX293" s="74"/>
      <c r="AY293" s="59"/>
      <c r="AZ293" s="58"/>
      <c r="BA293" s="74"/>
      <c r="BD293" s="58"/>
      <c r="BE293" s="82">
        <f t="shared" si="163"/>
        <v>0</v>
      </c>
    </row>
    <row r="294" spans="2:57" ht="45" customHeight="1" x14ac:dyDescent="0.25">
      <c r="B294" s="55" t="str">
        <f t="shared" si="153"/>
        <v>LINER HANGER</v>
      </c>
      <c r="C294" s="55" t="str">
        <f t="shared" si="154"/>
        <v>Equipamiento &amp; Soporte Técnico</v>
      </c>
      <c r="D294" s="55" t="str">
        <f t="shared" si="154"/>
        <v>Equipamiento</v>
      </c>
      <c r="E294" s="55" t="str">
        <f t="shared" si="155"/>
        <v>Sistema de LH 11.7/8" x 13.5/8"</v>
      </c>
      <c r="F294" s="55" t="str">
        <f t="shared" si="161"/>
        <v>LINER HANGEREquipamiento &amp; Soporte Técnico</v>
      </c>
      <c r="G294" s="55" t="str">
        <f t="shared" si="156"/>
        <v>LINER HANGEREquipamiento &amp; Soporte TécnicoEquipamiento</v>
      </c>
      <c r="H294" s="55" t="str">
        <f t="shared" si="157"/>
        <v>LINER HANGEREquipamiento &amp; Soporte TécnicoEquipamientoSistema de LH 11.7/8" x 13.5/8"</v>
      </c>
      <c r="J294" s="35" t="str">
        <f t="shared" ref="J294:J295" si="164">CONCATENATE(I294,"-",B294)</f>
        <v>-LINER HANGER</v>
      </c>
      <c r="P294" s="77" t="s">
        <v>197</v>
      </c>
      <c r="Q294" s="78" t="s">
        <v>192</v>
      </c>
      <c r="R294" s="78" t="s">
        <v>193</v>
      </c>
      <c r="T294" s="79" t="s">
        <v>30</v>
      </c>
      <c r="U294" s="79"/>
      <c r="W294" s="79" t="s">
        <v>25</v>
      </c>
      <c r="Y294" s="80" t="s">
        <v>31</v>
      </c>
      <c r="Z294" s="80" t="s">
        <v>31</v>
      </c>
      <c r="AA294" s="80" t="s">
        <v>31</v>
      </c>
      <c r="AC294" s="81" t="str">
        <f>IF($T294="Cumplimiento","",INDEX(TABLA_TIPO_MEDICION[1],MATCH($U294,TABLA_TIPO_MEDICION[TIPO_MEDICION],0),1))</f>
        <v/>
      </c>
      <c r="AD294" s="81" t="str">
        <f>IF($T294="Cumplimiento","",INDEX(TABLA_TIPO_MEDICION[2],MATCH($U294,TABLA_TIPO_MEDICION[TIPO_MEDICION],0),1))</f>
        <v/>
      </c>
      <c r="AE294" s="81" t="str">
        <f>IF($T294="Cumplimiento","",INDEX(TABLA_TIPO_MEDICION[3],MATCH($U294,TABLA_TIPO_MEDICION[TIPO_MEDICION],0),1))</f>
        <v/>
      </c>
      <c r="AF294" s="81" t="str">
        <f>IF($T294="Cumplimiento","",INDEX(TABLA_TIPO_MEDICION[4],MATCH($U294,TABLA_TIPO_MEDICION[TIPO_MEDICION],0),1))</f>
        <v/>
      </c>
      <c r="AH294" s="74"/>
      <c r="AI294" s="59"/>
      <c r="AJ294" s="58"/>
      <c r="AK294" s="74"/>
      <c r="AL294" s="74"/>
      <c r="AM294" s="58"/>
      <c r="AN294" s="58"/>
      <c r="AO294" s="82">
        <v>0.1</v>
      </c>
      <c r="AQ294" s="3"/>
      <c r="AS294" s="83" t="str">
        <f>IF($AQ294="","",IF($T294="Cumplimiento",INDEX(TABLA_SI_NO[Valor],MATCH($AQ294,TABLA_SI_NO[SI_NO],0),1),IF($AQ294&lt;$Y294,$AC294,IF($AQ294&lt;$Z294,$AD294,IF($AQ294&lt;$AA294,$AE294,IF($AQ294&gt;=$AA294,$AF294))))))</f>
        <v/>
      </c>
      <c r="AU294" s="74"/>
      <c r="AV294" s="84">
        <f t="shared" si="162"/>
        <v>0</v>
      </c>
      <c r="AX294" s="74"/>
      <c r="AY294" s="59"/>
      <c r="AZ294" s="58"/>
      <c r="BA294" s="74"/>
      <c r="BD294" s="58"/>
      <c r="BE294" s="82">
        <f t="shared" si="163"/>
        <v>0</v>
      </c>
    </row>
    <row r="295" spans="2:57" ht="45" customHeight="1" x14ac:dyDescent="0.25">
      <c r="B295" s="55" t="str">
        <f t="shared" si="153"/>
        <v>LINER HANGER</v>
      </c>
      <c r="C295" s="55" t="str">
        <f t="shared" si="154"/>
        <v>Equipamiento &amp; Soporte Técnico</v>
      </c>
      <c r="D295" s="55" t="str">
        <f t="shared" si="154"/>
        <v>Equipamiento</v>
      </c>
      <c r="E295" s="55" t="str">
        <f t="shared" si="155"/>
        <v>Sistema de LH 11.7/8" x 13.5/8"</v>
      </c>
      <c r="F295" s="55" t="str">
        <f t="shared" si="161"/>
        <v>LINER HANGEREquipamiento &amp; Soporte Técnico</v>
      </c>
      <c r="G295" s="55" t="str">
        <f t="shared" si="156"/>
        <v>LINER HANGEREquipamiento &amp; Soporte TécnicoEquipamiento</v>
      </c>
      <c r="H295" s="55" t="str">
        <f t="shared" si="157"/>
        <v>LINER HANGEREquipamiento &amp; Soporte TécnicoEquipamientoSistema de LH 11.7/8" x 13.5/8"</v>
      </c>
      <c r="J295" s="35" t="str">
        <f t="shared" si="164"/>
        <v>-LINER HANGER</v>
      </c>
      <c r="P295" s="77" t="s">
        <v>197</v>
      </c>
      <c r="Q295" s="78" t="s">
        <v>194</v>
      </c>
      <c r="R295" s="78" t="s">
        <v>193</v>
      </c>
      <c r="T295" s="79" t="s">
        <v>30</v>
      </c>
      <c r="U295" s="79"/>
      <c r="W295" s="79" t="s">
        <v>25</v>
      </c>
      <c r="Y295" s="80" t="s">
        <v>31</v>
      </c>
      <c r="Z295" s="80" t="s">
        <v>31</v>
      </c>
      <c r="AA295" s="80" t="s">
        <v>31</v>
      </c>
      <c r="AC295" s="81" t="str">
        <f>IF($T295="Cumplimiento","",INDEX(TABLA_TIPO_MEDICION[1],MATCH($U295,TABLA_TIPO_MEDICION[TIPO_MEDICION],0),1))</f>
        <v/>
      </c>
      <c r="AD295" s="81" t="str">
        <f>IF($T295="Cumplimiento","",INDEX(TABLA_TIPO_MEDICION[2],MATCH($U295,TABLA_TIPO_MEDICION[TIPO_MEDICION],0),1))</f>
        <v/>
      </c>
      <c r="AE295" s="81" t="str">
        <f>IF($T295="Cumplimiento","",INDEX(TABLA_TIPO_MEDICION[3],MATCH($U295,TABLA_TIPO_MEDICION[TIPO_MEDICION],0),1))</f>
        <v/>
      </c>
      <c r="AF295" s="81" t="str">
        <f>IF($T295="Cumplimiento","",INDEX(TABLA_TIPO_MEDICION[4],MATCH($U295,TABLA_TIPO_MEDICION[TIPO_MEDICION],0),1))</f>
        <v/>
      </c>
      <c r="AH295" s="74"/>
      <c r="AI295" s="59"/>
      <c r="AJ295" s="58"/>
      <c r="AK295" s="74"/>
      <c r="AL295" s="74"/>
      <c r="AM295" s="58"/>
      <c r="AN295" s="58"/>
      <c r="AO295" s="82">
        <v>0.05</v>
      </c>
      <c r="AQ295" s="3"/>
      <c r="AS295" s="83" t="str">
        <f>IF($AQ295="","",IF($T295="Cumplimiento",INDEX(TABLA_SI_NO[Valor],MATCH($AQ295,TABLA_SI_NO[SI_NO],0),1),IF($AQ295&lt;$Y295,$AC295,IF($AQ295&lt;$Z295,$AD295,IF($AQ295&lt;$AA295,$AE295,IF($AQ295&gt;=$AA295,$AF295))))))</f>
        <v/>
      </c>
      <c r="AU295" s="74"/>
      <c r="AV295" s="84">
        <f t="shared" si="162"/>
        <v>0</v>
      </c>
      <c r="AX295" s="74"/>
      <c r="AY295" s="59"/>
      <c r="AZ295" s="58"/>
      <c r="BA295" s="74"/>
      <c r="BD295" s="58"/>
      <c r="BE295" s="82">
        <f t="shared" si="163"/>
        <v>0</v>
      </c>
    </row>
    <row r="296" spans="2:57" ht="45" customHeight="1" x14ac:dyDescent="0.25">
      <c r="B296" s="55" t="str">
        <f t="shared" si="153"/>
        <v>LINER HANGER</v>
      </c>
      <c r="C296" s="55" t="str">
        <f t="shared" si="154"/>
        <v>Equipamiento &amp; Soporte Técnico</v>
      </c>
      <c r="D296" s="55" t="str">
        <f t="shared" si="154"/>
        <v>Equipamiento</v>
      </c>
      <c r="E296" s="55" t="str">
        <f t="shared" si="155"/>
        <v>Sistema de LH 11.7/8" x 13.5/8"</v>
      </c>
      <c r="F296" s="55" t="str">
        <f t="shared" si="161"/>
        <v>LINER HANGEREquipamiento &amp; Soporte Técnico</v>
      </c>
      <c r="G296" s="55" t="str">
        <f t="shared" si="156"/>
        <v>LINER HANGEREquipamiento &amp; Soporte TécnicoEquipamiento</v>
      </c>
      <c r="H296" s="55" t="str">
        <f t="shared" si="157"/>
        <v>LINER HANGEREquipamiento &amp; Soporte TécnicoEquipamientoSistema de LH 11.7/8" x 13.5/8"</v>
      </c>
      <c r="P296" s="77" t="s">
        <v>197</v>
      </c>
      <c r="Q296" s="78" t="s">
        <v>195</v>
      </c>
      <c r="R296" s="78" t="s">
        <v>196</v>
      </c>
      <c r="T296" s="79" t="s">
        <v>30</v>
      </c>
      <c r="U296" s="79"/>
      <c r="W296" s="79" t="s">
        <v>38</v>
      </c>
      <c r="Y296" s="80" t="s">
        <v>31</v>
      </c>
      <c r="Z296" s="80" t="s">
        <v>31</v>
      </c>
      <c r="AA296" s="80" t="s">
        <v>31</v>
      </c>
      <c r="AC296" s="81" t="str">
        <f>IF($T296="Cumplimiento","",INDEX(TABLA_TIPO_MEDICION[1],MATCH($U296,TABLA_TIPO_MEDICION[TIPO_MEDICION],0),1))</f>
        <v/>
      </c>
      <c r="AD296" s="81" t="str">
        <f>IF($T296="Cumplimiento","",INDEX(TABLA_TIPO_MEDICION[2],MATCH($U296,TABLA_TIPO_MEDICION[TIPO_MEDICION],0),1))</f>
        <v/>
      </c>
      <c r="AE296" s="81" t="str">
        <f>IF($T296="Cumplimiento","",INDEX(TABLA_TIPO_MEDICION[3],MATCH($U296,TABLA_TIPO_MEDICION[TIPO_MEDICION],0),1))</f>
        <v/>
      </c>
      <c r="AF296" s="81" t="str">
        <f>IF($T296="Cumplimiento","",INDEX(TABLA_TIPO_MEDICION[4],MATCH($U296,TABLA_TIPO_MEDICION[TIPO_MEDICION],0),1))</f>
        <v/>
      </c>
      <c r="AH296" s="74"/>
      <c r="AI296" s="59"/>
      <c r="AJ296" s="58"/>
      <c r="AK296" s="74"/>
      <c r="AL296" s="74"/>
      <c r="AM296" s="58"/>
      <c r="AN296" s="58"/>
      <c r="AO296" s="82">
        <v>0.05</v>
      </c>
      <c r="AQ296" s="3"/>
      <c r="AS296" s="83" t="str">
        <f>IF($AQ296="","",IF($T296="Cumplimiento",INDEX(TABLA_SI_NO[Valor],MATCH($AQ296,TABLA_SI_NO[SI_NO],0),1),IF($AQ296&lt;$Y296,$AC296,IF($AQ296&lt;$Z296,$AD296,IF($AQ296&lt;$AA296,$AE296,IF($AQ296&gt;=$AA296,$AF296))))))</f>
        <v/>
      </c>
      <c r="AU296" s="74"/>
      <c r="AV296" s="84">
        <f t="shared" si="162"/>
        <v>0</v>
      </c>
      <c r="AX296" s="74"/>
      <c r="AY296" s="59"/>
      <c r="AZ296" s="58"/>
      <c r="BA296" s="74"/>
      <c r="BD296" s="58"/>
      <c r="BE296" s="82">
        <f t="shared" si="163"/>
        <v>0</v>
      </c>
    </row>
    <row r="297" spans="2:57" ht="45" customHeight="1" x14ac:dyDescent="0.25">
      <c r="B297" s="55" t="str">
        <f t="shared" si="153"/>
        <v>LINER HANGER</v>
      </c>
      <c r="C297" s="55" t="str">
        <f t="shared" si="154"/>
        <v>Equipamiento &amp; Soporte Técnico</v>
      </c>
      <c r="D297" s="55" t="str">
        <f t="shared" si="154"/>
        <v>Equipamiento</v>
      </c>
      <c r="E297" s="55" t="str">
        <f t="shared" si="155"/>
        <v>Sistema de LH 9.5/8" x 11.7/8"</v>
      </c>
      <c r="F297" s="55" t="str">
        <f t="shared" si="161"/>
        <v>LINER HANGEREquipamiento &amp; Soporte Técnico</v>
      </c>
      <c r="G297" s="55" t="str">
        <f t="shared" si="156"/>
        <v>LINER HANGEREquipamiento &amp; Soporte TécnicoEquipamiento</v>
      </c>
      <c r="H297" s="55" t="str">
        <f t="shared" si="157"/>
        <v>LINER HANGEREquipamiento &amp; Soporte TécnicoEquipamientoSistema de LH 9.5/8" x 11.7/8"</v>
      </c>
      <c r="J297" s="35" t="str">
        <f t="shared" si="148"/>
        <v>-LINER HANGER</v>
      </c>
      <c r="P297" s="77" t="s">
        <v>198</v>
      </c>
      <c r="Q297" s="78" t="s">
        <v>192</v>
      </c>
      <c r="R297" s="78" t="s">
        <v>193</v>
      </c>
      <c r="T297" s="79" t="s">
        <v>30</v>
      </c>
      <c r="U297" s="79"/>
      <c r="W297" s="79" t="s">
        <v>25</v>
      </c>
      <c r="Y297" s="80" t="s">
        <v>31</v>
      </c>
      <c r="Z297" s="80" t="s">
        <v>31</v>
      </c>
      <c r="AA297" s="80" t="s">
        <v>31</v>
      </c>
      <c r="AC297" s="81" t="str">
        <f>IF($T297="Cumplimiento","",INDEX(TABLA_TIPO_MEDICION[1],MATCH($U297,TABLA_TIPO_MEDICION[TIPO_MEDICION],0),1))</f>
        <v/>
      </c>
      <c r="AD297" s="81" t="str">
        <f>IF($T297="Cumplimiento","",INDEX(TABLA_TIPO_MEDICION[2],MATCH($U297,TABLA_TIPO_MEDICION[TIPO_MEDICION],0),1))</f>
        <v/>
      </c>
      <c r="AE297" s="81" t="str">
        <f>IF($T297="Cumplimiento","",INDEX(TABLA_TIPO_MEDICION[3],MATCH($U297,TABLA_TIPO_MEDICION[TIPO_MEDICION],0),1))</f>
        <v/>
      </c>
      <c r="AF297" s="81" t="str">
        <f>IF($T297="Cumplimiento","",INDEX(TABLA_TIPO_MEDICION[4],MATCH($U297,TABLA_TIPO_MEDICION[TIPO_MEDICION],0),1))</f>
        <v/>
      </c>
      <c r="AH297" s="74"/>
      <c r="AI297" s="59"/>
      <c r="AJ297" s="58"/>
      <c r="AK297" s="74"/>
      <c r="AL297" s="74"/>
      <c r="AM297" s="58"/>
      <c r="AN297" s="58"/>
      <c r="AO297" s="82">
        <v>0.1</v>
      </c>
      <c r="AQ297" s="3"/>
      <c r="AS297" s="83" t="str">
        <f>IF($AQ297="","",IF($T297="Cumplimiento",INDEX(TABLA_SI_NO[Valor],MATCH($AQ297,TABLA_SI_NO[SI_NO],0),1),IF($AQ297&lt;$Y297,$AC297,IF($AQ297&lt;$Z297,$AD297,IF($AQ297&lt;$AA297,$AE297,IF($AQ297&gt;=$AA297,$AF297))))))</f>
        <v/>
      </c>
      <c r="AU297" s="74"/>
      <c r="AV297" s="84">
        <f t="shared" si="162"/>
        <v>0</v>
      </c>
      <c r="AX297" s="74"/>
      <c r="AY297" s="59"/>
      <c r="AZ297" s="58"/>
      <c r="BA297" s="74"/>
      <c r="BD297" s="58"/>
      <c r="BE297" s="82">
        <f t="shared" si="163"/>
        <v>0</v>
      </c>
    </row>
    <row r="298" spans="2:57" ht="45" customHeight="1" x14ac:dyDescent="0.25">
      <c r="B298" s="55" t="str">
        <f t="shared" si="153"/>
        <v>LINER HANGER</v>
      </c>
      <c r="C298" s="55" t="str">
        <f t="shared" ref="C298:D313" si="165">IF(N298="",IF(C297="","",C297),N298)</f>
        <v>Equipamiento &amp; Soporte Técnico</v>
      </c>
      <c r="D298" s="55" t="str">
        <f t="shared" si="165"/>
        <v>Equipamiento</v>
      </c>
      <c r="E298" s="55" t="str">
        <f t="shared" si="155"/>
        <v>Sistema de LH 9.5/8" x 11.7/8"</v>
      </c>
      <c r="F298" s="55" t="str">
        <f t="shared" si="161"/>
        <v>LINER HANGEREquipamiento &amp; Soporte Técnico</v>
      </c>
      <c r="G298" s="55" t="str">
        <f t="shared" si="156"/>
        <v>LINER HANGEREquipamiento &amp; Soporte TécnicoEquipamiento</v>
      </c>
      <c r="H298" s="55" t="str">
        <f t="shared" si="157"/>
        <v>LINER HANGEREquipamiento &amp; Soporte TécnicoEquipamientoSistema de LH 9.5/8" x 11.7/8"</v>
      </c>
      <c r="J298" s="35" t="str">
        <f t="shared" si="148"/>
        <v>-LINER HANGER</v>
      </c>
      <c r="P298" s="77" t="s">
        <v>198</v>
      </c>
      <c r="Q298" s="78" t="s">
        <v>194</v>
      </c>
      <c r="R298" s="78" t="s">
        <v>193</v>
      </c>
      <c r="T298" s="79" t="s">
        <v>30</v>
      </c>
      <c r="U298" s="79"/>
      <c r="W298" s="79" t="s">
        <v>25</v>
      </c>
      <c r="Y298" s="80" t="s">
        <v>31</v>
      </c>
      <c r="Z298" s="80" t="s">
        <v>31</v>
      </c>
      <c r="AA298" s="80" t="s">
        <v>31</v>
      </c>
      <c r="AC298" s="81" t="str">
        <f>IF($T298="Cumplimiento","",INDEX(TABLA_TIPO_MEDICION[1],MATCH($U298,TABLA_TIPO_MEDICION[TIPO_MEDICION],0),1))</f>
        <v/>
      </c>
      <c r="AD298" s="81" t="str">
        <f>IF($T298="Cumplimiento","",INDEX(TABLA_TIPO_MEDICION[2],MATCH($U298,TABLA_TIPO_MEDICION[TIPO_MEDICION],0),1))</f>
        <v/>
      </c>
      <c r="AE298" s="81" t="str">
        <f>IF($T298="Cumplimiento","",INDEX(TABLA_TIPO_MEDICION[3],MATCH($U298,TABLA_TIPO_MEDICION[TIPO_MEDICION],0),1))</f>
        <v/>
      </c>
      <c r="AF298" s="81" t="str">
        <f>IF($T298="Cumplimiento","",INDEX(TABLA_TIPO_MEDICION[4],MATCH($U298,TABLA_TIPO_MEDICION[TIPO_MEDICION],0),1))</f>
        <v/>
      </c>
      <c r="AH298" s="74"/>
      <c r="AI298" s="59"/>
      <c r="AJ298" s="58"/>
      <c r="AK298" s="74"/>
      <c r="AL298" s="74"/>
      <c r="AM298" s="58"/>
      <c r="AN298" s="58"/>
      <c r="AO298" s="82">
        <v>0.05</v>
      </c>
      <c r="AQ298" s="3"/>
      <c r="AS298" s="83" t="str">
        <f>IF($AQ298="","",IF($T298="Cumplimiento",INDEX(TABLA_SI_NO[Valor],MATCH($AQ298,TABLA_SI_NO[SI_NO],0),1),IF($AQ298&lt;$Y298,$AC298,IF($AQ298&lt;$Z298,$AD298,IF($AQ298&lt;$AA298,$AE298,IF($AQ298&gt;=$AA298,$AF298))))))</f>
        <v/>
      </c>
      <c r="AU298" s="74"/>
      <c r="AV298" s="84">
        <f t="shared" si="162"/>
        <v>0</v>
      </c>
      <c r="AX298" s="74"/>
      <c r="AY298" s="59"/>
      <c r="AZ298" s="58"/>
      <c r="BA298" s="74"/>
      <c r="BD298" s="58"/>
      <c r="BE298" s="82">
        <f t="shared" si="163"/>
        <v>0</v>
      </c>
    </row>
    <row r="299" spans="2:57" ht="45" customHeight="1" x14ac:dyDescent="0.25">
      <c r="B299" s="55" t="str">
        <f t="shared" si="153"/>
        <v>LINER HANGER</v>
      </c>
      <c r="C299" s="55" t="str">
        <f t="shared" si="165"/>
        <v>Equipamiento &amp; Soporte Técnico</v>
      </c>
      <c r="D299" s="55" t="str">
        <f t="shared" si="165"/>
        <v>Equipamiento</v>
      </c>
      <c r="E299" s="55" t="str">
        <f t="shared" si="155"/>
        <v>Sistema de LH 9.5/8" x 11.7/8"</v>
      </c>
      <c r="F299" s="55" t="str">
        <f t="shared" si="161"/>
        <v>LINER HANGEREquipamiento &amp; Soporte Técnico</v>
      </c>
      <c r="G299" s="55" t="str">
        <f t="shared" si="156"/>
        <v>LINER HANGEREquipamiento &amp; Soporte TécnicoEquipamiento</v>
      </c>
      <c r="H299" s="55" t="str">
        <f t="shared" si="157"/>
        <v>LINER HANGEREquipamiento &amp; Soporte TécnicoEquipamientoSistema de LH 9.5/8" x 11.7/8"</v>
      </c>
      <c r="J299" s="35" t="str">
        <f t="shared" si="148"/>
        <v>-LINER HANGER</v>
      </c>
      <c r="P299" s="77" t="s">
        <v>198</v>
      </c>
      <c r="Q299" s="78" t="s">
        <v>195</v>
      </c>
      <c r="R299" s="78" t="s">
        <v>193</v>
      </c>
      <c r="T299" s="79" t="s">
        <v>30</v>
      </c>
      <c r="U299" s="79"/>
      <c r="W299" s="79" t="s">
        <v>25</v>
      </c>
      <c r="Y299" s="80" t="s">
        <v>31</v>
      </c>
      <c r="Z299" s="80" t="s">
        <v>31</v>
      </c>
      <c r="AA299" s="80" t="s">
        <v>31</v>
      </c>
      <c r="AC299" s="81" t="str">
        <f>IF($T299="Cumplimiento","",INDEX(TABLA_TIPO_MEDICION[1],MATCH($U299,TABLA_TIPO_MEDICION[TIPO_MEDICION],0),1))</f>
        <v/>
      </c>
      <c r="AD299" s="81" t="str">
        <f>IF($T299="Cumplimiento","",INDEX(TABLA_TIPO_MEDICION[2],MATCH($U299,TABLA_TIPO_MEDICION[TIPO_MEDICION],0),1))</f>
        <v/>
      </c>
      <c r="AE299" s="81" t="str">
        <f>IF($T299="Cumplimiento","",INDEX(TABLA_TIPO_MEDICION[3],MATCH($U299,TABLA_TIPO_MEDICION[TIPO_MEDICION],0),1))</f>
        <v/>
      </c>
      <c r="AF299" s="81" t="str">
        <f>IF($T299="Cumplimiento","",INDEX(TABLA_TIPO_MEDICION[4],MATCH($U299,TABLA_TIPO_MEDICION[TIPO_MEDICION],0),1))</f>
        <v/>
      </c>
      <c r="AH299" s="74"/>
      <c r="AI299" s="59"/>
      <c r="AJ299" s="58"/>
      <c r="AK299" s="74"/>
      <c r="AL299" s="74"/>
      <c r="AM299" s="58"/>
      <c r="AN299" s="58"/>
      <c r="AO299" s="82">
        <v>0.05</v>
      </c>
      <c r="AQ299" s="3"/>
      <c r="AS299" s="83" t="str">
        <f>IF($AQ299="","",IF($T299="Cumplimiento",INDEX(TABLA_SI_NO[Valor],MATCH($AQ299,TABLA_SI_NO[SI_NO],0),1),IF($AQ299&lt;$Y299,$AC299,IF($AQ299&lt;$Z299,$AD299,IF($AQ299&lt;$AA299,$AE299,IF($AQ299&gt;=$AA299,$AF299))))))</f>
        <v/>
      </c>
      <c r="AU299" s="74"/>
      <c r="AV299" s="84">
        <f t="shared" si="162"/>
        <v>0</v>
      </c>
      <c r="AX299" s="74"/>
      <c r="AY299" s="59"/>
      <c r="AZ299" s="58"/>
      <c r="BA299" s="74"/>
      <c r="BD299" s="58"/>
      <c r="BE299" s="82">
        <f t="shared" si="163"/>
        <v>0</v>
      </c>
    </row>
    <row r="300" spans="2:57" ht="45" customHeight="1" x14ac:dyDescent="0.25">
      <c r="B300" s="55" t="str">
        <f t="shared" si="153"/>
        <v>LINER HANGER</v>
      </c>
      <c r="C300" s="55" t="str">
        <f t="shared" si="165"/>
        <v>Equipamiento &amp; Soporte Técnico</v>
      </c>
      <c r="D300" s="55" t="str">
        <f t="shared" si="165"/>
        <v>Equipamiento</v>
      </c>
      <c r="E300" s="55" t="str">
        <f t="shared" si="155"/>
        <v>Sistema de LH 7" x 9 5/8"</v>
      </c>
      <c r="F300" s="55" t="str">
        <f t="shared" si="161"/>
        <v>LINER HANGEREquipamiento &amp; Soporte Técnico</v>
      </c>
      <c r="G300" s="55" t="str">
        <f t="shared" si="156"/>
        <v>LINER HANGEREquipamiento &amp; Soporte TécnicoEquipamiento</v>
      </c>
      <c r="H300" s="55" t="str">
        <f t="shared" si="157"/>
        <v>LINER HANGEREquipamiento &amp; Soporte TécnicoEquipamientoSistema de LH 7" x 9 5/8"</v>
      </c>
      <c r="J300" s="35" t="str">
        <f t="shared" si="148"/>
        <v>-LINER HANGER</v>
      </c>
      <c r="P300" s="77" t="s">
        <v>199</v>
      </c>
      <c r="Q300" s="78" t="s">
        <v>192</v>
      </c>
      <c r="R300" s="78" t="s">
        <v>193</v>
      </c>
      <c r="T300" s="79" t="s">
        <v>30</v>
      </c>
      <c r="U300" s="79"/>
      <c r="W300" s="79" t="s">
        <v>25</v>
      </c>
      <c r="Y300" s="80" t="s">
        <v>31</v>
      </c>
      <c r="Z300" s="80" t="s">
        <v>31</v>
      </c>
      <c r="AA300" s="80" t="s">
        <v>31</v>
      </c>
      <c r="AC300" s="81" t="str">
        <f>IF($T300="Cumplimiento","",INDEX(TABLA_TIPO_MEDICION[1],MATCH($U300,TABLA_TIPO_MEDICION[TIPO_MEDICION],0),1))</f>
        <v/>
      </c>
      <c r="AD300" s="81" t="str">
        <f>IF($T300="Cumplimiento","",INDEX(TABLA_TIPO_MEDICION[2],MATCH($U300,TABLA_TIPO_MEDICION[TIPO_MEDICION],0),1))</f>
        <v/>
      </c>
      <c r="AE300" s="81" t="str">
        <f>IF($T300="Cumplimiento","",INDEX(TABLA_TIPO_MEDICION[3],MATCH($U300,TABLA_TIPO_MEDICION[TIPO_MEDICION],0),1))</f>
        <v/>
      </c>
      <c r="AF300" s="81" t="str">
        <f>IF($T300="Cumplimiento","",INDEX(TABLA_TIPO_MEDICION[4],MATCH($U300,TABLA_TIPO_MEDICION[TIPO_MEDICION],0),1))</f>
        <v/>
      </c>
      <c r="AH300" s="74"/>
      <c r="AI300" s="59"/>
      <c r="AJ300" s="58"/>
      <c r="AK300" s="74"/>
      <c r="AL300" s="74"/>
      <c r="AM300" s="58"/>
      <c r="AN300" s="58"/>
      <c r="AO300" s="82">
        <v>0.1</v>
      </c>
      <c r="AQ300" s="3"/>
      <c r="AS300" s="83" t="str">
        <f>IF($AQ300="","",IF($T300="Cumplimiento",INDEX(TABLA_SI_NO[Valor],MATCH($AQ300,TABLA_SI_NO[SI_NO],0),1),IF($AQ300&lt;$Y300,$AC300,IF($AQ300&lt;$Z300,$AD300,IF($AQ300&lt;$AA300,$AE300,IF($AQ300&gt;=$AA300,$AF300))))))</f>
        <v/>
      </c>
      <c r="AU300" s="74"/>
      <c r="AV300" s="84">
        <f t="shared" ref="AV300:AV306" si="166">IF(W300="SI",IF(AS300=0,1,0),0)</f>
        <v>0</v>
      </c>
      <c r="AX300" s="74"/>
      <c r="AY300" s="59"/>
      <c r="AZ300" s="58"/>
      <c r="BA300" s="74"/>
      <c r="BD300" s="58"/>
      <c r="BE300" s="82">
        <f t="shared" ref="BE300:BE306" si="167">IF($AS300="",0,$AS300*$AO300)</f>
        <v>0</v>
      </c>
    </row>
    <row r="301" spans="2:57" ht="45" customHeight="1" x14ac:dyDescent="0.25">
      <c r="B301" s="55" t="str">
        <f t="shared" si="153"/>
        <v>LINER HANGER</v>
      </c>
      <c r="C301" s="55" t="str">
        <f t="shared" si="165"/>
        <v>Equipamiento &amp; Soporte Técnico</v>
      </c>
      <c r="D301" s="55" t="str">
        <f t="shared" si="165"/>
        <v>Equipamiento</v>
      </c>
      <c r="E301" s="55" t="str">
        <f t="shared" si="155"/>
        <v>Sistema de LH 7" x 9 5/8"</v>
      </c>
      <c r="F301" s="55" t="str">
        <f t="shared" si="161"/>
        <v>LINER HANGEREquipamiento &amp; Soporte Técnico</v>
      </c>
      <c r="G301" s="55" t="str">
        <f t="shared" si="156"/>
        <v>LINER HANGEREquipamiento &amp; Soporte TécnicoEquipamiento</v>
      </c>
      <c r="H301" s="55" t="str">
        <f t="shared" si="157"/>
        <v>LINER HANGEREquipamiento &amp; Soporte TécnicoEquipamientoSistema de LH 7" x 9 5/8"</v>
      </c>
      <c r="J301" s="35" t="str">
        <f t="shared" si="148"/>
        <v>-LINER HANGER</v>
      </c>
      <c r="P301" s="77" t="s">
        <v>199</v>
      </c>
      <c r="Q301" s="78" t="s">
        <v>194</v>
      </c>
      <c r="R301" s="78" t="s">
        <v>193</v>
      </c>
      <c r="T301" s="79" t="s">
        <v>30</v>
      </c>
      <c r="U301" s="79"/>
      <c r="W301" s="79" t="s">
        <v>25</v>
      </c>
      <c r="Y301" s="80" t="s">
        <v>31</v>
      </c>
      <c r="Z301" s="80" t="s">
        <v>31</v>
      </c>
      <c r="AA301" s="80" t="s">
        <v>31</v>
      </c>
      <c r="AC301" s="81" t="str">
        <f>IF($T301="Cumplimiento","",INDEX(TABLA_TIPO_MEDICION[1],MATCH($U301,TABLA_TIPO_MEDICION[TIPO_MEDICION],0),1))</f>
        <v/>
      </c>
      <c r="AD301" s="81" t="str">
        <f>IF($T301="Cumplimiento","",INDEX(TABLA_TIPO_MEDICION[2],MATCH($U301,TABLA_TIPO_MEDICION[TIPO_MEDICION],0),1))</f>
        <v/>
      </c>
      <c r="AE301" s="81" t="str">
        <f>IF($T301="Cumplimiento","",INDEX(TABLA_TIPO_MEDICION[3],MATCH($U301,TABLA_TIPO_MEDICION[TIPO_MEDICION],0),1))</f>
        <v/>
      </c>
      <c r="AF301" s="81" t="str">
        <f>IF($T301="Cumplimiento","",INDEX(TABLA_TIPO_MEDICION[4],MATCH($U301,TABLA_TIPO_MEDICION[TIPO_MEDICION],0),1))</f>
        <v/>
      </c>
      <c r="AH301" s="74"/>
      <c r="AI301" s="59"/>
      <c r="AJ301" s="58"/>
      <c r="AK301" s="74"/>
      <c r="AL301" s="74"/>
      <c r="AM301" s="58"/>
      <c r="AN301" s="58"/>
      <c r="AO301" s="82">
        <v>0.05</v>
      </c>
      <c r="AQ301" s="3"/>
      <c r="AS301" s="83" t="str">
        <f>IF($AQ301="","",IF($T301="Cumplimiento",INDEX(TABLA_SI_NO[Valor],MATCH($AQ301,TABLA_SI_NO[SI_NO],0),1),IF($AQ301&lt;$Y301,$AC301,IF($AQ301&lt;$Z301,$AD301,IF($AQ301&lt;$AA301,$AE301,IF($AQ301&gt;=$AA301,$AF301))))))</f>
        <v/>
      </c>
      <c r="AU301" s="74"/>
      <c r="AV301" s="84">
        <f t="shared" si="166"/>
        <v>0</v>
      </c>
      <c r="AX301" s="74"/>
      <c r="AY301" s="59"/>
      <c r="AZ301" s="58"/>
      <c r="BA301" s="74"/>
      <c r="BD301" s="58"/>
      <c r="BE301" s="82">
        <f t="shared" si="167"/>
        <v>0</v>
      </c>
    </row>
    <row r="302" spans="2:57" ht="45" customHeight="1" x14ac:dyDescent="0.25">
      <c r="B302" s="55" t="str">
        <f t="shared" si="153"/>
        <v>LINER HANGER</v>
      </c>
      <c r="C302" s="55" t="str">
        <f t="shared" si="165"/>
        <v>Equipamiento &amp; Soporte Técnico</v>
      </c>
      <c r="D302" s="55" t="str">
        <f t="shared" si="165"/>
        <v>Equipamiento</v>
      </c>
      <c r="E302" s="55" t="str">
        <f t="shared" si="155"/>
        <v>Sistema de LH 7" x 9 5/8"</v>
      </c>
      <c r="F302" s="55" t="str">
        <f t="shared" si="161"/>
        <v>LINER HANGEREquipamiento &amp; Soporte Técnico</v>
      </c>
      <c r="G302" s="55" t="str">
        <f t="shared" si="156"/>
        <v>LINER HANGEREquipamiento &amp; Soporte TécnicoEquipamiento</v>
      </c>
      <c r="H302" s="55" t="str">
        <f t="shared" si="157"/>
        <v>LINER HANGEREquipamiento &amp; Soporte TécnicoEquipamientoSistema de LH 7" x 9 5/8"</v>
      </c>
      <c r="J302" s="35" t="str">
        <f t="shared" si="148"/>
        <v>-LINER HANGER</v>
      </c>
      <c r="P302" s="77" t="s">
        <v>199</v>
      </c>
      <c r="Q302" s="78" t="s">
        <v>195</v>
      </c>
      <c r="R302" s="78" t="s">
        <v>193</v>
      </c>
      <c r="T302" s="79" t="s">
        <v>30</v>
      </c>
      <c r="U302" s="79"/>
      <c r="W302" s="79" t="s">
        <v>38</v>
      </c>
      <c r="Y302" s="80" t="s">
        <v>31</v>
      </c>
      <c r="Z302" s="80" t="s">
        <v>31</v>
      </c>
      <c r="AA302" s="80" t="s">
        <v>31</v>
      </c>
      <c r="AC302" s="81" t="str">
        <f>IF($T302="Cumplimiento","",INDEX(TABLA_TIPO_MEDICION[1],MATCH($U302,TABLA_TIPO_MEDICION[TIPO_MEDICION],0),1))</f>
        <v/>
      </c>
      <c r="AD302" s="81" t="str">
        <f>IF($T302="Cumplimiento","",INDEX(TABLA_TIPO_MEDICION[2],MATCH($U302,TABLA_TIPO_MEDICION[TIPO_MEDICION],0),1))</f>
        <v/>
      </c>
      <c r="AE302" s="81" t="str">
        <f>IF($T302="Cumplimiento","",INDEX(TABLA_TIPO_MEDICION[3],MATCH($U302,TABLA_TIPO_MEDICION[TIPO_MEDICION],0),1))</f>
        <v/>
      </c>
      <c r="AF302" s="81" t="str">
        <f>IF($T302="Cumplimiento","",INDEX(TABLA_TIPO_MEDICION[4],MATCH($U302,TABLA_TIPO_MEDICION[TIPO_MEDICION],0),1))</f>
        <v/>
      </c>
      <c r="AH302" s="74"/>
      <c r="AI302" s="59"/>
      <c r="AJ302" s="58"/>
      <c r="AK302" s="74"/>
      <c r="AL302" s="74"/>
      <c r="AM302" s="58"/>
      <c r="AN302" s="58"/>
      <c r="AO302" s="82">
        <v>0.05</v>
      </c>
      <c r="AQ302" s="3"/>
      <c r="AS302" s="83" t="str">
        <f>IF($AQ302="","",IF($T302="Cumplimiento",INDEX(TABLA_SI_NO[Valor],MATCH($AQ302,TABLA_SI_NO[SI_NO],0),1),IF($AQ302&lt;$Y302,$AC302,IF($AQ302&lt;$Z302,$AD302,IF($AQ302&lt;$AA302,$AE302,IF($AQ302&gt;=$AA302,$AF302))))))</f>
        <v/>
      </c>
      <c r="AU302" s="74"/>
      <c r="AV302" s="84">
        <f t="shared" si="166"/>
        <v>0</v>
      </c>
      <c r="AX302" s="74"/>
      <c r="AY302" s="59"/>
      <c r="AZ302" s="58"/>
      <c r="BA302" s="74"/>
      <c r="BD302" s="58"/>
      <c r="BE302" s="82">
        <f t="shared" si="167"/>
        <v>0</v>
      </c>
    </row>
    <row r="303" spans="2:57" ht="45" customHeight="1" x14ac:dyDescent="0.25">
      <c r="B303" s="55" t="str">
        <f t="shared" si="153"/>
        <v>LINER HANGER</v>
      </c>
      <c r="C303" s="55" t="str">
        <f t="shared" si="165"/>
        <v>Equipamiento &amp; Soporte Técnico</v>
      </c>
      <c r="D303" s="55" t="str">
        <f t="shared" si="165"/>
        <v>Equipamiento</v>
      </c>
      <c r="E303" s="55" t="str">
        <f t="shared" si="155"/>
        <v>Casing Hardware</v>
      </c>
      <c r="F303" s="55" t="str">
        <f t="shared" si="161"/>
        <v>LINER HANGEREquipamiento &amp; Soporte Técnico</v>
      </c>
      <c r="G303" s="55" t="str">
        <f t="shared" si="156"/>
        <v>LINER HANGEREquipamiento &amp; Soporte TécnicoEquipamiento</v>
      </c>
      <c r="H303" s="55" t="str">
        <f t="shared" si="157"/>
        <v>LINER HANGEREquipamiento &amp; Soporte TécnicoEquipamientoCasing Hardware</v>
      </c>
      <c r="P303" s="77" t="s">
        <v>200</v>
      </c>
      <c r="Q303" s="78" t="s">
        <v>201</v>
      </c>
      <c r="R303" s="78" t="s">
        <v>193</v>
      </c>
      <c r="T303" s="79" t="s">
        <v>30</v>
      </c>
      <c r="U303" s="79"/>
      <c r="W303" s="79" t="s">
        <v>25</v>
      </c>
      <c r="Y303" s="80" t="s">
        <v>31</v>
      </c>
      <c r="Z303" s="80" t="s">
        <v>31</v>
      </c>
      <c r="AA303" s="80" t="s">
        <v>31</v>
      </c>
      <c r="AC303" s="81" t="str">
        <f>IF($T303="Cumplimiento","",INDEX(TABLA_TIPO_MEDICION[1],MATCH($U303,TABLA_TIPO_MEDICION[TIPO_MEDICION],0),1))</f>
        <v/>
      </c>
      <c r="AD303" s="81" t="str">
        <f>IF($T303="Cumplimiento","",INDEX(TABLA_TIPO_MEDICION[2],MATCH($U303,TABLA_TIPO_MEDICION[TIPO_MEDICION],0),1))</f>
        <v/>
      </c>
      <c r="AE303" s="81" t="str">
        <f>IF($T303="Cumplimiento","",INDEX(TABLA_TIPO_MEDICION[3],MATCH($U303,TABLA_TIPO_MEDICION[TIPO_MEDICION],0),1))</f>
        <v/>
      </c>
      <c r="AF303" s="81" t="str">
        <f>IF($T303="Cumplimiento","",INDEX(TABLA_TIPO_MEDICION[4],MATCH($U303,TABLA_TIPO_MEDICION[TIPO_MEDICION],0),1))</f>
        <v/>
      </c>
      <c r="AH303" s="74"/>
      <c r="AI303" s="59"/>
      <c r="AJ303" s="58"/>
      <c r="AK303" s="74"/>
      <c r="AL303" s="74"/>
      <c r="AM303" s="58"/>
      <c r="AN303" s="58"/>
      <c r="AO303" s="82">
        <v>0.05</v>
      </c>
      <c r="AQ303" s="3"/>
      <c r="AS303" s="83" t="str">
        <f>IF($AQ303="","",IF($T303="Cumplimiento",INDEX(TABLA_SI_NO[Valor],MATCH($AQ303,TABLA_SI_NO[SI_NO],0),1),IF($AQ303&lt;$Y303,$AC303,IF($AQ303&lt;$Z303,$AD303,IF($AQ303&lt;$AA303,$AE303,IF($AQ303&gt;=$AA303,$AF303))))))</f>
        <v/>
      </c>
      <c r="AU303" s="74"/>
      <c r="AV303" s="84">
        <f t="shared" si="166"/>
        <v>0</v>
      </c>
      <c r="AX303" s="74"/>
      <c r="AY303" s="59"/>
      <c r="AZ303" s="58"/>
      <c r="BA303" s="74"/>
      <c r="BD303" s="58"/>
      <c r="BE303" s="82">
        <f t="shared" si="167"/>
        <v>0</v>
      </c>
    </row>
    <row r="304" spans="2:57" ht="45" customHeight="1" x14ac:dyDescent="0.25">
      <c r="B304" s="55" t="str">
        <f t="shared" si="153"/>
        <v>LINER HANGER</v>
      </c>
      <c r="C304" s="55" t="str">
        <f t="shared" si="165"/>
        <v>Equipamiento &amp; Soporte Técnico</v>
      </c>
      <c r="D304" s="55" t="str">
        <f t="shared" si="165"/>
        <v>Equipamiento</v>
      </c>
      <c r="E304" s="55" t="str">
        <f t="shared" si="155"/>
        <v>Dardo y Tapon de cementacion</v>
      </c>
      <c r="F304" s="55" t="str">
        <f t="shared" si="161"/>
        <v>LINER HANGEREquipamiento &amp; Soporte Técnico</v>
      </c>
      <c r="G304" s="55" t="str">
        <f t="shared" si="156"/>
        <v>LINER HANGEREquipamiento &amp; Soporte TécnicoEquipamiento</v>
      </c>
      <c r="H304" s="55" t="str">
        <f t="shared" si="157"/>
        <v>LINER HANGEREquipamiento &amp; Soporte TécnicoEquipamientoDardo y Tapon de cementacion</v>
      </c>
      <c r="P304" s="77" t="s">
        <v>202</v>
      </c>
      <c r="Q304" s="78" t="s">
        <v>201</v>
      </c>
      <c r="R304" s="78" t="s">
        <v>193</v>
      </c>
      <c r="T304" s="79" t="s">
        <v>30</v>
      </c>
      <c r="U304" s="79"/>
      <c r="W304" s="79" t="s">
        <v>25</v>
      </c>
      <c r="Y304" s="80" t="s">
        <v>31</v>
      </c>
      <c r="Z304" s="80" t="s">
        <v>31</v>
      </c>
      <c r="AA304" s="80" t="s">
        <v>31</v>
      </c>
      <c r="AC304" s="81" t="str">
        <f>IF($T304="Cumplimiento","",INDEX(TABLA_TIPO_MEDICION[1],MATCH($U304,TABLA_TIPO_MEDICION[TIPO_MEDICION],0),1))</f>
        <v/>
      </c>
      <c r="AD304" s="81" t="str">
        <f>IF($T304="Cumplimiento","",INDEX(TABLA_TIPO_MEDICION[2],MATCH($U304,TABLA_TIPO_MEDICION[TIPO_MEDICION],0),1))</f>
        <v/>
      </c>
      <c r="AE304" s="81" t="str">
        <f>IF($T304="Cumplimiento","",INDEX(TABLA_TIPO_MEDICION[3],MATCH($U304,TABLA_TIPO_MEDICION[TIPO_MEDICION],0),1))</f>
        <v/>
      </c>
      <c r="AF304" s="81" t="str">
        <f>IF($T304="Cumplimiento","",INDEX(TABLA_TIPO_MEDICION[4],MATCH($U304,TABLA_TIPO_MEDICION[TIPO_MEDICION],0),1))</f>
        <v/>
      </c>
      <c r="AH304" s="74"/>
      <c r="AI304" s="59"/>
      <c r="AJ304" s="58"/>
      <c r="AK304" s="74"/>
      <c r="AL304" s="74"/>
      <c r="AM304" s="58"/>
      <c r="AN304" s="58"/>
      <c r="AO304" s="82">
        <v>0.05</v>
      </c>
      <c r="AQ304" s="3"/>
      <c r="AS304" s="83" t="str">
        <f>IF($AQ304="","",IF($T304="Cumplimiento",INDEX(TABLA_SI_NO[Valor],MATCH($AQ304,TABLA_SI_NO[SI_NO],0),1),IF($AQ304&lt;$Y304,$AC304,IF($AQ304&lt;$Z304,$AD304,IF($AQ304&lt;$AA304,$AE304,IF($AQ304&gt;=$AA304,$AF304))))))</f>
        <v/>
      </c>
      <c r="AU304" s="74"/>
      <c r="AV304" s="84">
        <f t="shared" si="166"/>
        <v>0</v>
      </c>
      <c r="AX304" s="74"/>
      <c r="AY304" s="59"/>
      <c r="AZ304" s="58"/>
      <c r="BA304" s="74"/>
      <c r="BD304" s="58"/>
      <c r="BE304" s="82">
        <f t="shared" si="167"/>
        <v>0</v>
      </c>
    </row>
    <row r="305" spans="2:57" ht="45" customHeight="1" x14ac:dyDescent="0.25">
      <c r="B305" s="55" t="str">
        <f t="shared" si="153"/>
        <v>LINER HANGER</v>
      </c>
      <c r="C305" s="55" t="str">
        <f t="shared" si="165"/>
        <v>Equipamiento &amp; Soporte Técnico</v>
      </c>
      <c r="D305" s="55" t="str">
        <f t="shared" si="165"/>
        <v>Equipamiento</v>
      </c>
      <c r="E305" s="55" t="str">
        <f t="shared" si="155"/>
        <v>Herramientas de Corrida</v>
      </c>
      <c r="F305" s="55" t="str">
        <f t="shared" si="161"/>
        <v>LINER HANGEREquipamiento &amp; Soporte Técnico</v>
      </c>
      <c r="G305" s="55" t="str">
        <f t="shared" si="156"/>
        <v>LINER HANGEREquipamiento &amp; Soporte TécnicoEquipamiento</v>
      </c>
      <c r="H305" s="55" t="str">
        <f t="shared" si="157"/>
        <v>LINER HANGEREquipamiento &amp; Soporte TécnicoEquipamientoHerramientas de Corrida</v>
      </c>
      <c r="P305" s="77" t="s">
        <v>203</v>
      </c>
      <c r="Q305" s="78" t="s">
        <v>201</v>
      </c>
      <c r="R305" s="78" t="s">
        <v>193</v>
      </c>
      <c r="T305" s="79" t="s">
        <v>30</v>
      </c>
      <c r="U305" s="79"/>
      <c r="W305" s="79" t="s">
        <v>25</v>
      </c>
      <c r="Y305" s="80" t="s">
        <v>31</v>
      </c>
      <c r="Z305" s="80" t="s">
        <v>31</v>
      </c>
      <c r="AA305" s="80" t="s">
        <v>31</v>
      </c>
      <c r="AC305" s="81" t="str">
        <f>IF($T305="Cumplimiento","",INDEX(TABLA_TIPO_MEDICION[1],MATCH($U305,TABLA_TIPO_MEDICION[TIPO_MEDICION],0),1))</f>
        <v/>
      </c>
      <c r="AD305" s="81" t="str">
        <f>IF($T305="Cumplimiento","",INDEX(TABLA_TIPO_MEDICION[2],MATCH($U305,TABLA_TIPO_MEDICION[TIPO_MEDICION],0),1))</f>
        <v/>
      </c>
      <c r="AE305" s="81" t="str">
        <f>IF($T305="Cumplimiento","",INDEX(TABLA_TIPO_MEDICION[3],MATCH($U305,TABLA_TIPO_MEDICION[TIPO_MEDICION],0),1))</f>
        <v/>
      </c>
      <c r="AF305" s="81" t="str">
        <f>IF($T305="Cumplimiento","",INDEX(TABLA_TIPO_MEDICION[4],MATCH($U305,TABLA_TIPO_MEDICION[TIPO_MEDICION],0),1))</f>
        <v/>
      </c>
      <c r="AH305" s="74"/>
      <c r="AI305" s="59"/>
      <c r="AJ305" s="58"/>
      <c r="AK305" s="74"/>
      <c r="AL305" s="74"/>
      <c r="AM305" s="58"/>
      <c r="AN305" s="58"/>
      <c r="AO305" s="82">
        <v>0.05</v>
      </c>
      <c r="AQ305" s="3"/>
      <c r="AS305" s="83" t="str">
        <f>IF($AQ305="","",IF($T305="Cumplimiento",INDEX(TABLA_SI_NO[Valor],MATCH($AQ305,TABLA_SI_NO[SI_NO],0),1),IF($AQ305&lt;$Y305,$AC305,IF($AQ305&lt;$Z305,$AD305,IF($AQ305&lt;$AA305,$AE305,IF($AQ305&gt;=$AA305,$AF305))))))</f>
        <v/>
      </c>
      <c r="AU305" s="74"/>
      <c r="AV305" s="84">
        <f t="shared" si="166"/>
        <v>0</v>
      </c>
      <c r="AX305" s="74"/>
      <c r="AY305" s="59"/>
      <c r="AZ305" s="58"/>
      <c r="BA305" s="74"/>
      <c r="BD305" s="58"/>
      <c r="BE305" s="82">
        <f t="shared" si="167"/>
        <v>0</v>
      </c>
    </row>
    <row r="306" spans="2:57" ht="45" customHeight="1" x14ac:dyDescent="0.25">
      <c r="B306" s="55" t="str">
        <f t="shared" si="153"/>
        <v>LINER HANGER</v>
      </c>
      <c r="C306" s="55" t="str">
        <f t="shared" si="165"/>
        <v>Equipamiento &amp; Soporte Técnico</v>
      </c>
      <c r="D306" s="55" t="str">
        <f t="shared" si="165"/>
        <v>Equipamiento</v>
      </c>
      <c r="E306" s="55" t="str">
        <f t="shared" si="155"/>
        <v>Cabeza de cementacion</v>
      </c>
      <c r="F306" s="55" t="str">
        <f t="shared" si="161"/>
        <v>LINER HANGEREquipamiento &amp; Soporte Técnico</v>
      </c>
      <c r="G306" s="55" t="str">
        <f t="shared" si="156"/>
        <v>LINER HANGEREquipamiento &amp; Soporte TécnicoEquipamiento</v>
      </c>
      <c r="H306" s="55" t="str">
        <f t="shared" si="157"/>
        <v>LINER HANGEREquipamiento &amp; Soporte TécnicoEquipamientoCabeza de cementacion</v>
      </c>
      <c r="J306" s="35" t="str">
        <f t="shared" ref="J306:J314" si="168">CONCATENATE(I306,"-",B306)</f>
        <v>-LINER HANGER</v>
      </c>
      <c r="P306" s="77" t="s">
        <v>204</v>
      </c>
      <c r="Q306" s="78" t="s">
        <v>201</v>
      </c>
      <c r="R306" s="78" t="s">
        <v>193</v>
      </c>
      <c r="T306" s="79" t="s">
        <v>30</v>
      </c>
      <c r="U306" s="79"/>
      <c r="W306" s="79" t="s">
        <v>25</v>
      </c>
      <c r="Y306" s="80" t="s">
        <v>31</v>
      </c>
      <c r="Z306" s="80" t="s">
        <v>31</v>
      </c>
      <c r="AA306" s="80" t="s">
        <v>31</v>
      </c>
      <c r="AC306" s="81" t="str">
        <f>IF($T306="Cumplimiento","",INDEX(TABLA_TIPO_MEDICION[1],MATCH($U306,TABLA_TIPO_MEDICION[TIPO_MEDICION],0),1))</f>
        <v/>
      </c>
      <c r="AD306" s="81" t="str">
        <f>IF($T306="Cumplimiento","",INDEX(TABLA_TIPO_MEDICION[2],MATCH($U306,TABLA_TIPO_MEDICION[TIPO_MEDICION],0),1))</f>
        <v/>
      </c>
      <c r="AE306" s="81" t="str">
        <f>IF($T306="Cumplimiento","",INDEX(TABLA_TIPO_MEDICION[3],MATCH($U306,TABLA_TIPO_MEDICION[TIPO_MEDICION],0),1))</f>
        <v/>
      </c>
      <c r="AF306" s="81" t="str">
        <f>IF($T306="Cumplimiento","",INDEX(TABLA_TIPO_MEDICION[4],MATCH($U306,TABLA_TIPO_MEDICION[TIPO_MEDICION],0),1))</f>
        <v/>
      </c>
      <c r="AH306" s="74"/>
      <c r="AI306" s="59"/>
      <c r="AJ306" s="58"/>
      <c r="AK306" s="74"/>
      <c r="AL306" s="74"/>
      <c r="AM306" s="58"/>
      <c r="AN306" s="58"/>
      <c r="AO306" s="82">
        <v>0.05</v>
      </c>
      <c r="AQ306" s="3"/>
      <c r="AS306" s="83" t="str">
        <f>IF($AQ306="","",IF($T306="Cumplimiento",INDEX(TABLA_SI_NO[Valor],MATCH($AQ306,TABLA_SI_NO[SI_NO],0),1),IF($AQ306&lt;$Y306,$AC306,IF($AQ306&lt;$Z306,$AD306,IF($AQ306&lt;$AA306,$AE306,IF($AQ306&gt;=$AA306,$AF306))))))</f>
        <v/>
      </c>
      <c r="AU306" s="74"/>
      <c r="AV306" s="84">
        <f t="shared" si="166"/>
        <v>0</v>
      </c>
      <c r="AX306" s="74"/>
      <c r="AY306" s="59"/>
      <c r="AZ306" s="58"/>
      <c r="BA306" s="74"/>
      <c r="BD306" s="58"/>
      <c r="BE306" s="82">
        <f t="shared" si="167"/>
        <v>0</v>
      </c>
    </row>
    <row r="307" spans="2:57" ht="3.75" customHeight="1" x14ac:dyDescent="0.25">
      <c r="B307" s="55" t="str">
        <f t="shared" si="153"/>
        <v>LINER HANGER</v>
      </c>
      <c r="C307" s="55" t="str">
        <f t="shared" si="165"/>
        <v>Equipamiento &amp; Soporte Técnico</v>
      </c>
      <c r="D307" s="55" t="str">
        <f t="shared" si="165"/>
        <v>Equipamiento</v>
      </c>
      <c r="E307" s="55" t="str">
        <f t="shared" si="155"/>
        <v>Herramientas de pesca</v>
      </c>
      <c r="F307" s="55" t="str">
        <f t="shared" si="161"/>
        <v>LINER HANGEREquipamiento &amp; Soporte Técnico</v>
      </c>
      <c r="G307" s="55" t="str">
        <f t="shared" si="156"/>
        <v>LINER HANGEREquipamiento &amp; Soporte TécnicoEquipamiento</v>
      </c>
      <c r="H307" s="55" t="str">
        <f t="shared" si="157"/>
        <v>LINER HANGEREquipamiento &amp; Soporte TécnicoEquipamientoHerramientas de pesca</v>
      </c>
      <c r="J307" s="35" t="str">
        <f t="shared" si="168"/>
        <v>-LINER HANGER</v>
      </c>
      <c r="P307" s="37" t="s">
        <v>179</v>
      </c>
      <c r="AI307" s="59"/>
      <c r="AK307" s="74"/>
      <c r="AN307" s="58"/>
      <c r="AY307" s="59"/>
      <c r="BA307" s="74"/>
    </row>
    <row r="308" spans="2:57" ht="3.95" customHeight="1" x14ac:dyDescent="0.25">
      <c r="B308" s="55" t="str">
        <f t="shared" si="153"/>
        <v>LINER HANGER</v>
      </c>
      <c r="C308" s="55" t="str">
        <f t="shared" si="165"/>
        <v>Equipamiento &amp; Soporte Técnico</v>
      </c>
      <c r="D308" s="55" t="str">
        <f t="shared" si="165"/>
        <v>Equipamiento</v>
      </c>
      <c r="E308" s="55" t="str">
        <f t="shared" si="155"/>
        <v/>
      </c>
      <c r="F308" s="55" t="str">
        <f t="shared" si="161"/>
        <v>LINER HANGEREquipamiento &amp; Soporte Técnico</v>
      </c>
      <c r="G308" s="55" t="str">
        <f t="shared" si="156"/>
        <v>LINER HANGEREquipamiento &amp; Soporte TécnicoEquipamiento</v>
      </c>
      <c r="H308" s="55" t="str">
        <f t="shared" si="157"/>
        <v/>
      </c>
      <c r="J308" s="35" t="str">
        <f t="shared" si="168"/>
        <v>-LINER HANGER</v>
      </c>
      <c r="AY308" s="59"/>
      <c r="BB308" s="75"/>
    </row>
    <row r="309" spans="2:57" ht="15" customHeight="1" x14ac:dyDescent="0.25">
      <c r="B309" s="55" t="str">
        <f t="shared" si="153"/>
        <v>LINER HANGER</v>
      </c>
      <c r="C309" s="55" t="str">
        <f t="shared" si="165"/>
        <v>Facilidades / Instalaciones</v>
      </c>
      <c r="D309" s="55" t="str">
        <f t="shared" si="165"/>
        <v>Equipamiento</v>
      </c>
      <c r="E309" s="55" t="str">
        <f t="shared" si="155"/>
        <v/>
      </c>
      <c r="F309" s="55" t="str">
        <f t="shared" si="161"/>
        <v>LINER HANGERFacilidades / Instalaciones</v>
      </c>
      <c r="G309" s="55" t="str">
        <f t="shared" si="156"/>
        <v>LINER HANGERFacilidades / InstalacionesEquipamiento</v>
      </c>
      <c r="H309" s="55" t="str">
        <f t="shared" si="157"/>
        <v/>
      </c>
      <c r="I309" s="36" t="s">
        <v>58</v>
      </c>
      <c r="J309" s="35" t="str">
        <f t="shared" si="168"/>
        <v>1.3-LINER HANGER</v>
      </c>
      <c r="N309" s="62" t="s">
        <v>59</v>
      </c>
      <c r="O309" s="62"/>
      <c r="P309" s="63"/>
      <c r="Q309" s="62"/>
      <c r="R309" s="62"/>
      <c r="T309" s="62"/>
      <c r="U309" s="62"/>
      <c r="W309" s="62"/>
      <c r="Y309" s="62"/>
      <c r="Z309" s="62"/>
      <c r="AA309" s="62"/>
      <c r="AC309" s="62"/>
      <c r="AD309" s="62"/>
      <c r="AE309" s="62"/>
      <c r="AF309" s="62"/>
      <c r="AH309" s="58"/>
      <c r="AI309" s="64">
        <v>0.1</v>
      </c>
      <c r="AJ309" s="58"/>
      <c r="AK309" s="65">
        <f>SUMIFS($AL:$AL,$F:$F,$F309)</f>
        <v>1</v>
      </c>
      <c r="AL309" s="65"/>
      <c r="AM309" s="58"/>
      <c r="AN309" s="42"/>
      <c r="AO309" s="42"/>
      <c r="AP309" s="42"/>
      <c r="AQ309" s="42"/>
      <c r="AR309" s="42"/>
      <c r="AS309" s="42"/>
      <c r="AT309" s="42"/>
      <c r="AU309" s="42"/>
      <c r="AX309" s="58"/>
      <c r="AY309" s="64">
        <f>AI309*BD309</f>
        <v>0</v>
      </c>
      <c r="AZ309" s="58"/>
      <c r="BD309" s="65">
        <f>SUMIFS($BB:$BB,$F:$F,$F309)</f>
        <v>0</v>
      </c>
      <c r="BE309" s="65"/>
    </row>
    <row r="310" spans="2:57" ht="3.95" customHeight="1" x14ac:dyDescent="0.25">
      <c r="B310" s="55" t="str">
        <f t="shared" si="153"/>
        <v>LINER HANGER</v>
      </c>
      <c r="C310" s="55" t="str">
        <f t="shared" si="165"/>
        <v>Facilidades / Instalaciones</v>
      </c>
      <c r="D310" s="55" t="str">
        <f t="shared" si="165"/>
        <v>Equipamiento</v>
      </c>
      <c r="E310" s="55" t="str">
        <f t="shared" si="155"/>
        <v/>
      </c>
      <c r="F310" s="55" t="str">
        <f t="shared" si="161"/>
        <v>LINER HANGERFacilidades / Instalaciones</v>
      </c>
      <c r="G310" s="55" t="str">
        <f t="shared" si="156"/>
        <v>LINER HANGERFacilidades / InstalacionesEquipamiento</v>
      </c>
      <c r="H310" s="55" t="str">
        <f t="shared" si="157"/>
        <v/>
      </c>
      <c r="J310" s="35" t="str">
        <f t="shared" si="168"/>
        <v>-LINER HANGER</v>
      </c>
      <c r="T310" s="53"/>
      <c r="U310" s="53"/>
      <c r="W310" s="53"/>
      <c r="Y310" s="53"/>
      <c r="Z310" s="53"/>
      <c r="AA310" s="53"/>
      <c r="AC310" s="53"/>
      <c r="AD310" s="53"/>
      <c r="AE310" s="53"/>
      <c r="AF310" s="53"/>
      <c r="AH310" s="58"/>
      <c r="AI310" s="59"/>
      <c r="AJ310" s="58"/>
      <c r="AK310" s="58"/>
      <c r="AL310" s="59"/>
      <c r="AM310" s="58"/>
      <c r="AN310" s="58"/>
      <c r="AO310" s="59"/>
      <c r="AQ310" s="42"/>
      <c r="AR310" s="42"/>
      <c r="AS310" s="42"/>
      <c r="AT310" s="42"/>
      <c r="AU310" s="42"/>
      <c r="AX310" s="58"/>
      <c r="AY310" s="59"/>
      <c r="AZ310" s="58"/>
      <c r="BA310" s="58"/>
      <c r="BB310" s="59"/>
      <c r="BD310" s="53"/>
      <c r="BE310" s="53"/>
    </row>
    <row r="311" spans="2:57" ht="15" customHeight="1" x14ac:dyDescent="0.25">
      <c r="B311" s="55" t="str">
        <f t="shared" si="153"/>
        <v>LINER HANGER</v>
      </c>
      <c r="C311" s="55" t="str">
        <f t="shared" si="165"/>
        <v>Facilidades / Instalaciones</v>
      </c>
      <c r="D311" s="55" t="str">
        <f t="shared" si="165"/>
        <v>Planta</v>
      </c>
      <c r="E311" s="55" t="str">
        <f t="shared" si="155"/>
        <v/>
      </c>
      <c r="F311" s="55" t="str">
        <f t="shared" si="161"/>
        <v>LINER HANGERFacilidades / Instalaciones</v>
      </c>
      <c r="G311" s="55" t="str">
        <f t="shared" si="156"/>
        <v>LINER HANGERFacilidades / InstalacionesPlanta</v>
      </c>
      <c r="H311" s="55" t="str">
        <f t="shared" si="157"/>
        <v/>
      </c>
      <c r="J311" s="35" t="str">
        <f t="shared" si="168"/>
        <v>-LINER HANGER</v>
      </c>
      <c r="N311" s="67"/>
      <c r="O311" s="68" t="s">
        <v>97</v>
      </c>
      <c r="P311" s="69"/>
      <c r="Q311" s="68"/>
      <c r="R311" s="68"/>
      <c r="T311" s="68"/>
      <c r="U311" s="68"/>
      <c r="W311" s="68"/>
      <c r="Y311" s="68"/>
      <c r="Z311" s="68"/>
      <c r="AA311" s="68"/>
      <c r="AC311" s="68"/>
      <c r="AD311" s="68"/>
      <c r="AE311" s="68"/>
      <c r="AF311" s="68"/>
      <c r="AH311" s="58"/>
      <c r="AJ311" s="58"/>
      <c r="AK311" s="70">
        <v>0.5</v>
      </c>
      <c r="AL311" s="71">
        <v>1</v>
      </c>
      <c r="AM311" s="58"/>
      <c r="AN311" s="72">
        <f>SUMIFS($AO:$AO,$G:$G,$G311)</f>
        <v>1</v>
      </c>
      <c r="AO311" s="73"/>
      <c r="AQ311" s="42"/>
      <c r="AR311" s="42"/>
      <c r="AS311" s="42"/>
      <c r="AT311" s="42"/>
      <c r="AU311" s="42"/>
      <c r="AX311" s="58"/>
      <c r="AY311" s="59"/>
      <c r="AZ311" s="58"/>
      <c r="BA311" s="70"/>
      <c r="BB311" s="71">
        <f>AL311*BD311</f>
        <v>0</v>
      </c>
      <c r="BD311" s="72">
        <f>SUMIFS($BE:$BE,$G:$G,$G311)</f>
        <v>0</v>
      </c>
      <c r="BE311" s="73"/>
    </row>
    <row r="312" spans="2:57" ht="4.5" customHeight="1" x14ac:dyDescent="0.25">
      <c r="B312" s="55" t="str">
        <f t="shared" si="153"/>
        <v>LINER HANGER</v>
      </c>
      <c r="C312" s="55" t="str">
        <f t="shared" si="165"/>
        <v>Facilidades / Instalaciones</v>
      </c>
      <c r="D312" s="55" t="str">
        <f t="shared" si="165"/>
        <v>Planta</v>
      </c>
      <c r="E312" s="55" t="str">
        <f t="shared" si="155"/>
        <v/>
      </c>
      <c r="F312" s="55" t="str">
        <f t="shared" si="161"/>
        <v>LINER HANGERFacilidades / Instalaciones</v>
      </c>
      <c r="G312" s="55" t="str">
        <f t="shared" si="156"/>
        <v>LINER HANGERFacilidades / InstalacionesPlanta</v>
      </c>
      <c r="H312" s="55" t="str">
        <f t="shared" si="157"/>
        <v/>
      </c>
      <c r="J312" s="35" t="str">
        <f t="shared" si="168"/>
        <v>-LINER HANGER</v>
      </c>
      <c r="T312" s="53"/>
      <c r="U312" s="53"/>
      <c r="W312" s="53"/>
      <c r="Y312" s="53"/>
      <c r="Z312" s="53"/>
      <c r="AA312" s="53"/>
      <c r="AJ312" s="58"/>
      <c r="AK312" s="74"/>
      <c r="AL312" s="75"/>
      <c r="AM312" s="58"/>
      <c r="AN312" s="58"/>
      <c r="AO312" s="76"/>
      <c r="AQ312" s="53"/>
      <c r="AS312" s="53"/>
      <c r="AU312" s="58"/>
      <c r="AV312" s="93"/>
      <c r="AX312" s="58"/>
      <c r="AY312" s="59"/>
      <c r="AZ312" s="58"/>
      <c r="BA312" s="74"/>
      <c r="BB312" s="75"/>
      <c r="BD312" s="58"/>
      <c r="BE312" s="76"/>
    </row>
    <row r="313" spans="2:57" ht="45" customHeight="1" x14ac:dyDescent="0.25">
      <c r="B313" s="55" t="str">
        <f t="shared" si="153"/>
        <v>LINER HANGER</v>
      </c>
      <c r="C313" s="55" t="str">
        <f t="shared" si="165"/>
        <v>Facilidades / Instalaciones</v>
      </c>
      <c r="D313" s="55" t="str">
        <f t="shared" si="165"/>
        <v>Planta</v>
      </c>
      <c r="E313" s="55" t="str">
        <f t="shared" si="155"/>
        <v>Base Operativa</v>
      </c>
      <c r="F313" s="55" t="str">
        <f t="shared" si="161"/>
        <v>LINER HANGERFacilidades / Instalaciones</v>
      </c>
      <c r="G313" s="55" t="str">
        <f t="shared" si="156"/>
        <v>LINER HANGERFacilidades / InstalacionesPlanta</v>
      </c>
      <c r="H313" s="55" t="str">
        <f t="shared" si="157"/>
        <v>LINER HANGERFacilidades / InstalacionesPlantaBase Operativa</v>
      </c>
      <c r="J313" s="35" t="str">
        <f t="shared" si="168"/>
        <v>-LINER HANGER</v>
      </c>
      <c r="P313" s="77" t="s">
        <v>162</v>
      </c>
      <c r="Q313" s="124" t="s">
        <v>163</v>
      </c>
      <c r="R313" s="78" t="s">
        <v>164</v>
      </c>
      <c r="T313" s="79" t="s">
        <v>30</v>
      </c>
      <c r="U313" s="79"/>
      <c r="W313" s="79" t="s">
        <v>38</v>
      </c>
      <c r="Y313" s="92" t="s">
        <v>31</v>
      </c>
      <c r="Z313" s="92" t="s">
        <v>31</v>
      </c>
      <c r="AA313" s="92" t="s">
        <v>31</v>
      </c>
      <c r="AC313" s="81" t="str">
        <f>IF($T313="Cumplimiento","",INDEX(TABLA_TIPO_MEDICION[1],MATCH($U313,TABLA_TIPO_MEDICION[TIPO_MEDICION],0),1))</f>
        <v/>
      </c>
      <c r="AD313" s="81" t="str">
        <f>IF($T313="Cumplimiento","",INDEX(TABLA_TIPO_MEDICION[2],MATCH($U313,TABLA_TIPO_MEDICION[TIPO_MEDICION],0),1))</f>
        <v/>
      </c>
      <c r="AE313" s="81" t="str">
        <f>IF($T313="Cumplimiento","",INDEX(TABLA_TIPO_MEDICION[3],MATCH($U313,TABLA_TIPO_MEDICION[TIPO_MEDICION],0),1))</f>
        <v/>
      </c>
      <c r="AF313" s="81" t="str">
        <f>IF($T313="Cumplimiento","",INDEX(TABLA_TIPO_MEDICION[4],MATCH($U313,TABLA_TIPO_MEDICION[TIPO_MEDICION],0),1))</f>
        <v/>
      </c>
      <c r="AJ313" s="58"/>
      <c r="AK313" s="74"/>
      <c r="AL313" s="74"/>
      <c r="AM313" s="58"/>
      <c r="AN313" s="58"/>
      <c r="AO313" s="82">
        <v>0.6</v>
      </c>
      <c r="AQ313" s="3"/>
      <c r="AS313" s="83" t="str">
        <f>IF($AQ313="","",IF($T313="Cumplimiento",INDEX(TABLA_SI_NO[Valor],MATCH($AQ313,TABLA_SI_NO[SI_NO],0),1),IF($AQ313&lt;$Y313,$AC313,IF($AQ313&lt;$Z313,$AD313,IF($AQ313&lt;$AA313,$AE313,IF($AQ313&gt;=$AA313,$AF313))))))</f>
        <v/>
      </c>
      <c r="AU313" s="74"/>
      <c r="AV313" s="84">
        <f t="shared" ref="AV313:AV314" si="169">IF(W313="SI",IF(AS313=0,1,0),0)</f>
        <v>0</v>
      </c>
      <c r="AX313" s="74"/>
      <c r="AY313" s="59"/>
      <c r="AZ313" s="58"/>
      <c r="BA313" s="74"/>
      <c r="BB313" s="75"/>
      <c r="BD313" s="58"/>
      <c r="BE313" s="82">
        <f t="shared" ref="BE313:BE314" si="170">IF($AS313="",0,$AS313*$AO313)</f>
        <v>0</v>
      </c>
    </row>
    <row r="314" spans="2:57" ht="45" customHeight="1" x14ac:dyDescent="0.25">
      <c r="B314" s="55" t="str">
        <f t="shared" si="153"/>
        <v>LINER HANGER</v>
      </c>
      <c r="C314" s="55" t="str">
        <f t="shared" ref="C314:D314" si="171">IF(N314="",IF(C313="","",C313),N314)</f>
        <v>Facilidades / Instalaciones</v>
      </c>
      <c r="D314" s="55" t="str">
        <f t="shared" si="171"/>
        <v>Planta</v>
      </c>
      <c r="E314" s="55" t="str">
        <f t="shared" si="155"/>
        <v>Capacidad de Inspección Bajo Standard DS-1 y DS-1 Bits de TH Hill en cercanías de Paraíso</v>
      </c>
      <c r="F314" s="55" t="str">
        <f t="shared" si="161"/>
        <v>LINER HANGERFacilidades / Instalaciones</v>
      </c>
      <c r="G314" s="55" t="str">
        <f t="shared" si="156"/>
        <v>LINER HANGERFacilidades / InstalacionesPlanta</v>
      </c>
      <c r="H314" s="55" t="str">
        <f t="shared" si="157"/>
        <v>LINER HANGERFacilidades / InstalacionesPlantaCapacidad de Inspección Bajo Standard DS-1 y DS-1 Bits de TH Hill en cercanías de Paraíso</v>
      </c>
      <c r="J314" s="35" t="str">
        <f t="shared" si="168"/>
        <v>-LINER HANGER</v>
      </c>
      <c r="P314" s="77" t="s">
        <v>165</v>
      </c>
      <c r="Q314" s="78" t="s">
        <v>166</v>
      </c>
      <c r="R314" s="78" t="s">
        <v>164</v>
      </c>
      <c r="T314" s="79" t="s">
        <v>30</v>
      </c>
      <c r="U314" s="79"/>
      <c r="W314" s="79" t="s">
        <v>118</v>
      </c>
      <c r="Y314" s="92" t="s">
        <v>31</v>
      </c>
      <c r="Z314" s="92" t="s">
        <v>31</v>
      </c>
      <c r="AA314" s="92" t="s">
        <v>31</v>
      </c>
      <c r="AC314" s="81" t="str">
        <f>IF($T314="Cumplimiento","",INDEX(TABLA_TIPO_MEDICION[1],MATCH($U314,TABLA_TIPO_MEDICION[TIPO_MEDICION],0),1))</f>
        <v/>
      </c>
      <c r="AD314" s="81" t="str">
        <f>IF($T314="Cumplimiento","",INDEX(TABLA_TIPO_MEDICION[2],MATCH($U314,TABLA_TIPO_MEDICION[TIPO_MEDICION],0),1))</f>
        <v/>
      </c>
      <c r="AE314" s="81" t="str">
        <f>IF($T314="Cumplimiento","",INDEX(TABLA_TIPO_MEDICION[3],MATCH($U314,TABLA_TIPO_MEDICION[TIPO_MEDICION],0),1))</f>
        <v/>
      </c>
      <c r="AF314" s="81" t="str">
        <f>IF($T314="Cumplimiento","",INDEX(TABLA_TIPO_MEDICION[4],MATCH($U314,TABLA_TIPO_MEDICION[TIPO_MEDICION],0),1))</f>
        <v/>
      </c>
      <c r="AJ314" s="58"/>
      <c r="AK314" s="74"/>
      <c r="AL314" s="74"/>
      <c r="AM314" s="58"/>
      <c r="AN314" s="58"/>
      <c r="AO314" s="82">
        <v>0.4</v>
      </c>
      <c r="AQ314" s="3"/>
      <c r="AS314" s="83" t="str">
        <f>IF($AQ314="","",IF($T314="Cumplimiento",INDEX(TABLA_SI_NO[Valor],MATCH($AQ314,TABLA_SI_NO[SI_NO],0),1),IF($AQ314&lt;$Y314,$AC314,IF($AQ314&lt;$Z314,$AD314,IF($AQ314&lt;$AA314,$AE314,IF($AQ314&gt;=$AA314,$AF314))))))</f>
        <v/>
      </c>
      <c r="AU314" s="74"/>
      <c r="AV314" s="84">
        <f t="shared" si="169"/>
        <v>0</v>
      </c>
      <c r="AX314" s="74"/>
      <c r="AY314" s="59"/>
      <c r="AZ314" s="58"/>
      <c r="BA314" s="74"/>
      <c r="BB314" s="75"/>
      <c r="BD314" s="58"/>
      <c r="BE314" s="82">
        <f t="shared" si="170"/>
        <v>0</v>
      </c>
    </row>
    <row r="315" spans="2:57" x14ac:dyDescent="0.25">
      <c r="B315" s="55" t="str">
        <f t="shared" si="153"/>
        <v>LINER HANGER</v>
      </c>
      <c r="C315" s="55" t="str">
        <f t="shared" ref="C315:C331" si="172">IF(N315="",IF(C314="","",C314),N315)</f>
        <v>Facilidades / Instalaciones</v>
      </c>
      <c r="D315" s="55" t="str">
        <f t="shared" ref="D315:D331" si="173">IF(O315="",IF(D314="","",D314),O315)</f>
        <v>Planta</v>
      </c>
      <c r="E315" s="55" t="str">
        <f t="shared" ref="E315:E331" si="174">IF(P315="","",P315)</f>
        <v/>
      </c>
      <c r="F315" s="55" t="str">
        <f t="shared" si="161"/>
        <v>LINER HANGERFacilidades / Instalaciones</v>
      </c>
      <c r="G315" s="55" t="str">
        <f t="shared" ref="G315:G331" si="175">IF(D315="","",CONCATENATE($B315,$C315,$D315))</f>
        <v>LINER HANGERFacilidades / InstalacionesPlanta</v>
      </c>
      <c r="H315" s="55" t="str">
        <f t="shared" ref="H315:H331" si="176">IF(E315="","",CONCATENATE($B315,$C315,$D315,$E315))</f>
        <v/>
      </c>
      <c r="J315" s="35" t="str">
        <f t="shared" ref="J315:J376" si="177">CONCATENATE(I315,"-",B315)</f>
        <v>-LINER HANGER</v>
      </c>
    </row>
    <row r="316" spans="2:57" x14ac:dyDescent="0.25">
      <c r="B316" s="55" t="str">
        <f>IF(M316="",IF(#REF!="","",#REF!),M316)</f>
        <v>BOMBEO DE GRAVEL PACK</v>
      </c>
      <c r="C316" s="55" t="e">
        <f>IF(N316="",IF(#REF!="","",#REF!),N316)</f>
        <v>#REF!</v>
      </c>
      <c r="D316" s="55" t="e">
        <f>IF(O316="",IF(#REF!="","",#REF!),O316)</f>
        <v>#REF!</v>
      </c>
      <c r="E316" s="55" t="str">
        <f t="shared" si="174"/>
        <v/>
      </c>
      <c r="F316" s="55" t="e">
        <f t="shared" si="161"/>
        <v>#REF!</v>
      </c>
      <c r="G316" s="55" t="e">
        <f t="shared" si="175"/>
        <v>#REF!</v>
      </c>
      <c r="H316" s="55" t="str">
        <f t="shared" si="176"/>
        <v/>
      </c>
      <c r="I316" s="36">
        <v>1</v>
      </c>
      <c r="J316" s="35" t="str">
        <f t="shared" si="177"/>
        <v>1-BOMBEO DE GRAVEL PACK</v>
      </c>
      <c r="M316" s="39" t="s">
        <v>256</v>
      </c>
      <c r="N316" s="39"/>
      <c r="O316" s="39"/>
      <c r="P316" s="40"/>
      <c r="Q316" s="39"/>
      <c r="R316" s="39"/>
      <c r="T316" s="56" t="s">
        <v>16</v>
      </c>
      <c r="U316" s="56"/>
      <c r="W316" s="56"/>
      <c r="Y316" s="56"/>
      <c r="Z316" s="56"/>
      <c r="AA316" s="56"/>
      <c r="AC316" s="56"/>
      <c r="AD316" s="56"/>
      <c r="AE316" s="56"/>
      <c r="AF316" s="56"/>
      <c r="AH316" s="57">
        <f>SUMIFS($AI:$AI,$B:$B,$B316)</f>
        <v>1</v>
      </c>
      <c r="AI316" s="57"/>
      <c r="AJ316" s="58"/>
      <c r="AK316" s="58"/>
      <c r="AL316" s="58"/>
      <c r="AM316" s="58"/>
      <c r="AN316" s="59"/>
      <c r="AO316" s="59"/>
      <c r="AQ316" s="53"/>
      <c r="AR316" s="53"/>
      <c r="AS316" s="53"/>
      <c r="AU316" s="60" t="str">
        <f>IF(SUMIFS($AV:$AV,$B:$B,$B316)&gt;0,"NC","")</f>
        <v/>
      </c>
      <c r="AV316" s="61"/>
      <c r="AZ316" s="58"/>
      <c r="BA316" s="59"/>
      <c r="BB316" s="59"/>
      <c r="BD316" s="57">
        <f>IF(AU316="NC",0,SUMIFS($AY:$AY,$B:$B,$B316))</f>
        <v>0</v>
      </c>
      <c r="BE316" s="57"/>
    </row>
    <row r="317" spans="2:57" ht="4.5" customHeight="1" x14ac:dyDescent="0.25">
      <c r="B317" s="55" t="str">
        <f t="shared" si="153"/>
        <v>BOMBEO DE GRAVEL PACK</v>
      </c>
      <c r="C317" s="55" t="e">
        <f t="shared" si="172"/>
        <v>#REF!</v>
      </c>
      <c r="D317" s="55" t="e">
        <f t="shared" si="173"/>
        <v>#REF!</v>
      </c>
      <c r="E317" s="55" t="str">
        <f t="shared" si="174"/>
        <v/>
      </c>
      <c r="F317" s="55" t="e">
        <f t="shared" si="161"/>
        <v>#REF!</v>
      </c>
      <c r="G317" s="55" t="e">
        <f t="shared" si="175"/>
        <v>#REF!</v>
      </c>
      <c r="H317" s="55" t="str">
        <f t="shared" si="176"/>
        <v/>
      </c>
      <c r="J317" s="35" t="str">
        <f t="shared" si="177"/>
        <v>-BOMBEO DE GRAVEL PACK</v>
      </c>
      <c r="T317" s="53"/>
      <c r="U317" s="53"/>
      <c r="W317" s="53"/>
      <c r="Y317" s="53"/>
      <c r="Z317" s="53"/>
      <c r="AA317" s="53"/>
      <c r="AH317" s="58"/>
      <c r="AI317" s="59"/>
      <c r="AJ317" s="58"/>
      <c r="AK317" s="58"/>
      <c r="AL317" s="59"/>
      <c r="AM317" s="58"/>
      <c r="AN317" s="59"/>
      <c r="AO317" s="59"/>
      <c r="AQ317" s="53"/>
      <c r="AR317" s="53"/>
      <c r="AS317" s="53"/>
      <c r="AU317" s="58"/>
      <c r="AV317" s="54"/>
      <c r="AX317" s="58"/>
      <c r="AY317" s="59"/>
      <c r="AZ317" s="58"/>
      <c r="BA317" s="59"/>
      <c r="BB317" s="59"/>
      <c r="BD317" s="53"/>
      <c r="BE317" s="53"/>
    </row>
    <row r="318" spans="2:57" x14ac:dyDescent="0.25">
      <c r="B318" s="55" t="str">
        <f t="shared" si="153"/>
        <v>BOMBEO DE GRAVEL PACK</v>
      </c>
      <c r="C318" s="55" t="str">
        <f t="shared" si="172"/>
        <v>Personal</v>
      </c>
      <c r="D318" s="55" t="e">
        <f t="shared" si="173"/>
        <v>#REF!</v>
      </c>
      <c r="E318" s="55" t="str">
        <f t="shared" si="174"/>
        <v/>
      </c>
      <c r="F318" s="55" t="str">
        <f t="shared" si="161"/>
        <v>BOMBEO DE GRAVEL PACKPersonal</v>
      </c>
      <c r="G318" s="55" t="e">
        <f t="shared" si="175"/>
        <v>#REF!</v>
      </c>
      <c r="H318" s="55" t="str">
        <f t="shared" si="176"/>
        <v/>
      </c>
      <c r="I318" s="36" t="s">
        <v>18</v>
      </c>
      <c r="J318" s="35" t="str">
        <f t="shared" si="177"/>
        <v>1.1-BOMBEO DE GRAVEL PACK</v>
      </c>
      <c r="N318" s="62" t="s">
        <v>19</v>
      </c>
      <c r="O318" s="62"/>
      <c r="P318" s="63"/>
      <c r="Q318" s="62"/>
      <c r="R318" s="62"/>
      <c r="T318" s="62"/>
      <c r="U318" s="62"/>
      <c r="W318" s="62"/>
      <c r="Y318" s="62"/>
      <c r="Z318" s="62"/>
      <c r="AA318" s="62"/>
      <c r="AC318" s="62"/>
      <c r="AD318" s="62"/>
      <c r="AE318" s="62"/>
      <c r="AF318" s="62"/>
      <c r="AH318" s="58"/>
      <c r="AI318" s="64">
        <v>0.4</v>
      </c>
      <c r="AJ318" s="58"/>
      <c r="AK318" s="65">
        <f>SUMIFS($AL:$AL,$F:$F,$F318)</f>
        <v>1</v>
      </c>
      <c r="AL318" s="65"/>
      <c r="AM318" s="53"/>
      <c r="AN318" s="53"/>
      <c r="AO318" s="53"/>
      <c r="AP318" s="53"/>
      <c r="AQ318" s="53"/>
      <c r="AR318" s="53"/>
      <c r="AS318" s="53"/>
      <c r="AU318" s="58"/>
      <c r="AV318" s="54"/>
      <c r="AX318" s="58"/>
      <c r="AY318" s="64">
        <f>AI318*BD318</f>
        <v>0</v>
      </c>
      <c r="AZ318" s="58"/>
      <c r="BD318" s="65">
        <f>SUMIFS($BB:$BB,$F:$F,$F318)</f>
        <v>0</v>
      </c>
      <c r="BE318" s="65"/>
    </row>
    <row r="319" spans="2:57" ht="4.5" customHeight="1" x14ac:dyDescent="0.25">
      <c r="B319" s="55" t="str">
        <f t="shared" si="153"/>
        <v>BOMBEO DE GRAVEL PACK</v>
      </c>
      <c r="C319" s="55" t="str">
        <f t="shared" si="172"/>
        <v>Personal</v>
      </c>
      <c r="D319" s="55" t="e">
        <f t="shared" si="173"/>
        <v>#REF!</v>
      </c>
      <c r="E319" s="55" t="str">
        <f t="shared" si="174"/>
        <v/>
      </c>
      <c r="F319" s="55" t="str">
        <f t="shared" si="161"/>
        <v>BOMBEO DE GRAVEL PACKPersonal</v>
      </c>
      <c r="G319" s="55" t="e">
        <f t="shared" si="175"/>
        <v>#REF!</v>
      </c>
      <c r="H319" s="55" t="str">
        <f t="shared" si="176"/>
        <v/>
      </c>
      <c r="J319" s="35" t="str">
        <f t="shared" si="177"/>
        <v>-BOMBEO DE GRAVEL PACK</v>
      </c>
      <c r="T319" s="53"/>
      <c r="U319" s="53"/>
      <c r="W319" s="53"/>
      <c r="Y319" s="53"/>
      <c r="Z319" s="53"/>
      <c r="AA319" s="53"/>
      <c r="AC319" s="53"/>
      <c r="AD319" s="53"/>
      <c r="AE319" s="53"/>
      <c r="AF319" s="53"/>
      <c r="AH319" s="58"/>
      <c r="AI319" s="59"/>
      <c r="AJ319" s="58"/>
      <c r="AK319" s="58"/>
      <c r="AL319" s="59"/>
      <c r="AM319" s="58"/>
      <c r="AN319" s="58"/>
      <c r="AO319" s="59"/>
      <c r="AP319" s="53"/>
      <c r="AQ319" s="53"/>
      <c r="AR319" s="53"/>
      <c r="AS319" s="53"/>
      <c r="AU319" s="58"/>
      <c r="AV319" s="54"/>
      <c r="AX319" s="58"/>
      <c r="AY319" s="66"/>
      <c r="AZ319" s="58"/>
      <c r="BA319" s="58"/>
      <c r="BB319" s="59"/>
      <c r="BD319" s="53"/>
      <c r="BE319" s="53"/>
    </row>
    <row r="320" spans="2:57" x14ac:dyDescent="0.25">
      <c r="B320" s="55" t="str">
        <f t="shared" si="153"/>
        <v>BOMBEO DE GRAVEL PACK</v>
      </c>
      <c r="C320" s="55" t="str">
        <f t="shared" si="172"/>
        <v>Personal</v>
      </c>
      <c r="D320" s="55" t="str">
        <f t="shared" si="173"/>
        <v>Referente Técnico de la Línea</v>
      </c>
      <c r="E320" s="55" t="str">
        <f t="shared" si="174"/>
        <v/>
      </c>
      <c r="F320" s="55" t="str">
        <f t="shared" si="161"/>
        <v>BOMBEO DE GRAVEL PACKPersonal</v>
      </c>
      <c r="G320" s="55" t="str">
        <f t="shared" si="175"/>
        <v>BOMBEO DE GRAVEL PACKPersonalReferente Técnico de la Línea</v>
      </c>
      <c r="H320" s="55" t="str">
        <f t="shared" si="176"/>
        <v/>
      </c>
      <c r="J320" s="35" t="str">
        <f t="shared" si="177"/>
        <v>-BOMBEO DE GRAVEL PACK</v>
      </c>
      <c r="N320" s="67"/>
      <c r="O320" s="68" t="s">
        <v>20</v>
      </c>
      <c r="P320" s="69"/>
      <c r="Q320" s="68"/>
      <c r="R320" s="68"/>
      <c r="T320" s="68"/>
      <c r="U320" s="68"/>
      <c r="W320" s="68"/>
      <c r="Y320" s="68"/>
      <c r="Z320" s="68"/>
      <c r="AA320" s="68"/>
      <c r="AC320" s="68"/>
      <c r="AD320" s="68"/>
      <c r="AE320" s="68"/>
      <c r="AF320" s="68"/>
      <c r="AH320" s="58"/>
      <c r="AI320" s="58"/>
      <c r="AJ320" s="58"/>
      <c r="AK320" s="70"/>
      <c r="AL320" s="71">
        <v>0.5</v>
      </c>
      <c r="AM320" s="58"/>
      <c r="AN320" s="72">
        <f>SUMIFS($AO:$AO,$G:$G,$G320)</f>
        <v>1</v>
      </c>
      <c r="AO320" s="73"/>
      <c r="AQ320" s="53"/>
      <c r="AR320" s="53"/>
      <c r="AS320" s="53"/>
      <c r="AU320" s="58"/>
      <c r="AV320" s="54"/>
      <c r="AX320" s="58"/>
      <c r="AY320" s="66"/>
      <c r="AZ320" s="58"/>
      <c r="BA320" s="70"/>
      <c r="BB320" s="71">
        <f>AL320*BD320</f>
        <v>0</v>
      </c>
      <c r="BD320" s="72">
        <f>SUMIFS($BE:$BE,$G:$G,$G320)</f>
        <v>0</v>
      </c>
      <c r="BE320" s="73"/>
    </row>
    <row r="321" spans="2:57" ht="4.5" customHeight="1" x14ac:dyDescent="0.25">
      <c r="B321" s="55" t="str">
        <f t="shared" si="153"/>
        <v>BOMBEO DE GRAVEL PACK</v>
      </c>
      <c r="C321" s="55" t="str">
        <f t="shared" si="172"/>
        <v>Personal</v>
      </c>
      <c r="D321" s="55" t="str">
        <f t="shared" si="173"/>
        <v>Referente Técnico de la Línea</v>
      </c>
      <c r="E321" s="55" t="str">
        <f t="shared" si="174"/>
        <v/>
      </c>
      <c r="F321" s="55" t="str">
        <f t="shared" si="161"/>
        <v>BOMBEO DE GRAVEL PACKPersonal</v>
      </c>
      <c r="G321" s="55" t="str">
        <f t="shared" si="175"/>
        <v>BOMBEO DE GRAVEL PACKPersonalReferente Técnico de la Línea</v>
      </c>
      <c r="H321" s="55" t="str">
        <f t="shared" si="176"/>
        <v/>
      </c>
      <c r="J321" s="35" t="str">
        <f t="shared" si="177"/>
        <v>-BOMBEO DE GRAVEL PACK</v>
      </c>
      <c r="T321" s="53"/>
      <c r="U321" s="53"/>
      <c r="W321" s="53"/>
      <c r="Y321" s="53"/>
      <c r="Z321" s="53"/>
      <c r="AA321" s="53"/>
      <c r="AH321" s="58"/>
      <c r="AI321" s="58"/>
      <c r="AJ321" s="58"/>
      <c r="AK321" s="74"/>
      <c r="AL321" s="75"/>
      <c r="AM321" s="58"/>
      <c r="AN321" s="58"/>
      <c r="AO321" s="76"/>
      <c r="AQ321" s="53"/>
      <c r="AS321" s="53"/>
      <c r="AU321" s="58"/>
      <c r="AV321" s="54"/>
      <c r="AX321" s="58"/>
      <c r="AY321" s="66"/>
      <c r="AZ321" s="58"/>
      <c r="BA321" s="74"/>
      <c r="BB321" s="75"/>
      <c r="BD321" s="58"/>
      <c r="BE321" s="76"/>
    </row>
    <row r="322" spans="2:57" ht="25.5" x14ac:dyDescent="0.25">
      <c r="B322" s="55" t="str">
        <f t="shared" si="153"/>
        <v>BOMBEO DE GRAVEL PACK</v>
      </c>
      <c r="C322" s="55" t="str">
        <f t="shared" si="172"/>
        <v>Personal</v>
      </c>
      <c r="D322" s="55" t="str">
        <f t="shared" si="173"/>
        <v>Referente Técnico de la Línea</v>
      </c>
      <c r="E322" s="55" t="str">
        <f t="shared" si="174"/>
        <v>Experiencia General</v>
      </c>
      <c r="F322" s="55" t="str">
        <f t="shared" si="161"/>
        <v>BOMBEO DE GRAVEL PACKPersonal</v>
      </c>
      <c r="G322" s="55" t="str">
        <f t="shared" si="175"/>
        <v>BOMBEO DE GRAVEL PACKPersonalReferente Técnico de la Línea</v>
      </c>
      <c r="H322" s="55" t="str">
        <f t="shared" si="176"/>
        <v>BOMBEO DE GRAVEL PACKPersonalReferente Técnico de la LíneaExperiencia General</v>
      </c>
      <c r="J322" s="35" t="str">
        <f t="shared" si="177"/>
        <v>-BOMBEO DE GRAVEL PACK</v>
      </c>
      <c r="P322" s="77" t="s">
        <v>21</v>
      </c>
      <c r="Q322" s="78" t="s">
        <v>234</v>
      </c>
      <c r="R322" s="78" t="s">
        <v>22</v>
      </c>
      <c r="T322" s="79" t="s">
        <v>23</v>
      </c>
      <c r="U322" s="79" t="s">
        <v>24</v>
      </c>
      <c r="W322" s="79" t="s">
        <v>25</v>
      </c>
      <c r="Y322" s="80">
        <v>10</v>
      </c>
      <c r="Z322" s="80">
        <v>15</v>
      </c>
      <c r="AA322" s="80">
        <v>20</v>
      </c>
      <c r="AC322" s="81">
        <f>IF($T322="Cumplimiento","",INDEX(TABLA_TIPO_MEDICION[1],MATCH($U322,TABLA_TIPO_MEDICION[TIPO_MEDICION],0),1))</f>
        <v>0</v>
      </c>
      <c r="AD322" s="81">
        <f>IF($T322="Cumplimiento","",INDEX(TABLA_TIPO_MEDICION[2],MATCH($U322,TABLA_TIPO_MEDICION[TIPO_MEDICION],0),1))</f>
        <v>0.8</v>
      </c>
      <c r="AE322" s="81">
        <f>IF($T322="Cumplimiento","",INDEX(TABLA_TIPO_MEDICION[3],MATCH($U322,TABLA_TIPO_MEDICION[TIPO_MEDICION],0),1))</f>
        <v>1</v>
      </c>
      <c r="AF322" s="81">
        <f>IF($T322="Cumplimiento","",INDEX(TABLA_TIPO_MEDICION[4],MATCH($U322,TABLA_TIPO_MEDICION[TIPO_MEDICION],0),1))</f>
        <v>1</v>
      </c>
      <c r="AH322" s="74"/>
      <c r="AI322" s="58"/>
      <c r="AJ322" s="58"/>
      <c r="AK322" s="74"/>
      <c r="AL322" s="58"/>
      <c r="AM322" s="58"/>
      <c r="AN322" s="58"/>
      <c r="AO322" s="82">
        <v>0.4</v>
      </c>
      <c r="AQ322" s="3"/>
      <c r="AS322" s="83" t="str">
        <f>IF($AQ322="","",IF($T322="Cumplimiento",INDEX(TABLA_SI_NO[Valor],MATCH($AQ322,TABLA_SI_NO[SI_NO],0),1),IF($AQ322&lt;$Y322,$AC322,IF($AQ322&lt;$Z322,$AD322,IF($AQ322&lt;$AA322,$AE322,IF($AQ322&gt;=$AA322,$AF322))))))</f>
        <v/>
      </c>
      <c r="AU322" s="74"/>
      <c r="AV322" s="84">
        <f t="shared" ref="AV322" si="178">IF(W322="SI",IF(AS322=0,1,0),0)</f>
        <v>0</v>
      </c>
      <c r="AX322" s="74"/>
      <c r="AY322" s="66"/>
      <c r="AZ322" s="58"/>
      <c r="BA322" s="74"/>
      <c r="BB322" s="66"/>
      <c r="BD322" s="58"/>
      <c r="BE322" s="82">
        <f t="shared" ref="BE322" si="179">IF($AS322="",0,$AS322*$AO322)</f>
        <v>0</v>
      </c>
    </row>
    <row r="323" spans="2:57" ht="25.5" x14ac:dyDescent="0.25">
      <c r="B323" s="55" t="str">
        <f t="shared" si="153"/>
        <v>BOMBEO DE GRAVEL PACK</v>
      </c>
      <c r="C323" s="55" t="str">
        <f t="shared" si="172"/>
        <v>Personal</v>
      </c>
      <c r="D323" s="55" t="str">
        <f t="shared" si="173"/>
        <v>Referente Técnico de la Línea</v>
      </c>
      <c r="E323" s="55" t="str">
        <f t="shared" si="174"/>
        <v>Experiencia Offshore</v>
      </c>
      <c r="F323" s="55" t="str">
        <f t="shared" si="161"/>
        <v>BOMBEO DE GRAVEL PACKPersonal</v>
      </c>
      <c r="G323" s="55" t="str">
        <f t="shared" si="175"/>
        <v>BOMBEO DE GRAVEL PACKPersonalReferente Técnico de la Línea</v>
      </c>
      <c r="H323" s="55" t="str">
        <f t="shared" si="176"/>
        <v>BOMBEO DE GRAVEL PACKPersonalReferente Técnico de la LíneaExperiencia Offshore</v>
      </c>
      <c r="J323" s="35" t="str">
        <f t="shared" si="177"/>
        <v>-BOMBEO DE GRAVEL PACK</v>
      </c>
      <c r="P323" s="77" t="s">
        <v>26</v>
      </c>
      <c r="Q323" s="78" t="s">
        <v>237</v>
      </c>
      <c r="R323" s="78" t="s">
        <v>22</v>
      </c>
      <c r="T323" s="79" t="s">
        <v>23</v>
      </c>
      <c r="U323" s="79" t="s">
        <v>24</v>
      </c>
      <c r="W323" s="79" t="s">
        <v>25</v>
      </c>
      <c r="Y323" s="80">
        <v>5</v>
      </c>
      <c r="Z323" s="80">
        <v>10</v>
      </c>
      <c r="AA323" s="80">
        <v>15</v>
      </c>
      <c r="AC323" s="81">
        <f>IF($T323="Cumplimiento","",INDEX(TABLA_TIPO_MEDICION[1],MATCH($U323,TABLA_TIPO_MEDICION[TIPO_MEDICION],0),1))</f>
        <v>0</v>
      </c>
      <c r="AD323" s="81">
        <f>IF($T323="Cumplimiento","",INDEX(TABLA_TIPO_MEDICION[2],MATCH($U323,TABLA_TIPO_MEDICION[TIPO_MEDICION],0),1))</f>
        <v>0.8</v>
      </c>
      <c r="AE323" s="81">
        <f>IF($T323="Cumplimiento","",INDEX(TABLA_TIPO_MEDICION[3],MATCH($U323,TABLA_TIPO_MEDICION[TIPO_MEDICION],0),1))</f>
        <v>1</v>
      </c>
      <c r="AF323" s="81">
        <f>IF($T323="Cumplimiento","",INDEX(TABLA_TIPO_MEDICION[4],MATCH($U323,TABLA_TIPO_MEDICION[TIPO_MEDICION],0),1))</f>
        <v>1</v>
      </c>
      <c r="AH323" s="74"/>
      <c r="AI323" s="58"/>
      <c r="AJ323" s="58"/>
      <c r="AK323" s="74"/>
      <c r="AL323" s="58"/>
      <c r="AM323" s="58"/>
      <c r="AN323" s="58"/>
      <c r="AO323" s="82">
        <v>0.3</v>
      </c>
      <c r="AQ323" s="3"/>
      <c r="AS323" s="83" t="str">
        <f>IF($AQ323="","",IF($T323="Cumplimiento",INDEX(TABLA_SI_NO[Valor],MATCH($AQ323,TABLA_SI_NO[SI_NO],0),1),IF($AQ323&lt;$Y323,$AC323,IF($AQ323&lt;$Z323,$AD323,IF($AQ323&lt;$AA323,$AE323,IF($AQ323&gt;=$AA323,$AF323))))))</f>
        <v/>
      </c>
      <c r="AU323" s="74"/>
      <c r="AV323" s="84">
        <f t="shared" ref="AV323:AV324" si="180">IF(W323="SI",IF(AS323=0,1,0),0)</f>
        <v>0</v>
      </c>
      <c r="AX323" s="74"/>
      <c r="AY323" s="66"/>
      <c r="AZ323" s="58"/>
      <c r="BA323" s="74"/>
      <c r="BB323" s="66"/>
      <c r="BD323" s="58"/>
      <c r="BE323" s="82">
        <f t="shared" ref="BE323:BE331" si="181">IF($AS323="",0,$AS323*$AO323)</f>
        <v>0</v>
      </c>
    </row>
    <row r="324" spans="2:57" ht="27.75" customHeight="1" x14ac:dyDescent="0.25">
      <c r="B324" s="55" t="str">
        <f t="shared" si="153"/>
        <v>BOMBEO DE GRAVEL PACK</v>
      </c>
      <c r="C324" s="55" t="str">
        <f t="shared" si="172"/>
        <v>Personal</v>
      </c>
      <c r="D324" s="55" t="str">
        <f t="shared" si="173"/>
        <v>Referente Técnico de la Línea</v>
      </c>
      <c r="E324" s="55" t="str">
        <f t="shared" si="174"/>
        <v>Formación Profesional</v>
      </c>
      <c r="F324" s="55" t="str">
        <f t="shared" si="161"/>
        <v>BOMBEO DE GRAVEL PACKPersonal</v>
      </c>
      <c r="G324" s="55" t="str">
        <f t="shared" si="175"/>
        <v>BOMBEO DE GRAVEL PACKPersonalReferente Técnico de la Línea</v>
      </c>
      <c r="H324" s="55" t="str">
        <f t="shared" si="176"/>
        <v>BOMBEO DE GRAVEL PACKPersonalReferente Técnico de la LíneaFormación Profesional</v>
      </c>
      <c r="J324" s="35" t="str">
        <f t="shared" si="177"/>
        <v>-BOMBEO DE GRAVEL PACK</v>
      </c>
      <c r="P324" s="77" t="s">
        <v>27</v>
      </c>
      <c r="Q324" s="78" t="s">
        <v>154</v>
      </c>
      <c r="R324" s="78" t="s">
        <v>29</v>
      </c>
      <c r="T324" s="79" t="s">
        <v>30</v>
      </c>
      <c r="U324" s="79"/>
      <c r="W324" s="79" t="s">
        <v>25</v>
      </c>
      <c r="Y324" s="80" t="s">
        <v>31</v>
      </c>
      <c r="Z324" s="80" t="s">
        <v>31</v>
      </c>
      <c r="AA324" s="80" t="s">
        <v>31</v>
      </c>
      <c r="AC324" s="81" t="str">
        <f>IF($T324="Cumplimiento","",INDEX(TABLA_TIPO_MEDICION[1],MATCH($U324,TABLA_TIPO_MEDICION[TIPO_MEDICION],0),1))</f>
        <v/>
      </c>
      <c r="AD324" s="81" t="str">
        <f>IF($T324="Cumplimiento","",INDEX(TABLA_TIPO_MEDICION[2],MATCH($U324,TABLA_TIPO_MEDICION[TIPO_MEDICION],0),1))</f>
        <v/>
      </c>
      <c r="AE324" s="81" t="str">
        <f>IF($T324="Cumplimiento","",INDEX(TABLA_TIPO_MEDICION[3],MATCH($U324,TABLA_TIPO_MEDICION[TIPO_MEDICION],0),1))</f>
        <v/>
      </c>
      <c r="AF324" s="81" t="str">
        <f>IF($T324="Cumplimiento","",INDEX(TABLA_TIPO_MEDICION[4],MATCH($U324,TABLA_TIPO_MEDICION[TIPO_MEDICION],0),1))</f>
        <v/>
      </c>
      <c r="AH324" s="74"/>
      <c r="AI324" s="58"/>
      <c r="AJ324" s="58"/>
      <c r="AK324" s="74"/>
      <c r="AL324" s="58"/>
      <c r="AM324" s="58"/>
      <c r="AN324" s="58"/>
      <c r="AO324" s="82">
        <v>0.3</v>
      </c>
      <c r="AQ324" s="3"/>
      <c r="AS324" s="83" t="str">
        <f>IF($AQ324="","",IF($T324="Cumplimiento",INDEX(TABLA_SI_NO[Valor],MATCH($AQ324,TABLA_SI_NO[SI_NO],0),1),IF($AQ324&lt;$Y324,$AC324,IF($AQ324&lt;$Z324,$AD324,IF($AQ324&lt;$AA324,$AE324,IF($AQ324&gt;=$AA324,$AF324))))))</f>
        <v/>
      </c>
      <c r="AU324" s="74"/>
      <c r="AV324" s="84">
        <f t="shared" si="180"/>
        <v>0</v>
      </c>
      <c r="AX324" s="74"/>
      <c r="AY324" s="66"/>
      <c r="AZ324" s="58"/>
      <c r="BA324" s="74"/>
      <c r="BB324" s="66"/>
      <c r="BD324" s="58"/>
      <c r="BE324" s="82">
        <f t="shared" si="181"/>
        <v>0</v>
      </c>
    </row>
    <row r="325" spans="2:57" s="125" customFormat="1" ht="4.5" customHeight="1" x14ac:dyDescent="0.25">
      <c r="B325" s="126"/>
      <c r="C325" s="126"/>
      <c r="D325" s="126"/>
      <c r="E325" s="126"/>
      <c r="F325" s="126"/>
      <c r="G325" s="126"/>
      <c r="H325" s="126"/>
      <c r="I325" s="127"/>
      <c r="P325" s="107"/>
      <c r="Q325" s="114"/>
      <c r="R325" s="114"/>
      <c r="T325" s="115"/>
      <c r="U325" s="115"/>
      <c r="W325" s="115"/>
      <c r="Y325" s="120"/>
      <c r="Z325" s="120"/>
      <c r="AA325" s="120"/>
      <c r="AC325" s="117"/>
      <c r="AD325" s="117"/>
      <c r="AE325" s="117"/>
      <c r="AF325" s="117"/>
      <c r="AH325" s="118"/>
      <c r="AI325" s="128"/>
      <c r="AJ325" s="128"/>
      <c r="AK325" s="118"/>
      <c r="AL325" s="128"/>
      <c r="AM325" s="128"/>
      <c r="AN325" s="128"/>
      <c r="AO325" s="119"/>
      <c r="AQ325" s="120"/>
      <c r="AS325" s="110"/>
      <c r="AU325" s="118"/>
      <c r="AV325" s="121"/>
      <c r="AX325" s="118"/>
      <c r="AY325" s="129"/>
      <c r="AZ325" s="128"/>
      <c r="BA325" s="118"/>
      <c r="BB325" s="129"/>
      <c r="BD325" s="128"/>
      <c r="BE325" s="119"/>
    </row>
    <row r="326" spans="2:57" x14ac:dyDescent="0.25">
      <c r="B326" s="55" t="str">
        <f>IF(M326="",IF(B324="","",B324),M326)</f>
        <v>BOMBEO DE GRAVEL PACK</v>
      </c>
      <c r="C326" s="55" t="str">
        <f>IF(N326="",IF(C324="","",C324),N326)</f>
        <v>Personal</v>
      </c>
      <c r="D326" s="55" t="str">
        <f>IF(O326="",IF(D324="","",D324),O326)</f>
        <v>Supervisor de bombeo</v>
      </c>
      <c r="E326" s="55" t="str">
        <f t="shared" si="174"/>
        <v/>
      </c>
      <c r="F326" s="55" t="str">
        <f t="shared" si="161"/>
        <v>BOMBEO DE GRAVEL PACKPersonal</v>
      </c>
      <c r="G326" s="55" t="str">
        <f t="shared" si="175"/>
        <v>BOMBEO DE GRAVEL PACKPersonalSupervisor de bombeo</v>
      </c>
      <c r="H326" s="55" t="str">
        <f t="shared" si="176"/>
        <v/>
      </c>
      <c r="J326" s="35" t="str">
        <f t="shared" si="177"/>
        <v>-BOMBEO DE GRAVEL PACK</v>
      </c>
      <c r="N326" s="67"/>
      <c r="O326" s="68" t="s">
        <v>235</v>
      </c>
      <c r="P326" s="69"/>
      <c r="Q326" s="68"/>
      <c r="R326" s="68"/>
      <c r="T326" s="68"/>
      <c r="U326" s="68"/>
      <c r="W326" s="68"/>
      <c r="Y326" s="68"/>
      <c r="Z326" s="68"/>
      <c r="AA326" s="68"/>
      <c r="AC326" s="68"/>
      <c r="AD326" s="68"/>
      <c r="AE326" s="68"/>
      <c r="AF326" s="68"/>
      <c r="AH326" s="58"/>
      <c r="AI326" s="58"/>
      <c r="AJ326" s="58"/>
      <c r="AK326" s="70"/>
      <c r="AL326" s="71">
        <v>0.5</v>
      </c>
      <c r="AM326" s="58"/>
      <c r="AN326" s="72">
        <f>SUMIFS($AO:$AO,$G:$G,$G326)</f>
        <v>1</v>
      </c>
      <c r="AO326" s="73"/>
      <c r="AQ326" s="53"/>
      <c r="AR326" s="53"/>
      <c r="AS326" s="53"/>
      <c r="AU326" s="58"/>
      <c r="AV326" s="54"/>
      <c r="AX326" s="58"/>
      <c r="AY326" s="66"/>
      <c r="AZ326" s="58"/>
      <c r="BA326" s="70"/>
      <c r="BB326" s="71">
        <f>AL326*BD326</f>
        <v>0</v>
      </c>
      <c r="BD326" s="72">
        <f>SUMIFS($BE:$BE,$G:$G,$G326)</f>
        <v>0</v>
      </c>
      <c r="BE326" s="73"/>
    </row>
    <row r="327" spans="2:57" x14ac:dyDescent="0.25">
      <c r="B327" s="55" t="str">
        <f t="shared" si="153"/>
        <v>BOMBEO DE GRAVEL PACK</v>
      </c>
      <c r="C327" s="55" t="str">
        <f t="shared" si="172"/>
        <v>Personal</v>
      </c>
      <c r="D327" s="55" t="str">
        <f t="shared" si="173"/>
        <v>Supervisor de bombeo</v>
      </c>
      <c r="E327" s="55" t="str">
        <f t="shared" si="174"/>
        <v/>
      </c>
      <c r="F327" s="55" t="str">
        <f t="shared" si="161"/>
        <v>BOMBEO DE GRAVEL PACKPersonal</v>
      </c>
      <c r="G327" s="55" t="str">
        <f t="shared" si="175"/>
        <v>BOMBEO DE GRAVEL PACKPersonalSupervisor de bombeo</v>
      </c>
      <c r="H327" s="55" t="str">
        <f t="shared" si="176"/>
        <v/>
      </c>
      <c r="J327" s="35" t="str">
        <f t="shared" si="177"/>
        <v>-BOMBEO DE GRAVEL PACK</v>
      </c>
      <c r="T327" s="53"/>
      <c r="U327" s="53"/>
      <c r="W327" s="53"/>
      <c r="Y327" s="53"/>
      <c r="Z327" s="53"/>
      <c r="AA327" s="53"/>
      <c r="AH327" s="58"/>
      <c r="AI327" s="58"/>
      <c r="AJ327" s="58"/>
      <c r="AK327" s="74"/>
      <c r="AL327" s="75"/>
      <c r="AM327" s="58"/>
      <c r="AN327" s="58"/>
      <c r="AO327" s="76"/>
      <c r="AQ327" s="53"/>
      <c r="AS327" s="53"/>
      <c r="AU327" s="58"/>
      <c r="AV327" s="54"/>
      <c r="AX327" s="58"/>
      <c r="AY327" s="66"/>
      <c r="AZ327" s="58"/>
      <c r="BA327" s="74"/>
      <c r="BB327" s="75"/>
      <c r="BD327" s="58"/>
      <c r="BE327" s="76"/>
    </row>
    <row r="328" spans="2:57" ht="25.5" x14ac:dyDescent="0.25">
      <c r="B328" s="55" t="str">
        <f t="shared" si="153"/>
        <v>BOMBEO DE GRAVEL PACK</v>
      </c>
      <c r="C328" s="55" t="str">
        <f t="shared" si="172"/>
        <v>Personal</v>
      </c>
      <c r="D328" s="55" t="str">
        <f t="shared" si="173"/>
        <v>Supervisor de bombeo</v>
      </c>
      <c r="E328" s="55" t="str">
        <f t="shared" si="174"/>
        <v>Experiencia General</v>
      </c>
      <c r="F328" s="55" t="str">
        <f t="shared" si="161"/>
        <v>BOMBEO DE GRAVEL PACKPersonal</v>
      </c>
      <c r="G328" s="55" t="str">
        <f t="shared" si="175"/>
        <v>BOMBEO DE GRAVEL PACKPersonalSupervisor de bombeo</v>
      </c>
      <c r="H328" s="55" t="str">
        <f t="shared" si="176"/>
        <v>BOMBEO DE GRAVEL PACKPersonalSupervisor de bombeoExperiencia General</v>
      </c>
      <c r="J328" s="35" t="str">
        <f t="shared" si="177"/>
        <v>-BOMBEO DE GRAVEL PACK</v>
      </c>
      <c r="P328" s="77" t="s">
        <v>21</v>
      </c>
      <c r="Q328" s="78" t="s">
        <v>234</v>
      </c>
      <c r="R328" s="78" t="s">
        <v>22</v>
      </c>
      <c r="T328" s="79" t="s">
        <v>23</v>
      </c>
      <c r="U328" s="79" t="s">
        <v>24</v>
      </c>
      <c r="W328" s="79" t="s">
        <v>25</v>
      </c>
      <c r="Y328" s="80">
        <v>10</v>
      </c>
      <c r="Z328" s="80">
        <v>15</v>
      </c>
      <c r="AA328" s="80">
        <v>20</v>
      </c>
      <c r="AC328" s="81">
        <f>IF($T328="Cumplimiento","",INDEX(TABLA_TIPO_MEDICION[1],MATCH($U328,TABLA_TIPO_MEDICION[TIPO_MEDICION],0),1))</f>
        <v>0</v>
      </c>
      <c r="AD328" s="81">
        <f>IF($T328="Cumplimiento","",INDEX(TABLA_TIPO_MEDICION[2],MATCH($U328,TABLA_TIPO_MEDICION[TIPO_MEDICION],0),1))</f>
        <v>0.8</v>
      </c>
      <c r="AE328" s="81">
        <f>IF($T328="Cumplimiento","",INDEX(TABLA_TIPO_MEDICION[3],MATCH($U328,TABLA_TIPO_MEDICION[TIPO_MEDICION],0),1))</f>
        <v>1</v>
      </c>
      <c r="AF328" s="81">
        <f>IF($T328="Cumplimiento","",INDEX(TABLA_TIPO_MEDICION[4],MATCH($U328,TABLA_TIPO_MEDICION[TIPO_MEDICION],0),1))</f>
        <v>1</v>
      </c>
      <c r="AH328" s="74"/>
      <c r="AI328" s="58"/>
      <c r="AJ328" s="58"/>
      <c r="AK328" s="74"/>
      <c r="AL328" s="58"/>
      <c r="AM328" s="58"/>
      <c r="AN328" s="58"/>
      <c r="AO328" s="82">
        <v>0.3</v>
      </c>
      <c r="AQ328" s="3"/>
      <c r="AS328" s="83" t="str">
        <f>IF($AQ328="","",IF($T328="Cumplimiento",INDEX(TABLA_SI_NO[Valor],MATCH($AQ328,TABLA_SI_NO[SI_NO],0),1),IF($AQ328&lt;$Y328,$AC328,IF($AQ328&lt;$Z328,$AD328,IF($AQ328&lt;$AA328,$AE328,IF($AQ328&gt;=$AA328,$AF328))))))</f>
        <v/>
      </c>
      <c r="AU328" s="74"/>
      <c r="AV328" s="84">
        <f t="shared" ref="AV328" si="182">IF(W328="SI",IF(AS328=0,1,0),0)</f>
        <v>0</v>
      </c>
      <c r="AX328" s="74"/>
      <c r="AY328" s="66"/>
      <c r="AZ328" s="58"/>
      <c r="BA328" s="74"/>
      <c r="BB328" s="66"/>
      <c r="BD328" s="58"/>
      <c r="BE328" s="82">
        <f t="shared" ref="BE328" si="183">IF($AS328="",0,$AS328*$AO328)</f>
        <v>0</v>
      </c>
    </row>
    <row r="329" spans="2:57" ht="25.5" x14ac:dyDescent="0.25">
      <c r="B329" s="55" t="str">
        <f t="shared" si="153"/>
        <v>BOMBEO DE GRAVEL PACK</v>
      </c>
      <c r="C329" s="55" t="str">
        <f t="shared" si="172"/>
        <v>Personal</v>
      </c>
      <c r="D329" s="55" t="str">
        <f t="shared" si="173"/>
        <v>Supervisor de bombeo</v>
      </c>
      <c r="E329" s="55" t="str">
        <f t="shared" si="174"/>
        <v>Experiencia Offshore</v>
      </c>
      <c r="F329" s="55" t="str">
        <f t="shared" si="161"/>
        <v>BOMBEO DE GRAVEL PACKPersonal</v>
      </c>
      <c r="G329" s="55" t="str">
        <f t="shared" si="175"/>
        <v>BOMBEO DE GRAVEL PACKPersonalSupervisor de bombeo</v>
      </c>
      <c r="H329" s="55" t="str">
        <f t="shared" si="176"/>
        <v>BOMBEO DE GRAVEL PACKPersonalSupervisor de bombeoExperiencia Offshore</v>
      </c>
      <c r="J329" s="35" t="str">
        <f t="shared" si="177"/>
        <v>-BOMBEO DE GRAVEL PACK</v>
      </c>
      <c r="P329" s="77" t="s">
        <v>26</v>
      </c>
      <c r="Q329" s="78" t="s">
        <v>237</v>
      </c>
      <c r="R329" s="78" t="s">
        <v>22</v>
      </c>
      <c r="T329" s="79" t="s">
        <v>23</v>
      </c>
      <c r="U329" s="79" t="s">
        <v>24</v>
      </c>
      <c r="W329" s="79" t="s">
        <v>25</v>
      </c>
      <c r="Y329" s="80">
        <v>5</v>
      </c>
      <c r="Z329" s="80">
        <v>10</v>
      </c>
      <c r="AA329" s="80">
        <v>15</v>
      </c>
      <c r="AC329" s="81">
        <f>IF($T329="Cumplimiento","",INDEX(TABLA_TIPO_MEDICION[1],MATCH($U329,TABLA_TIPO_MEDICION[TIPO_MEDICION],0),1))</f>
        <v>0</v>
      </c>
      <c r="AD329" s="81">
        <f>IF($T329="Cumplimiento","",INDEX(TABLA_TIPO_MEDICION[2],MATCH($U329,TABLA_TIPO_MEDICION[TIPO_MEDICION],0),1))</f>
        <v>0.8</v>
      </c>
      <c r="AE329" s="81">
        <f>IF($T329="Cumplimiento","",INDEX(TABLA_TIPO_MEDICION[3],MATCH($U329,TABLA_TIPO_MEDICION[TIPO_MEDICION],0),1))</f>
        <v>1</v>
      </c>
      <c r="AF329" s="81">
        <f>IF($T329="Cumplimiento","",INDEX(TABLA_TIPO_MEDICION[4],MATCH($U329,TABLA_TIPO_MEDICION[TIPO_MEDICION],0),1))</f>
        <v>1</v>
      </c>
      <c r="AH329" s="74"/>
      <c r="AI329" s="58"/>
      <c r="AJ329" s="58"/>
      <c r="AK329" s="74"/>
      <c r="AL329" s="58"/>
      <c r="AM329" s="58"/>
      <c r="AN329" s="58"/>
      <c r="AO329" s="82">
        <v>0.2</v>
      </c>
      <c r="AQ329" s="3"/>
      <c r="AS329" s="83" t="str">
        <f>IF($AQ329="","",IF($T329="Cumplimiento",INDEX(TABLA_SI_NO[Valor],MATCH($AQ329,TABLA_SI_NO[SI_NO],0),1),IF($AQ329&lt;$Y329,$AC329,IF($AQ329&lt;$Z329,$AD329,IF($AQ329&lt;$AA329,$AE329,IF($AQ329&gt;=$AA329,$AF329))))))</f>
        <v/>
      </c>
      <c r="AU329" s="74"/>
      <c r="AV329" s="84">
        <f t="shared" ref="AV329:AV331" si="184">IF(W329="SI",IF(AS329=0,1,0),0)</f>
        <v>0</v>
      </c>
      <c r="AX329" s="74"/>
      <c r="AY329" s="66"/>
      <c r="AZ329" s="58"/>
      <c r="BA329" s="74"/>
      <c r="BB329" s="66"/>
      <c r="BD329" s="58"/>
      <c r="BE329" s="82">
        <f t="shared" si="181"/>
        <v>0</v>
      </c>
    </row>
    <row r="330" spans="2:57" ht="25.5" x14ac:dyDescent="0.25">
      <c r="B330" s="55" t="str">
        <f t="shared" si="153"/>
        <v>BOMBEO DE GRAVEL PACK</v>
      </c>
      <c r="C330" s="55" t="str">
        <f t="shared" si="172"/>
        <v>Personal</v>
      </c>
      <c r="D330" s="55" t="str">
        <f t="shared" si="173"/>
        <v>Supervisor de bombeo</v>
      </c>
      <c r="E330" s="55" t="str">
        <f t="shared" si="174"/>
        <v>Años de supervisor</v>
      </c>
      <c r="F330" s="55" t="str">
        <f t="shared" si="161"/>
        <v>BOMBEO DE GRAVEL PACKPersonal</v>
      </c>
      <c r="G330" s="55" t="str">
        <f t="shared" si="175"/>
        <v>BOMBEO DE GRAVEL PACKPersonalSupervisor de bombeo</v>
      </c>
      <c r="H330" s="55" t="str">
        <f t="shared" si="176"/>
        <v>BOMBEO DE GRAVEL PACKPersonalSupervisor de bombeoAños de supervisor</v>
      </c>
      <c r="J330" s="35" t="str">
        <f t="shared" si="177"/>
        <v>-BOMBEO DE GRAVEL PACK</v>
      </c>
      <c r="P330" s="77" t="s">
        <v>236</v>
      </c>
      <c r="Q330" s="78" t="s">
        <v>238</v>
      </c>
      <c r="R330" s="78" t="s">
        <v>22</v>
      </c>
      <c r="T330" s="79" t="s">
        <v>23</v>
      </c>
      <c r="U330" s="79" t="s">
        <v>24</v>
      </c>
      <c r="W330" s="79" t="s">
        <v>25</v>
      </c>
      <c r="Y330" s="80">
        <v>5</v>
      </c>
      <c r="Z330" s="80">
        <v>10</v>
      </c>
      <c r="AA330" s="80">
        <v>15</v>
      </c>
      <c r="AC330" s="81">
        <f>IF($T330="Cumplimiento","",INDEX(TABLA_TIPO_MEDICION[1],MATCH($U330,TABLA_TIPO_MEDICION[TIPO_MEDICION],0),1))</f>
        <v>0</v>
      </c>
      <c r="AD330" s="81">
        <f>IF($T330="Cumplimiento","",INDEX(TABLA_TIPO_MEDICION[2],MATCH($U330,TABLA_TIPO_MEDICION[TIPO_MEDICION],0),1))</f>
        <v>0.8</v>
      </c>
      <c r="AE330" s="81">
        <f>IF($T330="Cumplimiento","",INDEX(TABLA_TIPO_MEDICION[3],MATCH($U330,TABLA_TIPO_MEDICION[TIPO_MEDICION],0),1))</f>
        <v>1</v>
      </c>
      <c r="AF330" s="81">
        <f>IF($T330="Cumplimiento","",INDEX(TABLA_TIPO_MEDICION[4],MATCH($U330,TABLA_TIPO_MEDICION[TIPO_MEDICION],0),1))</f>
        <v>1</v>
      </c>
      <c r="AH330" s="74"/>
      <c r="AI330" s="58"/>
      <c r="AJ330" s="58"/>
      <c r="AK330" s="74"/>
      <c r="AL330" s="58"/>
      <c r="AM330" s="58"/>
      <c r="AN330" s="58"/>
      <c r="AO330" s="82">
        <v>0.3</v>
      </c>
      <c r="AQ330" s="3"/>
      <c r="AS330" s="83" t="str">
        <f>IF($AQ330="","",IF($T330="Cumplimiento",INDEX(TABLA_SI_NO[Valor],MATCH($AQ330,TABLA_SI_NO[SI_NO],0),1),IF($AQ330&lt;$Y330,$AC330,IF($AQ330&lt;$Z330,$AD330,IF($AQ330&lt;$AA330,$AE330,IF($AQ330&gt;=$AA330,$AF330))))))</f>
        <v/>
      </c>
      <c r="AU330" s="74"/>
      <c r="AV330" s="84">
        <f t="shared" si="184"/>
        <v>0</v>
      </c>
      <c r="AX330" s="74"/>
      <c r="AY330" s="66"/>
      <c r="AZ330" s="58"/>
      <c r="BA330" s="74"/>
      <c r="BB330" s="66"/>
      <c r="BD330" s="58"/>
      <c r="BE330" s="82">
        <f t="shared" si="181"/>
        <v>0</v>
      </c>
    </row>
    <row r="331" spans="2:57" ht="27.75" customHeight="1" x14ac:dyDescent="0.25">
      <c r="B331" s="55" t="str">
        <f t="shared" si="153"/>
        <v>BOMBEO DE GRAVEL PACK</v>
      </c>
      <c r="C331" s="55" t="str">
        <f t="shared" si="172"/>
        <v>Personal</v>
      </c>
      <c r="D331" s="55" t="str">
        <f t="shared" si="173"/>
        <v>Supervisor de bombeo</v>
      </c>
      <c r="E331" s="55" t="str">
        <f t="shared" si="174"/>
        <v>Numero de trabajos realizados en los ultimos 3 años</v>
      </c>
      <c r="F331" s="55" t="str">
        <f t="shared" si="161"/>
        <v>BOMBEO DE GRAVEL PACKPersonal</v>
      </c>
      <c r="G331" s="55" t="str">
        <f t="shared" si="175"/>
        <v>BOMBEO DE GRAVEL PACKPersonalSupervisor de bombeo</v>
      </c>
      <c r="H331" s="55" t="str">
        <f t="shared" si="176"/>
        <v>BOMBEO DE GRAVEL PACKPersonalSupervisor de bombeoNumero de trabajos realizados en los ultimos 3 años</v>
      </c>
      <c r="J331" s="35" t="str">
        <f t="shared" si="177"/>
        <v>-BOMBEO DE GRAVEL PACK</v>
      </c>
      <c r="P331" s="77" t="s">
        <v>239</v>
      </c>
      <c r="Q331" s="78" t="s">
        <v>240</v>
      </c>
      <c r="R331" s="78" t="s">
        <v>29</v>
      </c>
      <c r="T331" s="79" t="s">
        <v>23</v>
      </c>
      <c r="U331" s="79" t="s">
        <v>24</v>
      </c>
      <c r="W331" s="79" t="s">
        <v>25</v>
      </c>
      <c r="Y331" s="80">
        <v>5</v>
      </c>
      <c r="Z331" s="80">
        <v>10</v>
      </c>
      <c r="AA331" s="80">
        <v>15</v>
      </c>
      <c r="AC331" s="81">
        <f>IF($T331="Cumplimiento","",INDEX(TABLA_TIPO_MEDICION[1],MATCH($U331,TABLA_TIPO_MEDICION[TIPO_MEDICION],0),1))</f>
        <v>0</v>
      </c>
      <c r="AD331" s="81">
        <f>IF($T331="Cumplimiento","",INDEX(TABLA_TIPO_MEDICION[2],MATCH($U331,TABLA_TIPO_MEDICION[TIPO_MEDICION],0),1))</f>
        <v>0.8</v>
      </c>
      <c r="AE331" s="81">
        <f>IF($T331="Cumplimiento","",INDEX(TABLA_TIPO_MEDICION[3],MATCH($U331,TABLA_TIPO_MEDICION[TIPO_MEDICION],0),1))</f>
        <v>1</v>
      </c>
      <c r="AF331" s="81">
        <f>IF($T331="Cumplimiento","",INDEX(TABLA_TIPO_MEDICION[4],MATCH($U331,TABLA_TIPO_MEDICION[TIPO_MEDICION],0),1))</f>
        <v>1</v>
      </c>
      <c r="AH331" s="74"/>
      <c r="AI331" s="58"/>
      <c r="AJ331" s="58"/>
      <c r="AK331" s="74"/>
      <c r="AL331" s="58"/>
      <c r="AM331" s="58"/>
      <c r="AN331" s="58"/>
      <c r="AO331" s="82">
        <v>0.2</v>
      </c>
      <c r="AQ331" s="3"/>
      <c r="AS331" s="83" t="str">
        <f>IF($AQ331="","",IF($T331="Cumplimiento",INDEX(TABLA_SI_NO[Valor],MATCH($AQ331,TABLA_SI_NO[SI_NO],0),1),IF($AQ331&lt;$Y331,$AC331,IF($AQ331&lt;$Z331,$AD331,IF($AQ331&lt;$AA331,$AE331,IF($AQ331&gt;=$AA331,$AF331))))))</f>
        <v/>
      </c>
      <c r="AU331" s="74"/>
      <c r="AV331" s="84">
        <f t="shared" si="184"/>
        <v>0</v>
      </c>
      <c r="AX331" s="74"/>
      <c r="AY331" s="66"/>
      <c r="AZ331" s="58"/>
      <c r="BA331" s="74"/>
      <c r="BB331" s="66"/>
      <c r="BD331" s="58"/>
      <c r="BE331" s="82">
        <f t="shared" si="181"/>
        <v>0</v>
      </c>
    </row>
    <row r="332" spans="2:57" ht="4.5" customHeight="1" x14ac:dyDescent="0.25">
      <c r="B332" s="55" t="str">
        <f t="shared" ref="B332:B395" si="185">IF(M332="",IF(B331="","",B331),M332)</f>
        <v>BOMBEO DE GRAVEL PACK</v>
      </c>
      <c r="C332" s="55" t="str">
        <f t="shared" ref="C332:C395" si="186">IF(N332="",IF(C331="","",C331),N332)</f>
        <v>Personal</v>
      </c>
      <c r="D332" s="55" t="str">
        <f t="shared" ref="D332:D395" si="187">IF(O332="",IF(D331="","",D331),O332)</f>
        <v>Supervisor de bombeo</v>
      </c>
      <c r="E332" s="55" t="str">
        <f t="shared" ref="E332:E395" si="188">IF(P332="","",P332)</f>
        <v/>
      </c>
      <c r="F332" s="55" t="str">
        <f t="shared" si="161"/>
        <v>BOMBEO DE GRAVEL PACKPersonal</v>
      </c>
      <c r="G332" s="55" t="str">
        <f t="shared" ref="G332:G395" si="189">IF(D332="","",CONCATENATE($B332,$C332,$D332))</f>
        <v>BOMBEO DE GRAVEL PACKPersonalSupervisor de bombeo</v>
      </c>
      <c r="H332" s="55" t="str">
        <f t="shared" ref="H332:H395" si="190">IF(E332="","",CONCATENATE($B332,$C332,$D332,$E332))</f>
        <v/>
      </c>
      <c r="J332" s="35" t="str">
        <f t="shared" si="177"/>
        <v>-BOMBEO DE GRAVEL PACK</v>
      </c>
      <c r="P332" s="85"/>
      <c r="Q332" s="86"/>
      <c r="R332" s="86"/>
      <c r="T332" s="53"/>
      <c r="U332" s="53"/>
      <c r="W332" s="53"/>
      <c r="Y332" s="53"/>
      <c r="Z332" s="53"/>
      <c r="AA332" s="53"/>
      <c r="AH332" s="58"/>
      <c r="AI332" s="58"/>
      <c r="AJ332" s="58"/>
      <c r="AK332" s="58"/>
      <c r="AL332" s="66"/>
      <c r="AM332" s="58"/>
      <c r="AN332" s="58"/>
      <c r="AO332" s="66"/>
      <c r="AQ332" s="53"/>
      <c r="AS332" s="87"/>
      <c r="AU332" s="58"/>
      <c r="AV332" s="54"/>
      <c r="AX332" s="58"/>
      <c r="AY332" s="66"/>
      <c r="AZ332" s="58"/>
      <c r="BA332" s="58"/>
      <c r="BB332" s="66"/>
      <c r="BD332" s="87"/>
      <c r="BE332" s="87"/>
    </row>
    <row r="333" spans="2:57" x14ac:dyDescent="0.25">
      <c r="B333" s="55" t="str">
        <f t="shared" si="185"/>
        <v>BOMBEO DE GRAVEL PACK</v>
      </c>
      <c r="C333" s="55" t="str">
        <f t="shared" si="186"/>
        <v>Equipamiento &amp; Soporte Técnico</v>
      </c>
      <c r="D333" s="55" t="str">
        <f t="shared" si="187"/>
        <v>Supervisor de bombeo</v>
      </c>
      <c r="E333" s="55" t="str">
        <f t="shared" si="188"/>
        <v/>
      </c>
      <c r="F333" s="55" t="str">
        <f t="shared" si="161"/>
        <v>BOMBEO DE GRAVEL PACKEquipamiento &amp; Soporte Técnico</v>
      </c>
      <c r="G333" s="55" t="str">
        <f t="shared" si="189"/>
        <v>BOMBEO DE GRAVEL PACKEquipamiento &amp; Soporte TécnicoSupervisor de bombeo</v>
      </c>
      <c r="H333" s="55" t="str">
        <f t="shared" si="190"/>
        <v/>
      </c>
      <c r="I333" s="36" t="s">
        <v>34</v>
      </c>
      <c r="J333" s="35" t="str">
        <f t="shared" si="177"/>
        <v>1.2-BOMBEO DE GRAVEL PACK</v>
      </c>
      <c r="N333" s="97" t="s">
        <v>35</v>
      </c>
      <c r="O333" s="97"/>
      <c r="P333" s="98"/>
      <c r="Q333" s="97"/>
      <c r="R333" s="97"/>
      <c r="S333" s="95"/>
      <c r="T333" s="97"/>
      <c r="U333" s="97"/>
      <c r="V333" s="95"/>
      <c r="W333" s="97"/>
      <c r="X333" s="95"/>
      <c r="Y333" s="97"/>
      <c r="Z333" s="97"/>
      <c r="AA333" s="97"/>
      <c r="AB333" s="95"/>
      <c r="AC333" s="97"/>
      <c r="AD333" s="97"/>
      <c r="AE333" s="97"/>
      <c r="AF333" s="97"/>
      <c r="AG333" s="95"/>
      <c r="AH333" s="99"/>
      <c r="AI333" s="100">
        <v>0.5</v>
      </c>
      <c r="AJ333" s="99"/>
      <c r="AK333" s="142">
        <f>SUMIFS($AL:$AL,$F:$F,$F333)</f>
        <v>1</v>
      </c>
      <c r="AL333" s="142"/>
      <c r="AM333" s="99"/>
      <c r="AN333" s="95"/>
      <c r="AO333" s="95"/>
      <c r="AP333" s="95"/>
      <c r="AQ333" s="95"/>
      <c r="AR333" s="95"/>
      <c r="AS333" s="95"/>
      <c r="AT333" s="95"/>
      <c r="AU333" s="99"/>
      <c r="AV333" s="91"/>
      <c r="AW333" s="95"/>
      <c r="AX333" s="99"/>
      <c r="AY333" s="100">
        <f>AI333*BD333</f>
        <v>0</v>
      </c>
      <c r="AZ333" s="99"/>
      <c r="BA333" s="95"/>
      <c r="BB333" s="95"/>
      <c r="BC333" s="95"/>
      <c r="BD333" s="142">
        <f>SUMIFS($BB:$BB,$F:$F,$F333)</f>
        <v>0</v>
      </c>
      <c r="BE333" s="142"/>
    </row>
    <row r="334" spans="2:57" ht="4.5" customHeight="1" x14ac:dyDescent="0.25">
      <c r="B334" s="55" t="str">
        <f t="shared" si="185"/>
        <v>BOMBEO DE GRAVEL PACK</v>
      </c>
      <c r="C334" s="55" t="str">
        <f t="shared" si="186"/>
        <v>Equipamiento &amp; Soporte Técnico</v>
      </c>
      <c r="D334" s="55" t="str">
        <f t="shared" si="187"/>
        <v>Supervisor de bombeo</v>
      </c>
      <c r="E334" s="55" t="str">
        <f t="shared" si="188"/>
        <v/>
      </c>
      <c r="F334" s="55" t="str">
        <f t="shared" si="161"/>
        <v>BOMBEO DE GRAVEL PACKEquipamiento &amp; Soporte Técnico</v>
      </c>
      <c r="G334" s="55" t="str">
        <f t="shared" si="189"/>
        <v>BOMBEO DE GRAVEL PACKEquipamiento &amp; Soporte TécnicoSupervisor de bombeo</v>
      </c>
      <c r="H334" s="55" t="str">
        <f t="shared" si="190"/>
        <v/>
      </c>
      <c r="J334" s="35" t="str">
        <f t="shared" si="177"/>
        <v>-BOMBEO DE GRAVEL PACK</v>
      </c>
      <c r="T334" s="53"/>
      <c r="U334" s="53"/>
      <c r="W334" s="53"/>
      <c r="Y334" s="53"/>
      <c r="Z334" s="53"/>
      <c r="AA334" s="53"/>
      <c r="AC334" s="53"/>
      <c r="AD334" s="53"/>
      <c r="AE334" s="53"/>
      <c r="AF334" s="53"/>
      <c r="AH334" s="58"/>
      <c r="AI334" s="59"/>
      <c r="AJ334" s="58"/>
      <c r="AK334" s="58"/>
      <c r="AL334" s="59"/>
      <c r="AM334" s="58"/>
      <c r="AN334" s="58"/>
      <c r="AO334" s="59"/>
      <c r="AU334" s="58"/>
      <c r="AV334" s="91"/>
      <c r="AX334" s="58"/>
      <c r="AY334" s="59"/>
      <c r="AZ334" s="58"/>
      <c r="BA334" s="58"/>
      <c r="BB334" s="59"/>
      <c r="BD334" s="53"/>
      <c r="BE334" s="53"/>
    </row>
    <row r="335" spans="2:57" x14ac:dyDescent="0.25">
      <c r="B335" s="55" t="str">
        <f t="shared" si="185"/>
        <v>BOMBEO DE GRAVEL PACK</v>
      </c>
      <c r="C335" s="55" t="str">
        <f t="shared" si="186"/>
        <v>Equipamiento &amp; Soporte Técnico</v>
      </c>
      <c r="D335" s="55" t="str">
        <f t="shared" si="187"/>
        <v>Equipamiento</v>
      </c>
      <c r="E335" s="55" t="str">
        <f t="shared" si="188"/>
        <v/>
      </c>
      <c r="F335" s="55" t="str">
        <f t="shared" si="161"/>
        <v>BOMBEO DE GRAVEL PACKEquipamiento &amp; Soporte Técnico</v>
      </c>
      <c r="G335" s="55" t="str">
        <f t="shared" si="189"/>
        <v>BOMBEO DE GRAVEL PACKEquipamiento &amp; Soporte TécnicoEquipamiento</v>
      </c>
      <c r="H335" s="55" t="str">
        <f t="shared" si="190"/>
        <v/>
      </c>
      <c r="J335" s="35" t="str">
        <f t="shared" si="177"/>
        <v>-BOMBEO DE GRAVEL PACK</v>
      </c>
      <c r="N335" s="102"/>
      <c r="O335" s="103" t="s">
        <v>84</v>
      </c>
      <c r="P335" s="104"/>
      <c r="Q335" s="103"/>
      <c r="R335" s="103"/>
      <c r="S335" s="95"/>
      <c r="T335" s="103"/>
      <c r="U335" s="103"/>
      <c r="V335" s="95"/>
      <c r="W335" s="103"/>
      <c r="X335" s="95"/>
      <c r="Y335" s="103"/>
      <c r="Z335" s="103"/>
      <c r="AA335" s="103"/>
      <c r="AB335" s="95"/>
      <c r="AC335" s="103"/>
      <c r="AD335" s="103"/>
      <c r="AE335" s="103"/>
      <c r="AF335" s="103"/>
      <c r="AG335" s="95"/>
      <c r="AH335" s="99"/>
      <c r="AI335" s="59"/>
      <c r="AJ335" s="99"/>
      <c r="AK335" s="105">
        <v>0.5</v>
      </c>
      <c r="AL335" s="106">
        <v>0.5</v>
      </c>
      <c r="AM335" s="99"/>
      <c r="AN335" s="143">
        <f>SUMIFS($AO:$AO,$G:$G,$G335)</f>
        <v>1</v>
      </c>
      <c r="AO335" s="143"/>
      <c r="AP335" s="95"/>
      <c r="AQ335" s="95"/>
      <c r="AR335" s="95"/>
      <c r="AS335" s="95"/>
      <c r="AT335" s="95"/>
      <c r="AU335" s="99"/>
      <c r="AV335" s="91"/>
      <c r="AW335" s="95"/>
      <c r="AX335" s="99"/>
      <c r="AY335" s="59"/>
      <c r="AZ335" s="99"/>
      <c r="BA335" s="105"/>
      <c r="BB335" s="106">
        <f>AL335*BD335</f>
        <v>0</v>
      </c>
      <c r="BC335" s="95"/>
      <c r="BD335" s="144">
        <f>SUMIFS($BE:$BE,$G:$G,$G335)</f>
        <v>0</v>
      </c>
      <c r="BE335" s="144"/>
    </row>
    <row r="336" spans="2:57" ht="4.5" customHeight="1" x14ac:dyDescent="0.25">
      <c r="B336" s="55" t="str">
        <f t="shared" si="185"/>
        <v>BOMBEO DE GRAVEL PACK</v>
      </c>
      <c r="C336" s="55" t="str">
        <f t="shared" si="186"/>
        <v>Equipamiento &amp; Soporte Técnico</v>
      </c>
      <c r="D336" s="55" t="str">
        <f t="shared" si="187"/>
        <v>Equipamiento</v>
      </c>
      <c r="E336" s="55" t="str">
        <f t="shared" si="188"/>
        <v/>
      </c>
      <c r="F336" s="55" t="str">
        <f t="shared" si="161"/>
        <v>BOMBEO DE GRAVEL PACKEquipamiento &amp; Soporte Técnico</v>
      </c>
      <c r="G336" s="55" t="str">
        <f t="shared" si="189"/>
        <v>BOMBEO DE GRAVEL PACKEquipamiento &amp; Soporte TécnicoEquipamiento</v>
      </c>
      <c r="H336" s="55" t="str">
        <f t="shared" si="190"/>
        <v/>
      </c>
      <c r="J336" s="35" t="str">
        <f t="shared" si="177"/>
        <v>-BOMBEO DE GRAVEL PACK</v>
      </c>
      <c r="T336" s="53"/>
      <c r="U336" s="53"/>
      <c r="W336" s="53"/>
      <c r="Y336" s="53"/>
      <c r="Z336" s="53"/>
      <c r="AA336" s="53"/>
      <c r="AH336" s="58"/>
      <c r="AI336" s="59"/>
      <c r="AJ336" s="58"/>
      <c r="AK336" s="74"/>
      <c r="AL336" s="75"/>
      <c r="AM336" s="58"/>
      <c r="AN336" s="58"/>
      <c r="AO336" s="76"/>
      <c r="AQ336" s="53"/>
      <c r="AS336" s="53"/>
      <c r="AU336" s="58"/>
      <c r="AV336" s="91"/>
      <c r="AX336" s="58"/>
      <c r="AY336" s="59"/>
      <c r="AZ336" s="58"/>
      <c r="BA336" s="74"/>
      <c r="BD336" s="58"/>
      <c r="BE336" s="76"/>
    </row>
    <row r="337" spans="2:57" ht="25.5" x14ac:dyDescent="0.25">
      <c r="B337" s="55" t="str">
        <f t="shared" si="185"/>
        <v>BOMBEO DE GRAVEL PACK</v>
      </c>
      <c r="C337" s="55" t="str">
        <f t="shared" si="186"/>
        <v>Equipamiento &amp; Soporte Técnico</v>
      </c>
      <c r="D337" s="55" t="str">
        <f t="shared" si="187"/>
        <v>Equipamiento</v>
      </c>
      <c r="E337" s="55" t="str">
        <f t="shared" si="188"/>
        <v xml:space="preserve">Cumpimiento del equipamiento solicitado en el pliego técnico </v>
      </c>
      <c r="F337" s="55" t="str">
        <f t="shared" si="161"/>
        <v>BOMBEO DE GRAVEL PACKEquipamiento &amp; Soporte Técnico</v>
      </c>
      <c r="G337" s="55" t="str">
        <f t="shared" si="189"/>
        <v>BOMBEO DE GRAVEL PACKEquipamiento &amp; Soporte TécnicoEquipamiento</v>
      </c>
      <c r="H337" s="55" t="str">
        <f t="shared" si="190"/>
        <v xml:space="preserve">BOMBEO DE GRAVEL PACKEquipamiento &amp; Soporte TécnicoEquipamientoCumpimiento del equipamiento solicitado en el pliego técnico </v>
      </c>
      <c r="J337" s="35" t="str">
        <f t="shared" si="177"/>
        <v>-BOMBEO DE GRAVEL PACK</v>
      </c>
      <c r="P337" s="77" t="s">
        <v>247</v>
      </c>
      <c r="Q337" s="78"/>
      <c r="R337" s="78" t="s">
        <v>248</v>
      </c>
      <c r="T337" s="79" t="s">
        <v>30</v>
      </c>
      <c r="U337" s="79"/>
      <c r="W337" s="79" t="s">
        <v>118</v>
      </c>
      <c r="Y337" s="80" t="s">
        <v>31</v>
      </c>
      <c r="Z337" s="80" t="s">
        <v>31</v>
      </c>
      <c r="AA337" s="80" t="s">
        <v>31</v>
      </c>
      <c r="AC337" s="81" t="str">
        <f>IF($T337="Cumplimiento","",INDEX(TABLA_TIPO_MEDICION[1],MATCH($U337,TABLA_TIPO_MEDICION[TIPO_MEDICION],0),1))</f>
        <v/>
      </c>
      <c r="AD337" s="81" t="str">
        <f>IF($T337="Cumplimiento","",INDEX(TABLA_TIPO_MEDICION[2],MATCH($U337,TABLA_TIPO_MEDICION[TIPO_MEDICION],0),1))</f>
        <v/>
      </c>
      <c r="AE337" s="81" t="str">
        <f>IF($T337="Cumplimiento","",INDEX(TABLA_TIPO_MEDICION[3],MATCH($U337,TABLA_TIPO_MEDICION[TIPO_MEDICION],0),1))</f>
        <v/>
      </c>
      <c r="AF337" s="81" t="str">
        <f>IF($T337="Cumplimiento","",INDEX(TABLA_TIPO_MEDICION[4],MATCH($U337,TABLA_TIPO_MEDICION[TIPO_MEDICION],0),1))</f>
        <v/>
      </c>
      <c r="AH337" s="74"/>
      <c r="AI337" s="74"/>
      <c r="AJ337" s="58"/>
      <c r="AK337" s="74"/>
      <c r="AL337" s="74"/>
      <c r="AM337" s="58"/>
      <c r="AN337" s="58"/>
      <c r="AO337" s="82">
        <v>1</v>
      </c>
      <c r="AQ337" s="3"/>
      <c r="AS337" s="83" t="str">
        <f>IF($AQ337="","",IF($T337="Cumplimiento",INDEX(TABLA_SI_NO[Valor],MATCH($AQ337,TABLA_SI_NO[SI_NO],0),1),IF($AQ337&lt;$Y337,$AC337,IF($AQ337&lt;$Z337,$AD337,IF($AQ337&lt;$AA337,$AE337,IF($AQ337&gt;=$AA337,$AF337))))))</f>
        <v/>
      </c>
      <c r="AU337" s="74"/>
      <c r="AV337" s="84">
        <f t="shared" ref="AV337" si="191">IF(W337="SI",IF(AS337=0,1,0),0)</f>
        <v>0</v>
      </c>
      <c r="AX337" s="74"/>
      <c r="AY337" s="59"/>
      <c r="AZ337" s="58"/>
      <c r="BA337" s="74"/>
      <c r="BD337" s="58"/>
      <c r="BE337" s="82">
        <f t="shared" ref="BE337" si="192">IF($AS337="",0,$AS337*$AO337)</f>
        <v>0</v>
      </c>
    </row>
    <row r="338" spans="2:57" ht="4.5" customHeight="1" x14ac:dyDescent="0.25">
      <c r="B338" s="55" t="str">
        <f t="shared" si="185"/>
        <v>BOMBEO DE GRAVEL PACK</v>
      </c>
      <c r="C338" s="55" t="str">
        <f t="shared" si="186"/>
        <v>Equipamiento &amp; Soporte Técnico</v>
      </c>
      <c r="D338" s="55" t="str">
        <f t="shared" si="187"/>
        <v>Equipamiento</v>
      </c>
      <c r="E338" s="55" t="str">
        <f t="shared" si="188"/>
        <v/>
      </c>
      <c r="F338" s="55" t="str">
        <f t="shared" si="161"/>
        <v>BOMBEO DE GRAVEL PACKEquipamiento &amp; Soporte Técnico</v>
      </c>
      <c r="G338" s="55" t="str">
        <f t="shared" si="189"/>
        <v>BOMBEO DE GRAVEL PACKEquipamiento &amp; Soporte TécnicoEquipamiento</v>
      </c>
      <c r="H338" s="55" t="str">
        <f t="shared" si="190"/>
        <v/>
      </c>
      <c r="J338" s="35" t="str">
        <f t="shared" si="177"/>
        <v>-BOMBEO DE GRAVEL PACK</v>
      </c>
      <c r="AY338" s="59"/>
      <c r="BB338" s="75"/>
    </row>
    <row r="339" spans="2:57" x14ac:dyDescent="0.25">
      <c r="B339" s="55" t="str">
        <f t="shared" si="185"/>
        <v>BOMBEO DE GRAVEL PACK</v>
      </c>
      <c r="C339" s="55" t="str">
        <f t="shared" si="186"/>
        <v>Equipamiento &amp; Soporte Técnico</v>
      </c>
      <c r="D339" s="55" t="str">
        <f t="shared" si="187"/>
        <v>Consumibles</v>
      </c>
      <c r="E339" s="55" t="str">
        <f t="shared" si="188"/>
        <v/>
      </c>
      <c r="F339" s="55" t="str">
        <f t="shared" si="161"/>
        <v>BOMBEO DE GRAVEL PACKEquipamiento &amp; Soporte Técnico</v>
      </c>
      <c r="G339" s="55" t="str">
        <f t="shared" si="189"/>
        <v>BOMBEO DE GRAVEL PACKEquipamiento &amp; Soporte TécnicoConsumibles</v>
      </c>
      <c r="H339" s="55" t="str">
        <f t="shared" si="190"/>
        <v/>
      </c>
      <c r="J339" s="35" t="str">
        <f t="shared" si="177"/>
        <v>-BOMBEO DE GRAVEL PACK</v>
      </c>
      <c r="O339" s="103" t="s">
        <v>241</v>
      </c>
      <c r="P339" s="104"/>
      <c r="Q339" s="103"/>
      <c r="R339" s="103"/>
      <c r="S339" s="95"/>
      <c r="T339" s="103"/>
      <c r="U339" s="103"/>
      <c r="V339" s="95"/>
      <c r="W339" s="103"/>
      <c r="X339" s="95"/>
      <c r="Y339" s="103"/>
      <c r="Z339" s="103"/>
      <c r="AA339" s="103"/>
      <c r="AB339" s="95"/>
      <c r="AC339" s="103"/>
      <c r="AD339" s="103"/>
      <c r="AE339" s="103"/>
      <c r="AF339" s="103"/>
      <c r="AG339" s="95"/>
      <c r="AH339" s="99"/>
      <c r="AI339" s="59"/>
      <c r="AJ339" s="99"/>
      <c r="AK339" s="105">
        <v>0.5</v>
      </c>
      <c r="AL339" s="106">
        <v>0.5</v>
      </c>
      <c r="AM339" s="99"/>
      <c r="AN339" s="143">
        <f>SUMIFS($AO:$AO,$G:$G,$G339)</f>
        <v>1</v>
      </c>
      <c r="AO339" s="143"/>
      <c r="AP339" s="95"/>
      <c r="AQ339" s="95"/>
      <c r="AR339" s="95"/>
      <c r="AS339" s="95"/>
      <c r="AT339" s="95"/>
      <c r="AU339" s="99"/>
      <c r="AV339" s="91"/>
      <c r="AW339" s="95"/>
      <c r="AX339" s="99"/>
      <c r="AY339" s="59"/>
      <c r="AZ339" s="99"/>
      <c r="BA339" s="105"/>
      <c r="BB339" s="106">
        <f>AL339*BD339</f>
        <v>0</v>
      </c>
      <c r="BC339" s="95"/>
      <c r="BD339" s="144">
        <f>SUMIFS($BE:$BE,$G:$G,$G339)</f>
        <v>0</v>
      </c>
      <c r="BE339" s="144"/>
    </row>
    <row r="340" spans="2:57" ht="4.5" customHeight="1" x14ac:dyDescent="0.25">
      <c r="B340" s="55" t="str">
        <f t="shared" si="185"/>
        <v>BOMBEO DE GRAVEL PACK</v>
      </c>
      <c r="C340" s="55" t="str">
        <f t="shared" si="186"/>
        <v>Equipamiento &amp; Soporte Técnico</v>
      </c>
      <c r="D340" s="55" t="str">
        <f t="shared" si="187"/>
        <v>Consumibles</v>
      </c>
      <c r="E340" s="55" t="str">
        <f t="shared" si="188"/>
        <v/>
      </c>
      <c r="F340" s="55" t="str">
        <f t="shared" si="161"/>
        <v>BOMBEO DE GRAVEL PACKEquipamiento &amp; Soporte Técnico</v>
      </c>
      <c r="G340" s="55" t="str">
        <f t="shared" si="189"/>
        <v>BOMBEO DE GRAVEL PACKEquipamiento &amp; Soporte TécnicoConsumibles</v>
      </c>
      <c r="H340" s="55" t="str">
        <f t="shared" si="190"/>
        <v/>
      </c>
      <c r="J340" s="35" t="str">
        <f t="shared" si="177"/>
        <v>-BOMBEO DE GRAVEL PACK</v>
      </c>
      <c r="O340" s="130"/>
      <c r="P340" s="131"/>
      <c r="Q340" s="130"/>
      <c r="R340" s="130"/>
      <c r="S340" s="132"/>
      <c r="T340" s="130"/>
      <c r="U340" s="130"/>
      <c r="V340" s="132"/>
      <c r="W340" s="130"/>
      <c r="X340" s="132"/>
      <c r="Y340" s="130"/>
      <c r="Z340" s="130"/>
      <c r="AA340" s="130"/>
      <c r="AB340" s="132"/>
      <c r="AC340" s="130"/>
      <c r="AD340" s="130"/>
      <c r="AE340" s="130"/>
      <c r="AF340" s="130"/>
      <c r="AG340" s="132"/>
      <c r="AH340" s="133"/>
      <c r="AI340" s="134"/>
      <c r="AJ340" s="133"/>
      <c r="AK340" s="135"/>
      <c r="AL340" s="136"/>
      <c r="AM340" s="133"/>
      <c r="AN340" s="137"/>
      <c r="AO340" s="137"/>
      <c r="AP340" s="132"/>
      <c r="AQ340" s="132"/>
      <c r="AR340" s="132"/>
      <c r="AS340" s="132"/>
      <c r="AT340" s="132"/>
      <c r="AU340" s="133"/>
      <c r="AV340" s="138"/>
      <c r="AW340" s="132"/>
      <c r="AX340" s="133"/>
      <c r="AY340" s="134"/>
      <c r="AZ340" s="133"/>
      <c r="BA340" s="135"/>
      <c r="BB340" s="136"/>
      <c r="BC340" s="132"/>
      <c r="BD340" s="139"/>
      <c r="BE340" s="139"/>
    </row>
    <row r="341" spans="2:57" ht="26.25" customHeight="1" x14ac:dyDescent="0.25">
      <c r="B341" s="55" t="str">
        <f t="shared" si="185"/>
        <v>BOMBEO DE GRAVEL PACK</v>
      </c>
      <c r="C341" s="55" t="str">
        <f t="shared" si="186"/>
        <v>Equipamiento &amp; Soporte Técnico</v>
      </c>
      <c r="D341" s="55" t="str">
        <f t="shared" si="187"/>
        <v>Consumibles</v>
      </c>
      <c r="E341" s="55" t="str">
        <f t="shared" si="188"/>
        <v>Materiales químicos y acidos</v>
      </c>
      <c r="F341" s="55" t="str">
        <f t="shared" si="161"/>
        <v>BOMBEO DE GRAVEL PACKEquipamiento &amp; Soporte Técnico</v>
      </c>
      <c r="G341" s="55" t="str">
        <f t="shared" si="189"/>
        <v>BOMBEO DE GRAVEL PACKEquipamiento &amp; Soporte TécnicoConsumibles</v>
      </c>
      <c r="H341" s="55" t="str">
        <f t="shared" si="190"/>
        <v>BOMBEO DE GRAVEL PACKEquipamiento &amp; Soporte TécnicoConsumiblesMateriales químicos y acidos</v>
      </c>
      <c r="J341" s="35" t="str">
        <f t="shared" si="177"/>
        <v>-BOMBEO DE GRAVEL PACK</v>
      </c>
      <c r="P341" s="77" t="s">
        <v>242</v>
      </c>
      <c r="Q341" s="78"/>
      <c r="R341" s="78" t="s">
        <v>37</v>
      </c>
      <c r="T341" s="79" t="s">
        <v>30</v>
      </c>
      <c r="U341" s="79"/>
      <c r="W341" s="79" t="s">
        <v>25</v>
      </c>
      <c r="Y341" s="80" t="s">
        <v>31</v>
      </c>
      <c r="Z341" s="80" t="s">
        <v>31</v>
      </c>
      <c r="AA341" s="80" t="s">
        <v>31</v>
      </c>
      <c r="AC341" s="81" t="str">
        <f>IF($T341="Cumplimiento","",INDEX(TABLA_TIPO_MEDICION[1],MATCH($U341,TABLA_TIPO_MEDICION[TIPO_MEDICION],0),1))</f>
        <v/>
      </c>
      <c r="AD341" s="81" t="str">
        <f>IF($T341="Cumplimiento","",INDEX(TABLA_TIPO_MEDICION[2],MATCH($U341,TABLA_TIPO_MEDICION[TIPO_MEDICION],0),1))</f>
        <v/>
      </c>
      <c r="AE341" s="81" t="str">
        <f>IF($T341="Cumplimiento","",INDEX(TABLA_TIPO_MEDICION[3],MATCH($U341,TABLA_TIPO_MEDICION[TIPO_MEDICION],0),1))</f>
        <v/>
      </c>
      <c r="AF341" s="81" t="str">
        <f>IF($T341="Cumplimiento","",INDEX(TABLA_TIPO_MEDICION[4],MATCH($U341,TABLA_TIPO_MEDICION[TIPO_MEDICION],0),1))</f>
        <v/>
      </c>
      <c r="AH341" s="74"/>
      <c r="AI341" s="66"/>
      <c r="AJ341" s="58"/>
      <c r="AK341" s="58"/>
      <c r="AL341" s="58"/>
      <c r="AM341" s="58"/>
      <c r="AN341" s="58"/>
      <c r="AO341" s="82">
        <v>0.2</v>
      </c>
      <c r="AQ341" s="3"/>
      <c r="AS341" s="83" t="str">
        <f>IF($AQ341="","",IF($T341="Cumplimiento",INDEX(TABLA_SI_NO[Valor],MATCH($AQ341,TABLA_SI_NO[SI_NO],0),1),IF($AQ341&lt;$Y341,$AC341,IF($AQ341&lt;$Z341,$AD341,IF($AQ341&lt;$AA341,$AE341,IF($AQ341&gt;=$AA341,$AF341))))))</f>
        <v/>
      </c>
      <c r="AU341" s="74"/>
      <c r="AV341" s="84">
        <f t="shared" ref="AV341" si="193">IF(W341="SI",IF(AS341=0,1,0),0)</f>
        <v>0</v>
      </c>
      <c r="AX341" s="74"/>
      <c r="AY341" s="66"/>
      <c r="AZ341" s="58"/>
      <c r="BA341" s="74"/>
      <c r="BB341" s="66"/>
      <c r="BD341" s="58"/>
      <c r="BE341" s="82">
        <f t="shared" ref="BE341" si="194">IF($AS341="",0,$AS341*$AO341)</f>
        <v>0</v>
      </c>
    </row>
    <row r="342" spans="2:57" ht="26.25" customHeight="1" x14ac:dyDescent="0.25">
      <c r="B342" s="55" t="str">
        <f t="shared" si="185"/>
        <v>BOMBEO DE GRAVEL PACK</v>
      </c>
      <c r="C342" s="55" t="str">
        <f t="shared" si="186"/>
        <v>Equipamiento &amp; Soporte Técnico</v>
      </c>
      <c r="D342" s="55" t="str">
        <f t="shared" si="187"/>
        <v>Consumibles</v>
      </c>
      <c r="E342" s="55" t="str">
        <f t="shared" si="188"/>
        <v>Grava</v>
      </c>
      <c r="F342" s="55" t="str">
        <f t="shared" si="161"/>
        <v>BOMBEO DE GRAVEL PACKEquipamiento &amp; Soporte Técnico</v>
      </c>
      <c r="G342" s="55" t="str">
        <f t="shared" si="189"/>
        <v>BOMBEO DE GRAVEL PACKEquipamiento &amp; Soporte TécnicoConsumibles</v>
      </c>
      <c r="H342" s="55" t="str">
        <f t="shared" si="190"/>
        <v>BOMBEO DE GRAVEL PACKEquipamiento &amp; Soporte TécnicoConsumiblesGrava</v>
      </c>
      <c r="J342" s="35" t="str">
        <f t="shared" si="177"/>
        <v>-BOMBEO DE GRAVEL PACK</v>
      </c>
      <c r="P342" s="77" t="s">
        <v>243</v>
      </c>
      <c r="Q342" s="78"/>
      <c r="R342" s="78" t="s">
        <v>244</v>
      </c>
      <c r="T342" s="79" t="s">
        <v>30</v>
      </c>
      <c r="U342" s="79"/>
      <c r="W342" s="79" t="s">
        <v>25</v>
      </c>
      <c r="Y342" s="80" t="s">
        <v>31</v>
      </c>
      <c r="Z342" s="80" t="s">
        <v>31</v>
      </c>
      <c r="AA342" s="80" t="s">
        <v>31</v>
      </c>
      <c r="AC342" s="81"/>
      <c r="AD342" s="81"/>
      <c r="AE342" s="81"/>
      <c r="AF342" s="81"/>
      <c r="AH342" s="74"/>
      <c r="AI342" s="66"/>
      <c r="AJ342" s="58"/>
      <c r="AK342" s="58"/>
      <c r="AL342" s="58"/>
      <c r="AM342" s="58"/>
      <c r="AN342" s="58"/>
      <c r="AO342" s="82">
        <v>0.2</v>
      </c>
      <c r="AQ342" s="3"/>
      <c r="AS342" s="83" t="str">
        <f>IF($AQ342="","",IF($T342="Cumplimiento",INDEX(TABLA_SI_NO[Valor],MATCH($AQ342,TABLA_SI_NO[SI_NO],0),1),IF($AQ342&lt;$Y342,$AC342,IF($AQ342&lt;$Z342,$AD342,IF($AQ342&lt;$AA342,$AE342,IF($AQ342&gt;=$AA342,$AF342))))))</f>
        <v/>
      </c>
      <c r="AU342" s="74"/>
      <c r="AV342" s="84">
        <f t="shared" ref="AV342" si="195">IF(W342="SI",IF(AS342=0,1,0),0)</f>
        <v>0</v>
      </c>
      <c r="AX342" s="74"/>
      <c r="AY342" s="66"/>
      <c r="AZ342" s="58"/>
      <c r="BA342" s="74"/>
      <c r="BB342" s="66"/>
      <c r="BD342" s="58"/>
      <c r="BE342" s="82">
        <f t="shared" ref="BE342:BE345" si="196">IF($AS342="",0,$AS342*$AO342)</f>
        <v>0</v>
      </c>
    </row>
    <row r="343" spans="2:57" ht="26.25" customHeight="1" x14ac:dyDescent="0.25">
      <c r="B343" s="55" t="str">
        <f t="shared" si="185"/>
        <v>BOMBEO DE GRAVEL PACK</v>
      </c>
      <c r="C343" s="55" t="str">
        <f t="shared" si="186"/>
        <v>Equipamiento &amp; Soporte Técnico</v>
      </c>
      <c r="D343" s="55" t="str">
        <f t="shared" si="187"/>
        <v>Consumibles</v>
      </c>
      <c r="E343" s="55" t="str">
        <f t="shared" si="188"/>
        <v>Programa de fluidos</v>
      </c>
      <c r="F343" s="55" t="str">
        <f t="shared" si="161"/>
        <v>BOMBEO DE GRAVEL PACKEquipamiento &amp; Soporte Técnico</v>
      </c>
      <c r="G343" s="55" t="str">
        <f t="shared" si="189"/>
        <v>BOMBEO DE GRAVEL PACKEquipamiento &amp; Soporte TécnicoConsumibles</v>
      </c>
      <c r="H343" s="55" t="str">
        <f t="shared" si="190"/>
        <v>BOMBEO DE GRAVEL PACKEquipamiento &amp; Soporte TécnicoConsumiblesPrograma de fluidos</v>
      </c>
      <c r="J343" s="35" t="str">
        <f t="shared" si="177"/>
        <v>-BOMBEO DE GRAVEL PACK</v>
      </c>
      <c r="P343" s="77" t="s">
        <v>39</v>
      </c>
      <c r="Q343" s="78"/>
      <c r="R343" s="78" t="s">
        <v>245</v>
      </c>
      <c r="T343" s="79" t="s">
        <v>30</v>
      </c>
      <c r="U343" s="79"/>
      <c r="W343" s="79" t="s">
        <v>118</v>
      </c>
      <c r="Y343" s="80" t="s">
        <v>31</v>
      </c>
      <c r="Z343" s="80" t="s">
        <v>31</v>
      </c>
      <c r="AA343" s="80" t="s">
        <v>31</v>
      </c>
      <c r="AC343" s="81" t="str">
        <f>IF($T343="Cumplimiento","",INDEX(TABLA_TIPO_MEDICION[1],MATCH($U343,TABLA_TIPO_MEDICION[TIPO_MEDICION],0),1))</f>
        <v/>
      </c>
      <c r="AD343" s="81" t="str">
        <f>IF($T343="Cumplimiento","",INDEX(TABLA_TIPO_MEDICION[2],MATCH($U343,TABLA_TIPO_MEDICION[TIPO_MEDICION],0),1))</f>
        <v/>
      </c>
      <c r="AE343" s="81" t="str">
        <f>IF($T343="Cumplimiento","",INDEX(TABLA_TIPO_MEDICION[3],MATCH($U343,TABLA_TIPO_MEDICION[TIPO_MEDICION],0),1))</f>
        <v/>
      </c>
      <c r="AF343" s="81" t="str">
        <f>IF($T343="Cumplimiento","",INDEX(TABLA_TIPO_MEDICION[4],MATCH($U343,TABLA_TIPO_MEDICION[TIPO_MEDICION],0),1))</f>
        <v/>
      </c>
      <c r="AH343" s="74"/>
      <c r="AI343" s="66"/>
      <c r="AJ343" s="58"/>
      <c r="AK343" s="58"/>
      <c r="AL343" s="58"/>
      <c r="AM343" s="58"/>
      <c r="AN343" s="58"/>
      <c r="AO343" s="82">
        <v>0.2</v>
      </c>
      <c r="AQ343" s="3"/>
      <c r="AS343" s="83" t="str">
        <f>IF($AQ343="","",IF($T343="Cumplimiento",INDEX(TABLA_SI_NO[Valor],MATCH($AQ343,TABLA_SI_NO[SI_NO],0),1),IF($AQ343&lt;$Y343,$AC343,IF($AQ343&lt;$Z343,$AD343,IF($AQ343&lt;$AA343,$AE343,IF($AQ343&gt;=$AA343,$AF343))))))</f>
        <v/>
      </c>
      <c r="AU343" s="74"/>
      <c r="AV343" s="84">
        <f t="shared" ref="AV343" si="197">IF(W343="SI",IF(AS343=0,1,0),0)</f>
        <v>0</v>
      </c>
      <c r="AX343" s="74"/>
      <c r="AY343" s="66"/>
      <c r="AZ343" s="58"/>
      <c r="BA343" s="74"/>
      <c r="BB343" s="66"/>
      <c r="BD343" s="58"/>
      <c r="BE343" s="82">
        <f t="shared" si="196"/>
        <v>0</v>
      </c>
    </row>
    <row r="344" spans="2:57" ht="26.25" customHeight="1" x14ac:dyDescent="0.25">
      <c r="B344" s="55" t="str">
        <f t="shared" si="185"/>
        <v>BOMBEO DE GRAVEL PACK</v>
      </c>
      <c r="C344" s="55" t="str">
        <f t="shared" si="186"/>
        <v>Equipamiento &amp; Soporte Técnico</v>
      </c>
      <c r="D344" s="55" t="str">
        <f t="shared" si="187"/>
        <v>Consumibles</v>
      </c>
      <c r="E344" s="55" t="str">
        <f t="shared" si="188"/>
        <v>Control de calidad de los productos</v>
      </c>
      <c r="F344" s="55" t="str">
        <f t="shared" si="161"/>
        <v>BOMBEO DE GRAVEL PACKEquipamiento &amp; Soporte Técnico</v>
      </c>
      <c r="G344" s="55" t="str">
        <f t="shared" si="189"/>
        <v>BOMBEO DE GRAVEL PACKEquipamiento &amp; Soporte TécnicoConsumibles</v>
      </c>
      <c r="H344" s="55" t="str">
        <f t="shared" si="190"/>
        <v>BOMBEO DE GRAVEL PACKEquipamiento &amp; Soporte TécnicoConsumiblesControl de calidad de los productos</v>
      </c>
      <c r="J344" s="35" t="str">
        <f t="shared" si="177"/>
        <v>-BOMBEO DE GRAVEL PACK</v>
      </c>
      <c r="P344" s="77" t="s">
        <v>41</v>
      </c>
      <c r="Q344" s="78"/>
      <c r="R344" s="78" t="s">
        <v>42</v>
      </c>
      <c r="T344" s="79" t="s">
        <v>30</v>
      </c>
      <c r="U344" s="79"/>
      <c r="W344" s="79" t="s">
        <v>25</v>
      </c>
      <c r="Y344" s="80" t="s">
        <v>31</v>
      </c>
      <c r="Z344" s="80" t="s">
        <v>31</v>
      </c>
      <c r="AA344" s="80" t="s">
        <v>31</v>
      </c>
      <c r="AC344" s="81" t="str">
        <f>IF($T344="Cumplimiento","",INDEX(TABLA_TIPO_MEDICION[1],MATCH($U344,TABLA_TIPO_MEDICION[TIPO_MEDICION],0),1))</f>
        <v/>
      </c>
      <c r="AD344" s="81" t="str">
        <f>IF($T344="Cumplimiento","",INDEX(TABLA_TIPO_MEDICION[2],MATCH($U344,TABLA_TIPO_MEDICION[TIPO_MEDICION],0),1))</f>
        <v/>
      </c>
      <c r="AE344" s="81" t="str">
        <f>IF($T344="Cumplimiento","",INDEX(TABLA_TIPO_MEDICION[3],MATCH($U344,TABLA_TIPO_MEDICION[TIPO_MEDICION],0),1))</f>
        <v/>
      </c>
      <c r="AF344" s="81" t="str">
        <f>IF($T344="Cumplimiento","",INDEX(TABLA_TIPO_MEDICION[4],MATCH($U344,TABLA_TIPO_MEDICION[TIPO_MEDICION],0),1))</f>
        <v/>
      </c>
      <c r="AH344" s="74"/>
      <c r="AI344" s="66"/>
      <c r="AJ344" s="58"/>
      <c r="AK344" s="58"/>
      <c r="AL344" s="58"/>
      <c r="AM344" s="58"/>
      <c r="AN344" s="58"/>
      <c r="AO344" s="82">
        <v>0.2</v>
      </c>
      <c r="AQ344" s="3"/>
      <c r="AS344" s="83" t="str">
        <f>IF($AQ344="","",IF($T344="Cumplimiento",INDEX(TABLA_SI_NO[Valor],MATCH($AQ344,TABLA_SI_NO[SI_NO],0),1),IF($AQ344&lt;$Y344,$AC344,IF($AQ344&lt;$Z344,$AD344,IF($AQ344&lt;$AA344,$AE344,IF($AQ344&gt;=$AA344,$AF344))))))</f>
        <v/>
      </c>
      <c r="AU344" s="74"/>
      <c r="AV344" s="84">
        <f t="shared" ref="AV344:AV345" si="198">IF(W344="SI",IF(AS344=0,1,0),0)</f>
        <v>0</v>
      </c>
      <c r="AX344" s="74"/>
      <c r="AY344" s="66"/>
      <c r="AZ344" s="58"/>
      <c r="BA344" s="74"/>
      <c r="BB344" s="66"/>
      <c r="BD344" s="58"/>
      <c r="BE344" s="82">
        <f t="shared" si="196"/>
        <v>0</v>
      </c>
    </row>
    <row r="345" spans="2:57" ht="26.25" customHeight="1" x14ac:dyDescent="0.25">
      <c r="B345" s="55" t="str">
        <f t="shared" si="185"/>
        <v>BOMBEO DE GRAVEL PACK</v>
      </c>
      <c r="C345" s="55" t="str">
        <f t="shared" si="186"/>
        <v>Equipamiento &amp; Soporte Técnico</v>
      </c>
      <c r="D345" s="55" t="str">
        <f t="shared" si="187"/>
        <v>Consumibles</v>
      </c>
      <c r="E345" s="55" t="str">
        <f t="shared" si="188"/>
        <v>Ensayos de laboratorio de las formulaciones</v>
      </c>
      <c r="F345" s="55" t="str">
        <f t="shared" si="161"/>
        <v>BOMBEO DE GRAVEL PACKEquipamiento &amp; Soporte Técnico</v>
      </c>
      <c r="G345" s="55" t="str">
        <f t="shared" si="189"/>
        <v>BOMBEO DE GRAVEL PACKEquipamiento &amp; Soporte TécnicoConsumibles</v>
      </c>
      <c r="H345" s="55" t="str">
        <f t="shared" si="190"/>
        <v>BOMBEO DE GRAVEL PACKEquipamiento &amp; Soporte TécnicoConsumiblesEnsayos de laboratorio de las formulaciones</v>
      </c>
      <c r="J345" s="35" t="str">
        <f t="shared" si="177"/>
        <v>-BOMBEO DE GRAVEL PACK</v>
      </c>
      <c r="P345" s="77" t="s">
        <v>43</v>
      </c>
      <c r="Q345" s="78"/>
      <c r="R345" s="78" t="s">
        <v>246</v>
      </c>
      <c r="T345" s="79" t="s">
        <v>30</v>
      </c>
      <c r="U345" s="79"/>
      <c r="W345" s="79" t="s">
        <v>25</v>
      </c>
      <c r="Y345" s="80" t="s">
        <v>31</v>
      </c>
      <c r="Z345" s="80" t="s">
        <v>31</v>
      </c>
      <c r="AA345" s="80" t="s">
        <v>31</v>
      </c>
      <c r="AC345" s="81" t="str">
        <f>IF($T345="Cumplimiento","",INDEX(TABLA_TIPO_MEDICION[1],MATCH($U345,TABLA_TIPO_MEDICION[TIPO_MEDICION],0),1))</f>
        <v/>
      </c>
      <c r="AD345" s="81" t="str">
        <f>IF($T345="Cumplimiento","",INDEX(TABLA_TIPO_MEDICION[2],MATCH($U345,TABLA_TIPO_MEDICION[TIPO_MEDICION],0),1))</f>
        <v/>
      </c>
      <c r="AE345" s="81" t="str">
        <f>IF($T345="Cumplimiento","",INDEX(TABLA_TIPO_MEDICION[3],MATCH($U345,TABLA_TIPO_MEDICION[TIPO_MEDICION],0),1))</f>
        <v/>
      </c>
      <c r="AF345" s="81" t="str">
        <f>IF($T345="Cumplimiento","",INDEX(TABLA_TIPO_MEDICION[4],MATCH($U345,TABLA_TIPO_MEDICION[TIPO_MEDICION],0),1))</f>
        <v/>
      </c>
      <c r="AH345" s="74"/>
      <c r="AI345" s="66"/>
      <c r="AJ345" s="58"/>
      <c r="AK345" s="58"/>
      <c r="AL345" s="58"/>
      <c r="AM345" s="58"/>
      <c r="AN345" s="58"/>
      <c r="AO345" s="82">
        <v>0.2</v>
      </c>
      <c r="AQ345" s="3"/>
      <c r="AS345" s="83" t="str">
        <f>IF($AQ345="","",IF($T345="Cumplimiento",INDEX(TABLA_SI_NO[Valor],MATCH($AQ345,TABLA_SI_NO[SI_NO],0),1),IF($AQ345&lt;$Y345,$AC345,IF($AQ345&lt;$Z345,$AD345,IF($AQ345&lt;$AA345,$AE345,IF($AQ345&gt;=$AA345,$AF345))))))</f>
        <v/>
      </c>
      <c r="AU345" s="74"/>
      <c r="AV345" s="84">
        <f t="shared" si="198"/>
        <v>0</v>
      </c>
      <c r="AX345" s="74"/>
      <c r="AY345" s="66"/>
      <c r="AZ345" s="58"/>
      <c r="BA345" s="74"/>
      <c r="BB345" s="66"/>
      <c r="BD345" s="58"/>
      <c r="BE345" s="82">
        <f t="shared" si="196"/>
        <v>0</v>
      </c>
    </row>
    <row r="346" spans="2:57" ht="4.5" customHeight="1" x14ac:dyDescent="0.25">
      <c r="B346" s="55" t="str">
        <f t="shared" si="185"/>
        <v>BOMBEO DE GRAVEL PACK</v>
      </c>
      <c r="C346" s="55" t="str">
        <f t="shared" si="186"/>
        <v>Equipamiento &amp; Soporte Técnico</v>
      </c>
      <c r="D346" s="55" t="str">
        <f t="shared" si="187"/>
        <v>Consumibles</v>
      </c>
      <c r="E346" s="55" t="str">
        <f t="shared" si="188"/>
        <v/>
      </c>
      <c r="F346" s="55" t="str">
        <f t="shared" si="161"/>
        <v>BOMBEO DE GRAVEL PACKEquipamiento &amp; Soporte Técnico</v>
      </c>
      <c r="G346" s="55" t="str">
        <f t="shared" si="189"/>
        <v>BOMBEO DE GRAVEL PACKEquipamiento &amp; Soporte TécnicoConsumibles</v>
      </c>
      <c r="H346" s="55" t="str">
        <f t="shared" si="190"/>
        <v/>
      </c>
      <c r="J346" s="35" t="str">
        <f t="shared" si="177"/>
        <v>-BOMBEO DE GRAVEL PACK</v>
      </c>
      <c r="AY346" s="59"/>
      <c r="BB346" s="75"/>
    </row>
    <row r="347" spans="2:57" x14ac:dyDescent="0.25">
      <c r="B347" s="55" t="str">
        <f t="shared" si="185"/>
        <v>BOMBEO DE GRAVEL PACK</v>
      </c>
      <c r="C347" s="55" t="str">
        <f t="shared" si="186"/>
        <v>Facilidades / Instalaciones</v>
      </c>
      <c r="D347" s="55" t="str">
        <f t="shared" si="187"/>
        <v>Consumibles</v>
      </c>
      <c r="E347" s="55" t="str">
        <f t="shared" si="188"/>
        <v/>
      </c>
      <c r="F347" s="55" t="str">
        <f t="shared" si="161"/>
        <v>BOMBEO DE GRAVEL PACKFacilidades / Instalaciones</v>
      </c>
      <c r="G347" s="55" t="str">
        <f t="shared" si="189"/>
        <v>BOMBEO DE GRAVEL PACKFacilidades / InstalacionesConsumibles</v>
      </c>
      <c r="H347" s="55" t="str">
        <f t="shared" si="190"/>
        <v/>
      </c>
      <c r="I347" s="36" t="s">
        <v>58</v>
      </c>
      <c r="J347" s="35" t="str">
        <f t="shared" si="177"/>
        <v>1.3-BOMBEO DE GRAVEL PACK</v>
      </c>
      <c r="N347" s="62" t="s">
        <v>59</v>
      </c>
      <c r="O347" s="62"/>
      <c r="P347" s="63"/>
      <c r="Q347" s="62"/>
      <c r="R347" s="62"/>
      <c r="T347" s="62"/>
      <c r="U347" s="62"/>
      <c r="W347" s="62"/>
      <c r="Y347" s="62"/>
      <c r="Z347" s="62"/>
      <c r="AA347" s="62"/>
      <c r="AC347" s="62"/>
      <c r="AD347" s="62"/>
      <c r="AE347" s="62"/>
      <c r="AF347" s="62"/>
      <c r="AH347" s="58"/>
      <c r="AI347" s="64">
        <v>0.1</v>
      </c>
      <c r="AJ347" s="58"/>
      <c r="AK347" s="65">
        <f>SUMIFS($AL:$AL,$F:$F,$F347)</f>
        <v>1</v>
      </c>
      <c r="AL347" s="65"/>
      <c r="AM347" s="58"/>
      <c r="AN347" s="42"/>
      <c r="AO347" s="42"/>
      <c r="AP347" s="42"/>
      <c r="AQ347" s="42"/>
      <c r="AR347" s="42"/>
      <c r="AS347" s="42"/>
      <c r="AT347" s="42"/>
      <c r="AU347" s="42"/>
      <c r="AX347" s="58"/>
      <c r="AY347" s="64">
        <f>AI347*BD347</f>
        <v>0</v>
      </c>
      <c r="AZ347" s="58"/>
      <c r="BD347" s="65">
        <f>SUMIFS($BB:$BB,$F:$F,$F347)</f>
        <v>0</v>
      </c>
      <c r="BE347" s="65"/>
    </row>
    <row r="348" spans="2:57" ht="4.5" customHeight="1" x14ac:dyDescent="0.25">
      <c r="B348" s="55" t="str">
        <f t="shared" si="185"/>
        <v>BOMBEO DE GRAVEL PACK</v>
      </c>
      <c r="C348" s="55" t="str">
        <f t="shared" si="186"/>
        <v>Facilidades / Instalaciones</v>
      </c>
      <c r="D348" s="55" t="str">
        <f t="shared" si="187"/>
        <v>Consumibles</v>
      </c>
      <c r="E348" s="55" t="str">
        <f t="shared" si="188"/>
        <v/>
      </c>
      <c r="F348" s="55" t="str">
        <f t="shared" si="161"/>
        <v>BOMBEO DE GRAVEL PACKFacilidades / Instalaciones</v>
      </c>
      <c r="G348" s="55" t="str">
        <f t="shared" si="189"/>
        <v>BOMBEO DE GRAVEL PACKFacilidades / InstalacionesConsumibles</v>
      </c>
      <c r="H348" s="55" t="str">
        <f t="shared" si="190"/>
        <v/>
      </c>
      <c r="J348" s="35" t="str">
        <f t="shared" si="177"/>
        <v>-BOMBEO DE GRAVEL PACK</v>
      </c>
      <c r="T348" s="53"/>
      <c r="U348" s="53"/>
      <c r="W348" s="53"/>
      <c r="Y348" s="53"/>
      <c r="Z348" s="53"/>
      <c r="AA348" s="53"/>
      <c r="AC348" s="53"/>
      <c r="AD348" s="53"/>
      <c r="AE348" s="53"/>
      <c r="AF348" s="53"/>
      <c r="AH348" s="58"/>
      <c r="AI348" s="59"/>
      <c r="AJ348" s="58"/>
      <c r="AK348" s="58"/>
      <c r="AL348" s="59"/>
      <c r="AM348" s="58"/>
      <c r="AN348" s="58"/>
      <c r="AO348" s="59"/>
      <c r="AQ348" s="42"/>
      <c r="AR348" s="42"/>
      <c r="AS348" s="42"/>
      <c r="AT348" s="42"/>
      <c r="AU348" s="42"/>
      <c r="AX348" s="58"/>
      <c r="AY348" s="59"/>
      <c r="AZ348" s="58"/>
      <c r="BA348" s="58"/>
      <c r="BB348" s="59"/>
      <c r="BD348" s="53"/>
      <c r="BE348" s="53"/>
    </row>
    <row r="349" spans="2:57" x14ac:dyDescent="0.25">
      <c r="B349" s="55" t="str">
        <f t="shared" si="185"/>
        <v>BOMBEO DE GRAVEL PACK</v>
      </c>
      <c r="C349" s="55" t="str">
        <f t="shared" si="186"/>
        <v>Facilidades / Instalaciones</v>
      </c>
      <c r="D349" s="55" t="str">
        <f t="shared" si="187"/>
        <v>Planta</v>
      </c>
      <c r="E349" s="55" t="str">
        <f t="shared" si="188"/>
        <v/>
      </c>
      <c r="F349" s="55" t="str">
        <f t="shared" si="161"/>
        <v>BOMBEO DE GRAVEL PACKFacilidades / Instalaciones</v>
      </c>
      <c r="G349" s="55" t="str">
        <f t="shared" si="189"/>
        <v>BOMBEO DE GRAVEL PACKFacilidades / InstalacionesPlanta</v>
      </c>
      <c r="H349" s="55" t="str">
        <f t="shared" si="190"/>
        <v/>
      </c>
      <c r="J349" s="35" t="str">
        <f t="shared" si="177"/>
        <v>-BOMBEO DE GRAVEL PACK</v>
      </c>
      <c r="N349" s="67"/>
      <c r="O349" s="68" t="s">
        <v>97</v>
      </c>
      <c r="P349" s="69"/>
      <c r="Q349" s="68"/>
      <c r="R349" s="68"/>
      <c r="T349" s="68"/>
      <c r="U349" s="68"/>
      <c r="W349" s="68"/>
      <c r="Y349" s="68"/>
      <c r="Z349" s="68"/>
      <c r="AA349" s="68"/>
      <c r="AC349" s="68"/>
      <c r="AD349" s="68"/>
      <c r="AE349" s="68"/>
      <c r="AF349" s="68"/>
      <c r="AH349" s="58"/>
      <c r="AJ349" s="58"/>
      <c r="AK349" s="70">
        <v>0.5</v>
      </c>
      <c r="AL349" s="71">
        <v>1</v>
      </c>
      <c r="AM349" s="58"/>
      <c r="AN349" s="72">
        <f>SUMIFS($AO:$AO,$G:$G,$G349)</f>
        <v>1</v>
      </c>
      <c r="AO349" s="73"/>
      <c r="AQ349" s="42"/>
      <c r="AR349" s="42"/>
      <c r="AS349" s="42"/>
      <c r="AT349" s="42"/>
      <c r="AU349" s="42"/>
      <c r="AX349" s="58"/>
      <c r="AY349" s="59"/>
      <c r="AZ349" s="58"/>
      <c r="BA349" s="70"/>
      <c r="BB349" s="71">
        <f>AL349*BD349</f>
        <v>0</v>
      </c>
      <c r="BD349" s="72">
        <f>SUMIFS($BE:$BE,$G:$G,$G349)</f>
        <v>0</v>
      </c>
      <c r="BE349" s="73"/>
    </row>
    <row r="350" spans="2:57" ht="4.5" customHeight="1" x14ac:dyDescent="0.25">
      <c r="B350" s="55" t="str">
        <f t="shared" si="185"/>
        <v>BOMBEO DE GRAVEL PACK</v>
      </c>
      <c r="C350" s="55" t="str">
        <f t="shared" si="186"/>
        <v>Facilidades / Instalaciones</v>
      </c>
      <c r="D350" s="55" t="str">
        <f t="shared" si="187"/>
        <v>Planta</v>
      </c>
      <c r="E350" s="55" t="str">
        <f t="shared" si="188"/>
        <v/>
      </c>
      <c r="F350" s="55" t="str">
        <f t="shared" ref="F350:F397" si="199">CONCATENATE($B350,$C350)</f>
        <v>BOMBEO DE GRAVEL PACKFacilidades / Instalaciones</v>
      </c>
      <c r="G350" s="55" t="str">
        <f t="shared" si="189"/>
        <v>BOMBEO DE GRAVEL PACKFacilidades / InstalacionesPlanta</v>
      </c>
      <c r="H350" s="55" t="str">
        <f t="shared" si="190"/>
        <v/>
      </c>
      <c r="J350" s="35" t="str">
        <f t="shared" si="177"/>
        <v>-BOMBEO DE GRAVEL PACK</v>
      </c>
      <c r="T350" s="53"/>
      <c r="U350" s="53"/>
      <c r="W350" s="53"/>
      <c r="Y350" s="53"/>
      <c r="Z350" s="53"/>
      <c r="AA350" s="53"/>
      <c r="AJ350" s="58"/>
      <c r="AK350" s="74"/>
      <c r="AL350" s="75"/>
      <c r="AM350" s="58"/>
      <c r="AN350" s="58"/>
      <c r="AO350" s="76"/>
      <c r="AQ350" s="53"/>
      <c r="AS350" s="53"/>
      <c r="AU350" s="58"/>
      <c r="AV350" s="93"/>
      <c r="AX350" s="58"/>
      <c r="AY350" s="59"/>
      <c r="AZ350" s="58"/>
      <c r="BA350" s="74"/>
      <c r="BB350" s="75"/>
      <c r="BD350" s="58"/>
      <c r="BE350" s="76"/>
    </row>
    <row r="351" spans="2:57" ht="25.5" x14ac:dyDescent="0.25">
      <c r="B351" s="55" t="str">
        <f t="shared" si="185"/>
        <v>BOMBEO DE GRAVEL PACK</v>
      </c>
      <c r="C351" s="55" t="str">
        <f t="shared" si="186"/>
        <v>Facilidades / Instalaciones</v>
      </c>
      <c r="D351" s="55" t="str">
        <f t="shared" si="187"/>
        <v>Planta</v>
      </c>
      <c r="E351" s="55" t="str">
        <f t="shared" si="188"/>
        <v>Base Operativa</v>
      </c>
      <c r="F351" s="55" t="str">
        <f t="shared" si="199"/>
        <v>BOMBEO DE GRAVEL PACKFacilidades / Instalaciones</v>
      </c>
      <c r="G351" s="55" t="str">
        <f t="shared" si="189"/>
        <v>BOMBEO DE GRAVEL PACKFacilidades / InstalacionesPlanta</v>
      </c>
      <c r="H351" s="55" t="str">
        <f t="shared" si="190"/>
        <v>BOMBEO DE GRAVEL PACKFacilidades / InstalacionesPlantaBase Operativa</v>
      </c>
      <c r="J351" s="35" t="str">
        <f t="shared" si="177"/>
        <v>-BOMBEO DE GRAVEL PACK</v>
      </c>
      <c r="P351" s="77" t="s">
        <v>162</v>
      </c>
      <c r="Q351" s="124" t="s">
        <v>163</v>
      </c>
      <c r="R351" s="78" t="s">
        <v>164</v>
      </c>
      <c r="T351" s="79" t="s">
        <v>30</v>
      </c>
      <c r="U351" s="79"/>
      <c r="W351" s="79" t="s">
        <v>38</v>
      </c>
      <c r="Y351" s="92" t="s">
        <v>31</v>
      </c>
      <c r="Z351" s="92" t="s">
        <v>31</v>
      </c>
      <c r="AA351" s="92" t="s">
        <v>31</v>
      </c>
      <c r="AC351" s="81" t="str">
        <f>IF($T351="Cumplimiento","",INDEX(TABLA_TIPO_MEDICION[1],MATCH($U351,TABLA_TIPO_MEDICION[TIPO_MEDICION],0),1))</f>
        <v/>
      </c>
      <c r="AD351" s="81" t="str">
        <f>IF($T351="Cumplimiento","",INDEX(TABLA_TIPO_MEDICION[2],MATCH($U351,TABLA_TIPO_MEDICION[TIPO_MEDICION],0),1))</f>
        <v/>
      </c>
      <c r="AE351" s="81" t="str">
        <f>IF($T351="Cumplimiento","",INDEX(TABLA_TIPO_MEDICION[3],MATCH($U351,TABLA_TIPO_MEDICION[TIPO_MEDICION],0),1))</f>
        <v/>
      </c>
      <c r="AF351" s="81" t="str">
        <f>IF($T351="Cumplimiento","",INDEX(TABLA_TIPO_MEDICION[4],MATCH($U351,TABLA_TIPO_MEDICION[TIPO_MEDICION],0),1))</f>
        <v/>
      </c>
      <c r="AJ351" s="58"/>
      <c r="AK351" s="74"/>
      <c r="AL351" s="74"/>
      <c r="AM351" s="58"/>
      <c r="AN351" s="58"/>
      <c r="AO351" s="82">
        <v>0.4</v>
      </c>
      <c r="AQ351" s="3"/>
      <c r="AS351" s="83" t="str">
        <f>IF($AQ351="","",IF($T351="Cumplimiento",INDEX(TABLA_SI_NO[Valor],MATCH($AQ351,TABLA_SI_NO[SI_NO],0),1),IF($AQ351&lt;$Y351,$AC351,IF($AQ351&lt;$Z351,$AD351,IF($AQ351&lt;$AA351,$AE351,IF($AQ351&gt;=$AA351,$AF351))))))</f>
        <v/>
      </c>
      <c r="AU351" s="74"/>
      <c r="AV351" s="84">
        <f t="shared" ref="AV351" si="200">IF(W351="SI",IF(AS351=0,1,0),0)</f>
        <v>0</v>
      </c>
      <c r="AX351" s="74"/>
      <c r="AY351" s="59"/>
      <c r="AZ351" s="58"/>
      <c r="BA351" s="74"/>
      <c r="BB351" s="75"/>
      <c r="BD351" s="58"/>
      <c r="BE351" s="82">
        <f t="shared" ref="BE351" si="201">IF($AS351="",0,$AS351*$AO351)</f>
        <v>0</v>
      </c>
    </row>
    <row r="352" spans="2:57" ht="25.5" x14ac:dyDescent="0.25">
      <c r="B352" s="55" t="str">
        <f t="shared" si="185"/>
        <v>BOMBEO DE GRAVEL PACK</v>
      </c>
      <c r="C352" s="55" t="str">
        <f t="shared" si="186"/>
        <v>Facilidades / Instalaciones</v>
      </c>
      <c r="D352" s="55" t="str">
        <f t="shared" si="187"/>
        <v>Planta</v>
      </c>
      <c r="E352" s="55" t="str">
        <f t="shared" si="188"/>
        <v>Cantidad de unidades soportadas offshore en el país A menos de 6 Hs Puerto</v>
      </c>
      <c r="F352" s="55" t="str">
        <f t="shared" si="199"/>
        <v>BOMBEO DE GRAVEL PACKFacilidades / Instalaciones</v>
      </c>
      <c r="G352" s="55" t="str">
        <f t="shared" si="189"/>
        <v>BOMBEO DE GRAVEL PACKFacilidades / InstalacionesPlanta</v>
      </c>
      <c r="H352" s="55" t="str">
        <f t="shared" si="190"/>
        <v>BOMBEO DE GRAVEL PACKFacilidades / InstalacionesPlantaCantidad de unidades soportadas offshore en el país A menos de 6 Hs Puerto</v>
      </c>
      <c r="J352" s="35" t="str">
        <f t="shared" si="177"/>
        <v>-BOMBEO DE GRAVEL PACK</v>
      </c>
      <c r="P352" s="77" t="s">
        <v>149</v>
      </c>
      <c r="Q352" s="78" t="s">
        <v>150</v>
      </c>
      <c r="R352" s="78" t="s">
        <v>249</v>
      </c>
      <c r="T352" s="79" t="s">
        <v>30</v>
      </c>
      <c r="U352" s="79"/>
      <c r="W352" s="79" t="s">
        <v>118</v>
      </c>
      <c r="Y352" s="92" t="s">
        <v>31</v>
      </c>
      <c r="Z352" s="92" t="s">
        <v>31</v>
      </c>
      <c r="AA352" s="92" t="s">
        <v>31</v>
      </c>
      <c r="AC352" s="81" t="str">
        <f>IF($T352="Cumplimiento","",INDEX(TABLA_TIPO_MEDICION[1],MATCH($U352,TABLA_TIPO_MEDICION[TIPO_MEDICION],0),1))</f>
        <v/>
      </c>
      <c r="AD352" s="81" t="str">
        <f>IF($T352="Cumplimiento","",INDEX(TABLA_TIPO_MEDICION[2],MATCH($U352,TABLA_TIPO_MEDICION[TIPO_MEDICION],0),1))</f>
        <v/>
      </c>
      <c r="AE352" s="81" t="str">
        <f>IF($T352="Cumplimiento","",INDEX(TABLA_TIPO_MEDICION[3],MATCH($U352,TABLA_TIPO_MEDICION[TIPO_MEDICION],0),1))</f>
        <v/>
      </c>
      <c r="AF352" s="81" t="str">
        <f>IF($T352="Cumplimiento","",INDEX(TABLA_TIPO_MEDICION[4],MATCH($U352,TABLA_TIPO_MEDICION[TIPO_MEDICION],0),1))</f>
        <v/>
      </c>
      <c r="AJ352" s="58"/>
      <c r="AK352" s="74"/>
      <c r="AL352" s="74"/>
      <c r="AM352" s="58"/>
      <c r="AN352" s="58"/>
      <c r="AO352" s="82">
        <v>0.3</v>
      </c>
      <c r="AQ352" s="3"/>
      <c r="AS352" s="83" t="str">
        <f>IF($AQ352="","",IF($T352="Cumplimiento",INDEX(TABLA_SI_NO[Valor],MATCH($AQ352,TABLA_SI_NO[SI_NO],0),1),IF($AQ352&lt;$Y352,$AC352,IF($AQ352&lt;$Z352,$AD352,IF($AQ352&lt;$AA352,$AE352,IF($AQ352&gt;=$AA352,$AF352))))))</f>
        <v/>
      </c>
      <c r="AU352" s="74"/>
      <c r="AV352" s="84">
        <f t="shared" ref="AV352" si="202">IF(W352="SI",IF(AS352=0,1,0),0)</f>
        <v>0</v>
      </c>
      <c r="AX352" s="74"/>
      <c r="AY352" s="59"/>
      <c r="AZ352" s="58"/>
      <c r="BA352" s="74"/>
      <c r="BB352" s="75"/>
      <c r="BD352" s="58"/>
      <c r="BE352" s="82">
        <f t="shared" ref="BE352" si="203">IF($AS352="",0,$AS352*$AO352)</f>
        <v>0</v>
      </c>
    </row>
    <row r="353" spans="2:57" ht="25.5" x14ac:dyDescent="0.25">
      <c r="B353" s="55" t="str">
        <f t="shared" si="185"/>
        <v>BOMBEO DE GRAVEL PACK</v>
      </c>
      <c r="C353" s="55" t="str">
        <f t="shared" si="186"/>
        <v>Facilidades / Instalaciones</v>
      </c>
      <c r="D353" s="55" t="str">
        <f t="shared" si="187"/>
        <v>Planta</v>
      </c>
      <c r="E353" s="55" t="str">
        <f t="shared" si="188"/>
        <v>Capacidad de Inspección  en cercanías de Paraíso</v>
      </c>
      <c r="F353" s="55" t="str">
        <f t="shared" si="199"/>
        <v>BOMBEO DE GRAVEL PACKFacilidades / Instalaciones</v>
      </c>
      <c r="G353" s="55" t="str">
        <f t="shared" si="189"/>
        <v>BOMBEO DE GRAVEL PACKFacilidades / InstalacionesPlanta</v>
      </c>
      <c r="H353" s="55" t="str">
        <f t="shared" si="190"/>
        <v>BOMBEO DE GRAVEL PACKFacilidades / InstalacionesPlantaCapacidad de Inspección  en cercanías de Paraíso</v>
      </c>
      <c r="J353" s="35" t="str">
        <f t="shared" si="177"/>
        <v>-BOMBEO DE GRAVEL PACK</v>
      </c>
      <c r="P353" s="77" t="s">
        <v>254</v>
      </c>
      <c r="Q353" s="78" t="s">
        <v>255</v>
      </c>
      <c r="R353" s="78" t="s">
        <v>164</v>
      </c>
      <c r="T353" s="79" t="s">
        <v>30</v>
      </c>
      <c r="U353" s="79"/>
      <c r="W353" s="79" t="s">
        <v>118</v>
      </c>
      <c r="Y353" s="92" t="s">
        <v>31</v>
      </c>
      <c r="Z353" s="92" t="s">
        <v>31</v>
      </c>
      <c r="AA353" s="92" t="s">
        <v>31</v>
      </c>
      <c r="AC353" s="81" t="str">
        <f>IF($T353="Cumplimiento","",INDEX(TABLA_TIPO_MEDICION[1],MATCH($U353,TABLA_TIPO_MEDICION[TIPO_MEDICION],0),1))</f>
        <v/>
      </c>
      <c r="AD353" s="81" t="str">
        <f>IF($T353="Cumplimiento","",INDEX(TABLA_TIPO_MEDICION[2],MATCH($U353,TABLA_TIPO_MEDICION[TIPO_MEDICION],0),1))</f>
        <v/>
      </c>
      <c r="AE353" s="81" t="str">
        <f>IF($T353="Cumplimiento","",INDEX(TABLA_TIPO_MEDICION[3],MATCH($U353,TABLA_TIPO_MEDICION[TIPO_MEDICION],0),1))</f>
        <v/>
      </c>
      <c r="AF353" s="81" t="str">
        <f>IF($T353="Cumplimiento","",INDEX(TABLA_TIPO_MEDICION[4],MATCH($U353,TABLA_TIPO_MEDICION[TIPO_MEDICION],0),1))</f>
        <v/>
      </c>
      <c r="AJ353" s="58"/>
      <c r="AK353" s="74"/>
      <c r="AL353" s="74"/>
      <c r="AM353" s="58"/>
      <c r="AN353" s="58"/>
      <c r="AO353" s="82">
        <v>0.3</v>
      </c>
      <c r="AQ353" s="3"/>
      <c r="AS353" s="83" t="str">
        <f>IF($AQ353="","",IF($T353="Cumplimiento",INDEX(TABLA_SI_NO[Valor],MATCH($AQ353,TABLA_SI_NO[SI_NO],0),1),IF($AQ353&lt;$Y353,$AC353,IF($AQ353&lt;$Z353,$AD353,IF($AQ353&lt;$AA353,$AE353,IF($AQ353&gt;=$AA353,$AF353))))))</f>
        <v/>
      </c>
      <c r="AU353" s="74"/>
      <c r="AV353" s="84">
        <f t="shared" ref="AV353" si="204">IF(W353="SI",IF(AS353=0,1,0),0)</f>
        <v>0</v>
      </c>
      <c r="AX353" s="74"/>
      <c r="AY353" s="59"/>
      <c r="AZ353" s="58"/>
      <c r="BA353" s="74"/>
      <c r="BB353" s="75"/>
      <c r="BD353" s="58"/>
      <c r="BE353" s="82">
        <f t="shared" ref="BE353" si="205">IF($AS353="",0,$AS353*$AO353)</f>
        <v>0</v>
      </c>
    </row>
    <row r="354" spans="2:57" s="125" customFormat="1" ht="4.5" customHeight="1" x14ac:dyDescent="0.25">
      <c r="B354" s="55" t="str">
        <f t="shared" si="185"/>
        <v>BOMBEO DE GRAVEL PACK</v>
      </c>
      <c r="C354" s="55" t="str">
        <f t="shared" si="186"/>
        <v>Facilidades / Instalaciones</v>
      </c>
      <c r="D354" s="55" t="str">
        <f t="shared" si="187"/>
        <v>Planta</v>
      </c>
      <c r="E354" s="55" t="str">
        <f t="shared" si="188"/>
        <v/>
      </c>
      <c r="F354" s="55" t="str">
        <f t="shared" si="199"/>
        <v>BOMBEO DE GRAVEL PACKFacilidades / Instalaciones</v>
      </c>
      <c r="G354" s="55" t="str">
        <f t="shared" si="189"/>
        <v>BOMBEO DE GRAVEL PACKFacilidades / InstalacionesPlanta</v>
      </c>
      <c r="H354" s="55" t="str">
        <f t="shared" si="190"/>
        <v/>
      </c>
      <c r="I354" s="36"/>
      <c r="J354" s="35" t="str">
        <f t="shared" si="177"/>
        <v>-BOMBEO DE GRAVEL PACK</v>
      </c>
      <c r="K354" s="35"/>
      <c r="L354" s="35"/>
      <c r="P354" s="107"/>
      <c r="Q354" s="114"/>
      <c r="R354" s="114"/>
      <c r="T354" s="115"/>
      <c r="U354" s="108"/>
      <c r="V354" s="35"/>
      <c r="W354" s="115"/>
      <c r="Y354" s="116"/>
      <c r="Z354" s="116"/>
      <c r="AA354" s="116"/>
      <c r="AC354" s="109"/>
      <c r="AD354" s="109"/>
      <c r="AE354" s="109"/>
      <c r="AF354" s="109"/>
      <c r="AG354" s="35"/>
      <c r="AH354" s="35"/>
      <c r="AJ354" s="128"/>
      <c r="AK354" s="118"/>
      <c r="AL354" s="118"/>
      <c r="AM354" s="128"/>
      <c r="AN354" s="128"/>
      <c r="AO354" s="119"/>
      <c r="AQ354" s="120"/>
      <c r="AS354" s="110"/>
      <c r="AU354" s="118"/>
      <c r="AV354" s="121"/>
      <c r="AX354" s="74"/>
      <c r="AY354" s="59"/>
      <c r="AZ354" s="58"/>
      <c r="BA354" s="74"/>
      <c r="BB354" s="75"/>
      <c r="BD354" s="128"/>
      <c r="BE354" s="119"/>
    </row>
    <row r="355" spans="2:57" x14ac:dyDescent="0.25">
      <c r="B355" s="55" t="str">
        <f t="shared" si="185"/>
        <v>BOMBEO DE GRAVEL PACK</v>
      </c>
      <c r="C355" s="55" t="str">
        <f t="shared" si="186"/>
        <v>Facilidades / Instalaciones</v>
      </c>
      <c r="D355" s="55" t="str">
        <f t="shared" si="187"/>
        <v>Planta</v>
      </c>
      <c r="E355" s="55" t="str">
        <f t="shared" si="188"/>
        <v/>
      </c>
      <c r="F355" s="55" t="str">
        <f t="shared" si="199"/>
        <v>BOMBEO DE GRAVEL PACKFacilidades / Instalaciones</v>
      </c>
      <c r="G355" s="55" t="str">
        <f t="shared" si="189"/>
        <v>BOMBEO DE GRAVEL PACKFacilidades / InstalacionesPlanta</v>
      </c>
      <c r="H355" s="55" t="str">
        <f t="shared" si="190"/>
        <v/>
      </c>
      <c r="J355" s="35" t="str">
        <f t="shared" si="177"/>
        <v>-BOMBEO DE GRAVEL PACK</v>
      </c>
    </row>
    <row r="356" spans="2:57" x14ac:dyDescent="0.25">
      <c r="B356" s="55" t="str">
        <f t="shared" si="185"/>
        <v>TCP  &amp; ESP/DST</v>
      </c>
      <c r="C356" s="55" t="str">
        <f t="shared" si="186"/>
        <v>Facilidades / Instalaciones</v>
      </c>
      <c r="D356" s="55" t="str">
        <f t="shared" si="187"/>
        <v>Planta</v>
      </c>
      <c r="E356" s="55" t="str">
        <f t="shared" si="188"/>
        <v/>
      </c>
      <c r="F356" s="55" t="str">
        <f t="shared" si="199"/>
        <v>TCP  &amp; ESP/DSTFacilidades / Instalaciones</v>
      </c>
      <c r="G356" s="55" t="str">
        <f t="shared" si="189"/>
        <v>TCP  &amp; ESP/DSTFacilidades / InstalacionesPlanta</v>
      </c>
      <c r="H356" s="55" t="str">
        <f t="shared" si="190"/>
        <v/>
      </c>
      <c r="I356" s="36">
        <v>1</v>
      </c>
      <c r="J356" s="35" t="str">
        <f t="shared" si="177"/>
        <v>1-TCP  &amp; ESP/DST</v>
      </c>
      <c r="M356" s="39" t="s">
        <v>250</v>
      </c>
      <c r="N356" s="39"/>
      <c r="O356" s="39"/>
      <c r="P356" s="40"/>
      <c r="Q356" s="39"/>
      <c r="R356" s="39"/>
      <c r="T356" s="56" t="s">
        <v>16</v>
      </c>
      <c r="U356" s="56"/>
      <c r="W356" s="56"/>
      <c r="Y356" s="56"/>
      <c r="Z356" s="56"/>
      <c r="AA356" s="56"/>
      <c r="AC356" s="56"/>
      <c r="AD356" s="56"/>
      <c r="AE356" s="56"/>
      <c r="AF356" s="56"/>
      <c r="AH356" s="57">
        <f>SUMIFS($AI:$AI,$B:$B,$B356)</f>
        <v>1</v>
      </c>
      <c r="AI356" s="57"/>
      <c r="AJ356" s="58"/>
      <c r="AK356" s="58"/>
      <c r="AL356" s="58"/>
      <c r="AM356" s="58"/>
      <c r="AN356" s="59"/>
      <c r="AO356" s="59"/>
      <c r="AQ356" s="53"/>
      <c r="AR356" s="53"/>
      <c r="AS356" s="53"/>
      <c r="AU356" s="60" t="str">
        <f>IF(SUMIFS($AV:$AV,$B:$B,$B356)&gt;0,"NC","")</f>
        <v/>
      </c>
      <c r="AV356" s="61"/>
      <c r="AZ356" s="58"/>
      <c r="BA356" s="59"/>
      <c r="BB356" s="59"/>
      <c r="BD356" s="57">
        <f>IF(AU356="NC",0,SUMIFS($AY:$AY,$B:$B,$B356))</f>
        <v>0</v>
      </c>
      <c r="BE356" s="57"/>
    </row>
    <row r="357" spans="2:57" ht="4.5" customHeight="1" x14ac:dyDescent="0.25">
      <c r="B357" s="55" t="str">
        <f t="shared" si="185"/>
        <v>TCP  &amp; ESP/DST</v>
      </c>
      <c r="C357" s="55" t="str">
        <f t="shared" si="186"/>
        <v>Facilidades / Instalaciones</v>
      </c>
      <c r="D357" s="55" t="str">
        <f t="shared" si="187"/>
        <v>Planta</v>
      </c>
      <c r="E357" s="55" t="str">
        <f t="shared" si="188"/>
        <v/>
      </c>
      <c r="F357" s="55" t="str">
        <f t="shared" si="199"/>
        <v>TCP  &amp; ESP/DSTFacilidades / Instalaciones</v>
      </c>
      <c r="G357" s="55" t="str">
        <f t="shared" si="189"/>
        <v>TCP  &amp; ESP/DSTFacilidades / InstalacionesPlanta</v>
      </c>
      <c r="H357" s="55" t="str">
        <f t="shared" si="190"/>
        <v/>
      </c>
      <c r="J357" s="35" t="str">
        <f t="shared" si="177"/>
        <v>-TCP  &amp; ESP/DST</v>
      </c>
      <c r="T357" s="53"/>
      <c r="U357" s="53"/>
      <c r="W357" s="53"/>
      <c r="Y357" s="53"/>
      <c r="Z357" s="53"/>
      <c r="AA357" s="53"/>
      <c r="AH357" s="58"/>
      <c r="AI357" s="59"/>
      <c r="AJ357" s="58"/>
      <c r="AK357" s="58"/>
      <c r="AL357" s="59"/>
      <c r="AM357" s="58"/>
      <c r="AN357" s="59"/>
      <c r="AO357" s="59"/>
      <c r="AQ357" s="53"/>
      <c r="AR357" s="53"/>
      <c r="AS357" s="53"/>
      <c r="AU357" s="58"/>
      <c r="AV357" s="54"/>
      <c r="AX357" s="58"/>
      <c r="AY357" s="59"/>
      <c r="AZ357" s="58"/>
      <c r="BA357" s="59"/>
      <c r="BB357" s="59"/>
      <c r="BD357" s="53"/>
      <c r="BE357" s="53"/>
    </row>
    <row r="358" spans="2:57" x14ac:dyDescent="0.25">
      <c r="B358" s="55" t="str">
        <f t="shared" si="185"/>
        <v>TCP  &amp; ESP/DST</v>
      </c>
      <c r="C358" s="55" t="str">
        <f t="shared" si="186"/>
        <v>Personal</v>
      </c>
      <c r="D358" s="55" t="str">
        <f t="shared" si="187"/>
        <v>Planta</v>
      </c>
      <c r="E358" s="55" t="str">
        <f t="shared" si="188"/>
        <v/>
      </c>
      <c r="F358" s="55" t="str">
        <f t="shared" si="199"/>
        <v>TCP  &amp; ESP/DSTPersonal</v>
      </c>
      <c r="G358" s="55" t="str">
        <f t="shared" si="189"/>
        <v>TCP  &amp; ESP/DSTPersonalPlanta</v>
      </c>
      <c r="H358" s="55" t="str">
        <f t="shared" si="190"/>
        <v/>
      </c>
      <c r="I358" s="36" t="s">
        <v>18</v>
      </c>
      <c r="J358" s="35" t="str">
        <f t="shared" si="177"/>
        <v>1.1-TCP  &amp; ESP/DST</v>
      </c>
      <c r="N358" s="62" t="s">
        <v>19</v>
      </c>
      <c r="O358" s="62"/>
      <c r="P358" s="63"/>
      <c r="Q358" s="62"/>
      <c r="R358" s="62"/>
      <c r="T358" s="62"/>
      <c r="U358" s="62"/>
      <c r="W358" s="62"/>
      <c r="Y358" s="62"/>
      <c r="Z358" s="62"/>
      <c r="AA358" s="62"/>
      <c r="AC358" s="62"/>
      <c r="AD358" s="62"/>
      <c r="AE358" s="62"/>
      <c r="AF358" s="62"/>
      <c r="AH358" s="58"/>
      <c r="AI358" s="64">
        <v>0.4</v>
      </c>
      <c r="AJ358" s="58"/>
      <c r="AK358" s="65">
        <f>SUMIFS($AL:$AL,$F:$F,$F358)</f>
        <v>1</v>
      </c>
      <c r="AL358" s="65"/>
      <c r="AM358" s="53"/>
      <c r="AN358" s="53"/>
      <c r="AO358" s="53"/>
      <c r="AP358" s="53"/>
      <c r="AQ358" s="53"/>
      <c r="AR358" s="53"/>
      <c r="AS358" s="53"/>
      <c r="AU358" s="58"/>
      <c r="AV358" s="54"/>
      <c r="AX358" s="58"/>
      <c r="AY358" s="64">
        <f>AI358*BD358</f>
        <v>0</v>
      </c>
      <c r="AZ358" s="58"/>
      <c r="BD358" s="65">
        <f>SUMIFS($BB:$BB,$F:$F,$F358)</f>
        <v>0</v>
      </c>
      <c r="BE358" s="65"/>
    </row>
    <row r="359" spans="2:57" ht="4.5" customHeight="1" x14ac:dyDescent="0.25">
      <c r="B359" s="55" t="str">
        <f t="shared" si="185"/>
        <v>TCP  &amp; ESP/DST</v>
      </c>
      <c r="C359" s="55" t="str">
        <f t="shared" si="186"/>
        <v>Personal</v>
      </c>
      <c r="D359" s="55" t="str">
        <f t="shared" si="187"/>
        <v>Planta</v>
      </c>
      <c r="E359" s="55" t="str">
        <f t="shared" si="188"/>
        <v/>
      </c>
      <c r="F359" s="55" t="str">
        <f t="shared" si="199"/>
        <v>TCP  &amp; ESP/DSTPersonal</v>
      </c>
      <c r="G359" s="55" t="str">
        <f t="shared" si="189"/>
        <v>TCP  &amp; ESP/DSTPersonalPlanta</v>
      </c>
      <c r="H359" s="55" t="str">
        <f t="shared" si="190"/>
        <v/>
      </c>
      <c r="J359" s="35" t="str">
        <f t="shared" si="177"/>
        <v>-TCP  &amp; ESP/DST</v>
      </c>
      <c r="T359" s="53"/>
      <c r="U359" s="53"/>
      <c r="W359" s="53"/>
      <c r="Y359" s="53"/>
      <c r="Z359" s="53"/>
      <c r="AA359" s="53"/>
      <c r="AC359" s="53"/>
      <c r="AD359" s="53"/>
      <c r="AE359" s="53"/>
      <c r="AF359" s="53"/>
      <c r="AH359" s="58"/>
      <c r="AI359" s="59"/>
      <c r="AJ359" s="58"/>
      <c r="AK359" s="58"/>
      <c r="AL359" s="59"/>
      <c r="AM359" s="58"/>
      <c r="AN359" s="58"/>
      <c r="AO359" s="59"/>
      <c r="AP359" s="53"/>
      <c r="AQ359" s="53"/>
      <c r="AR359" s="53"/>
      <c r="AS359" s="53"/>
      <c r="AU359" s="58"/>
      <c r="AV359" s="54"/>
      <c r="AX359" s="58"/>
      <c r="AY359" s="66"/>
      <c r="AZ359" s="58"/>
      <c r="BA359" s="58"/>
      <c r="BB359" s="59"/>
      <c r="BD359" s="53"/>
      <c r="BE359" s="53"/>
    </row>
    <row r="360" spans="2:57" x14ac:dyDescent="0.25">
      <c r="B360" s="55" t="str">
        <f t="shared" si="185"/>
        <v>TCP  &amp; ESP/DST</v>
      </c>
      <c r="C360" s="55" t="str">
        <f t="shared" si="186"/>
        <v>Personal</v>
      </c>
      <c r="D360" s="55" t="str">
        <f t="shared" si="187"/>
        <v>Referente Técnico de la Línea</v>
      </c>
      <c r="E360" s="55" t="str">
        <f t="shared" si="188"/>
        <v/>
      </c>
      <c r="F360" s="55" t="str">
        <f t="shared" si="199"/>
        <v>TCP  &amp; ESP/DSTPersonal</v>
      </c>
      <c r="G360" s="55" t="str">
        <f t="shared" si="189"/>
        <v>TCP  &amp; ESP/DSTPersonalReferente Técnico de la Línea</v>
      </c>
      <c r="H360" s="55" t="str">
        <f t="shared" si="190"/>
        <v/>
      </c>
      <c r="J360" s="35" t="str">
        <f t="shared" si="177"/>
        <v>-TCP  &amp; ESP/DST</v>
      </c>
      <c r="N360" s="67"/>
      <c r="O360" s="68" t="s">
        <v>20</v>
      </c>
      <c r="P360" s="69"/>
      <c r="Q360" s="68"/>
      <c r="R360" s="68"/>
      <c r="T360" s="68"/>
      <c r="U360" s="68"/>
      <c r="W360" s="68"/>
      <c r="Y360" s="68"/>
      <c r="Z360" s="68"/>
      <c r="AA360" s="68"/>
      <c r="AC360" s="68"/>
      <c r="AD360" s="68"/>
      <c r="AE360" s="68"/>
      <c r="AF360" s="68"/>
      <c r="AH360" s="58"/>
      <c r="AI360" s="58"/>
      <c r="AJ360" s="58"/>
      <c r="AK360" s="70"/>
      <c r="AL360" s="71">
        <v>0.4</v>
      </c>
      <c r="AM360" s="58"/>
      <c r="AN360" s="72">
        <f>SUMIFS($AO:$AO,$G:$G,$G360)</f>
        <v>1</v>
      </c>
      <c r="AO360" s="73"/>
      <c r="AQ360" s="53"/>
      <c r="AR360" s="53"/>
      <c r="AS360" s="53"/>
      <c r="AU360" s="58"/>
      <c r="AV360" s="54"/>
      <c r="AX360" s="58"/>
      <c r="AY360" s="66"/>
      <c r="AZ360" s="58"/>
      <c r="BA360" s="70"/>
      <c r="BB360" s="71">
        <f>AL360*BD360</f>
        <v>0</v>
      </c>
      <c r="BD360" s="72">
        <f>SUMIFS($BE:$BE,$G:$G,$G360)</f>
        <v>0</v>
      </c>
      <c r="BE360" s="73"/>
    </row>
    <row r="361" spans="2:57" ht="4.5" customHeight="1" x14ac:dyDescent="0.25">
      <c r="B361" s="55" t="str">
        <f t="shared" si="185"/>
        <v>TCP  &amp; ESP/DST</v>
      </c>
      <c r="C361" s="55" t="str">
        <f t="shared" si="186"/>
        <v>Personal</v>
      </c>
      <c r="D361" s="55" t="str">
        <f t="shared" si="187"/>
        <v>Referente Técnico de la Línea</v>
      </c>
      <c r="E361" s="55" t="str">
        <f t="shared" si="188"/>
        <v/>
      </c>
      <c r="F361" s="55" t="str">
        <f t="shared" si="199"/>
        <v>TCP  &amp; ESP/DSTPersonal</v>
      </c>
      <c r="G361" s="55" t="str">
        <f t="shared" si="189"/>
        <v>TCP  &amp; ESP/DSTPersonalReferente Técnico de la Línea</v>
      </c>
      <c r="H361" s="55" t="str">
        <f t="shared" si="190"/>
        <v/>
      </c>
      <c r="J361" s="35" t="str">
        <f t="shared" si="177"/>
        <v>-TCP  &amp; ESP/DST</v>
      </c>
      <c r="T361" s="53"/>
      <c r="U361" s="53"/>
      <c r="W361" s="53"/>
      <c r="Y361" s="53"/>
      <c r="Z361" s="53"/>
      <c r="AA361" s="53"/>
      <c r="AH361" s="58"/>
      <c r="AI361" s="58"/>
      <c r="AJ361" s="58"/>
      <c r="AK361" s="74"/>
      <c r="AL361" s="75"/>
      <c r="AM361" s="58"/>
      <c r="AN361" s="58"/>
      <c r="AO361" s="76"/>
      <c r="AQ361" s="53"/>
      <c r="AS361" s="53"/>
      <c r="AU361" s="58"/>
      <c r="AV361" s="54"/>
      <c r="AX361" s="58"/>
      <c r="AY361" s="66"/>
      <c r="AZ361" s="58"/>
      <c r="BA361" s="74"/>
      <c r="BB361" s="75"/>
      <c r="BD361" s="58"/>
      <c r="BE361" s="76"/>
    </row>
    <row r="362" spans="2:57" ht="25.5" x14ac:dyDescent="0.25">
      <c r="B362" s="55" t="str">
        <f t="shared" si="185"/>
        <v>TCP  &amp; ESP/DST</v>
      </c>
      <c r="C362" s="55" t="str">
        <f t="shared" si="186"/>
        <v>Personal</v>
      </c>
      <c r="D362" s="55" t="str">
        <f t="shared" si="187"/>
        <v>Referente Técnico de la Línea</v>
      </c>
      <c r="E362" s="55" t="str">
        <f t="shared" si="188"/>
        <v>Experiencia General</v>
      </c>
      <c r="F362" s="55" t="str">
        <f t="shared" si="199"/>
        <v>TCP  &amp; ESP/DSTPersonal</v>
      </c>
      <c r="G362" s="55" t="str">
        <f t="shared" si="189"/>
        <v>TCP  &amp; ESP/DSTPersonalReferente Técnico de la Línea</v>
      </c>
      <c r="H362" s="55" t="str">
        <f t="shared" si="190"/>
        <v>TCP  &amp; ESP/DSTPersonalReferente Técnico de la LíneaExperiencia General</v>
      </c>
      <c r="J362" s="35" t="str">
        <f t="shared" si="177"/>
        <v>-TCP  &amp; ESP/DST</v>
      </c>
      <c r="P362" s="77" t="s">
        <v>21</v>
      </c>
      <c r="Q362" s="78" t="s">
        <v>234</v>
      </c>
      <c r="R362" s="78" t="s">
        <v>22</v>
      </c>
      <c r="T362" s="79" t="s">
        <v>23</v>
      </c>
      <c r="U362" s="79" t="s">
        <v>24</v>
      </c>
      <c r="W362" s="79" t="s">
        <v>25</v>
      </c>
      <c r="Y362" s="80">
        <v>10</v>
      </c>
      <c r="Z362" s="80">
        <v>15</v>
      </c>
      <c r="AA362" s="80">
        <v>20</v>
      </c>
      <c r="AC362" s="81">
        <f>IF($T362="Cumplimiento","",INDEX(TABLA_TIPO_MEDICION[1],MATCH($U362,TABLA_TIPO_MEDICION[TIPO_MEDICION],0),1))</f>
        <v>0</v>
      </c>
      <c r="AD362" s="81">
        <f>IF($T362="Cumplimiento","",INDEX(TABLA_TIPO_MEDICION[2],MATCH($U362,TABLA_TIPO_MEDICION[TIPO_MEDICION],0),1))</f>
        <v>0.8</v>
      </c>
      <c r="AE362" s="81">
        <f>IF($T362="Cumplimiento","",INDEX(TABLA_TIPO_MEDICION[3],MATCH($U362,TABLA_TIPO_MEDICION[TIPO_MEDICION],0),1))</f>
        <v>1</v>
      </c>
      <c r="AF362" s="81">
        <f>IF($T362="Cumplimiento","",INDEX(TABLA_TIPO_MEDICION[4],MATCH($U362,TABLA_TIPO_MEDICION[TIPO_MEDICION],0),1))</f>
        <v>1</v>
      </c>
      <c r="AH362" s="74"/>
      <c r="AI362" s="58"/>
      <c r="AJ362" s="58"/>
      <c r="AK362" s="74"/>
      <c r="AL362" s="58"/>
      <c r="AM362" s="58"/>
      <c r="AN362" s="58"/>
      <c r="AO362" s="82">
        <v>0.4</v>
      </c>
      <c r="AQ362" s="3"/>
      <c r="AS362" s="83" t="str">
        <f>IF($AQ362="","",IF($T362="Cumplimiento",INDEX(TABLA_SI_NO[Valor],MATCH($AQ362,TABLA_SI_NO[SI_NO],0),1),IF($AQ362&lt;$Y362,$AC362,IF($AQ362&lt;$Z362,$AD362,IF($AQ362&lt;$AA362,$AE362,IF($AQ362&gt;=$AA362,$AF362))))))</f>
        <v/>
      </c>
      <c r="AU362" s="74"/>
      <c r="AV362" s="84">
        <f t="shared" ref="AV362" si="206">IF(W362="SI",IF(AS362=0,1,0),0)</f>
        <v>0</v>
      </c>
      <c r="AX362" s="74"/>
      <c r="AY362" s="66"/>
      <c r="AZ362" s="58"/>
      <c r="BA362" s="74"/>
      <c r="BB362" s="66"/>
      <c r="BD362" s="58"/>
      <c r="BE362" s="82">
        <f t="shared" ref="BE362" si="207">IF($AS362="",0,$AS362*$AO362)</f>
        <v>0</v>
      </c>
    </row>
    <row r="363" spans="2:57" ht="25.5" x14ac:dyDescent="0.25">
      <c r="B363" s="55" t="str">
        <f t="shared" si="185"/>
        <v>TCP  &amp; ESP/DST</v>
      </c>
      <c r="C363" s="55" t="str">
        <f t="shared" si="186"/>
        <v>Personal</v>
      </c>
      <c r="D363" s="55" t="str">
        <f t="shared" si="187"/>
        <v>Referente Técnico de la Línea</v>
      </c>
      <c r="E363" s="55" t="str">
        <f t="shared" si="188"/>
        <v>Experiencia Offshore</v>
      </c>
      <c r="F363" s="55" t="str">
        <f t="shared" si="199"/>
        <v>TCP  &amp; ESP/DSTPersonal</v>
      </c>
      <c r="G363" s="55" t="str">
        <f t="shared" si="189"/>
        <v>TCP  &amp; ESP/DSTPersonalReferente Técnico de la Línea</v>
      </c>
      <c r="H363" s="55" t="str">
        <f t="shared" si="190"/>
        <v>TCP  &amp; ESP/DSTPersonalReferente Técnico de la LíneaExperiencia Offshore</v>
      </c>
      <c r="J363" s="35" t="str">
        <f t="shared" si="177"/>
        <v>-TCP  &amp; ESP/DST</v>
      </c>
      <c r="P363" s="77" t="s">
        <v>26</v>
      </c>
      <c r="Q363" s="78" t="s">
        <v>237</v>
      </c>
      <c r="R363" s="78" t="s">
        <v>22</v>
      </c>
      <c r="T363" s="79" t="s">
        <v>23</v>
      </c>
      <c r="U363" s="79" t="s">
        <v>24</v>
      </c>
      <c r="W363" s="79" t="s">
        <v>25</v>
      </c>
      <c r="Y363" s="80">
        <v>5</v>
      </c>
      <c r="Z363" s="80">
        <v>10</v>
      </c>
      <c r="AA363" s="80">
        <v>15</v>
      </c>
      <c r="AC363" s="81">
        <f>IF($T363="Cumplimiento","",INDEX(TABLA_TIPO_MEDICION[1],MATCH($U363,TABLA_TIPO_MEDICION[TIPO_MEDICION],0),1))</f>
        <v>0</v>
      </c>
      <c r="AD363" s="81">
        <f>IF($T363="Cumplimiento","",INDEX(TABLA_TIPO_MEDICION[2],MATCH($U363,TABLA_TIPO_MEDICION[TIPO_MEDICION],0),1))</f>
        <v>0.8</v>
      </c>
      <c r="AE363" s="81">
        <f>IF($T363="Cumplimiento","",INDEX(TABLA_TIPO_MEDICION[3],MATCH($U363,TABLA_TIPO_MEDICION[TIPO_MEDICION],0),1))</f>
        <v>1</v>
      </c>
      <c r="AF363" s="81">
        <f>IF($T363="Cumplimiento","",INDEX(TABLA_TIPO_MEDICION[4],MATCH($U363,TABLA_TIPO_MEDICION[TIPO_MEDICION],0),1))</f>
        <v>1</v>
      </c>
      <c r="AH363" s="74"/>
      <c r="AI363" s="58"/>
      <c r="AJ363" s="58"/>
      <c r="AK363" s="74"/>
      <c r="AL363" s="58"/>
      <c r="AM363" s="58"/>
      <c r="AN363" s="58"/>
      <c r="AO363" s="82">
        <v>0.3</v>
      </c>
      <c r="AQ363" s="3"/>
      <c r="AS363" s="83" t="str">
        <f>IF($AQ363="","",IF($T363="Cumplimiento",INDEX(TABLA_SI_NO[Valor],MATCH($AQ363,TABLA_SI_NO[SI_NO],0),1),IF($AQ363&lt;$Y363,$AC363,IF($AQ363&lt;$Z363,$AD363,IF($AQ363&lt;$AA363,$AE363,IF($AQ363&gt;=$AA363,$AF363))))))</f>
        <v/>
      </c>
      <c r="AU363" s="74"/>
      <c r="AV363" s="84">
        <f t="shared" ref="AV363:AV364" si="208">IF(W363="SI",IF(AS363=0,1,0),0)</f>
        <v>0</v>
      </c>
      <c r="AX363" s="74"/>
      <c r="AY363" s="66"/>
      <c r="AZ363" s="58"/>
      <c r="BA363" s="74"/>
      <c r="BB363" s="66"/>
      <c r="BD363" s="58"/>
      <c r="BE363" s="82">
        <f t="shared" ref="BE363:BE364" si="209">IF($AS363="",0,$AS363*$AO363)</f>
        <v>0</v>
      </c>
    </row>
    <row r="364" spans="2:57" ht="24.75" customHeight="1" x14ac:dyDescent="0.25">
      <c r="B364" s="55" t="str">
        <f t="shared" si="185"/>
        <v>TCP  &amp; ESP/DST</v>
      </c>
      <c r="C364" s="55" t="str">
        <f t="shared" si="186"/>
        <v>Personal</v>
      </c>
      <c r="D364" s="55" t="str">
        <f t="shared" si="187"/>
        <v>Referente Técnico de la Línea</v>
      </c>
      <c r="E364" s="55" t="str">
        <f t="shared" si="188"/>
        <v>Formación Profesional</v>
      </c>
      <c r="F364" s="55" t="str">
        <f t="shared" si="199"/>
        <v>TCP  &amp; ESP/DSTPersonal</v>
      </c>
      <c r="G364" s="55" t="str">
        <f t="shared" si="189"/>
        <v>TCP  &amp; ESP/DSTPersonalReferente Técnico de la Línea</v>
      </c>
      <c r="H364" s="55" t="str">
        <f t="shared" si="190"/>
        <v>TCP  &amp; ESP/DSTPersonalReferente Técnico de la LíneaFormación Profesional</v>
      </c>
      <c r="J364" s="35" t="str">
        <f t="shared" si="177"/>
        <v>-TCP  &amp; ESP/DST</v>
      </c>
      <c r="P364" s="77" t="s">
        <v>27</v>
      </c>
      <c r="Q364" s="78" t="s">
        <v>154</v>
      </c>
      <c r="R364" s="78" t="s">
        <v>29</v>
      </c>
      <c r="T364" s="79" t="s">
        <v>30</v>
      </c>
      <c r="U364" s="79"/>
      <c r="W364" s="79" t="s">
        <v>25</v>
      </c>
      <c r="Y364" s="80" t="s">
        <v>31</v>
      </c>
      <c r="Z364" s="80" t="s">
        <v>31</v>
      </c>
      <c r="AA364" s="80" t="s">
        <v>31</v>
      </c>
      <c r="AC364" s="81" t="str">
        <f>IF($T364="Cumplimiento","",INDEX(TABLA_TIPO_MEDICION[1],MATCH($U364,TABLA_TIPO_MEDICION[TIPO_MEDICION],0),1))</f>
        <v/>
      </c>
      <c r="AD364" s="81" t="str">
        <f>IF($T364="Cumplimiento","",INDEX(TABLA_TIPO_MEDICION[2],MATCH($U364,TABLA_TIPO_MEDICION[TIPO_MEDICION],0),1))</f>
        <v/>
      </c>
      <c r="AE364" s="81" t="str">
        <f>IF($T364="Cumplimiento","",INDEX(TABLA_TIPO_MEDICION[3],MATCH($U364,TABLA_TIPO_MEDICION[TIPO_MEDICION],0),1))</f>
        <v/>
      </c>
      <c r="AF364" s="81" t="str">
        <f>IF($T364="Cumplimiento","",INDEX(TABLA_TIPO_MEDICION[4],MATCH($U364,TABLA_TIPO_MEDICION[TIPO_MEDICION],0),1))</f>
        <v/>
      </c>
      <c r="AH364" s="74"/>
      <c r="AI364" s="58"/>
      <c r="AJ364" s="58"/>
      <c r="AK364" s="74"/>
      <c r="AL364" s="58"/>
      <c r="AM364" s="58"/>
      <c r="AN364" s="58"/>
      <c r="AO364" s="82">
        <v>0.3</v>
      </c>
      <c r="AQ364" s="3"/>
      <c r="AS364" s="83" t="str">
        <f>IF($AQ364="","",IF($T364="Cumplimiento",INDEX(TABLA_SI_NO[Valor],MATCH($AQ364,TABLA_SI_NO[SI_NO],0),1),IF($AQ364&lt;$Y364,$AC364,IF($AQ364&lt;$Z364,$AD364,IF($AQ364&lt;$AA364,$AE364,IF($AQ364&gt;=$AA364,$AF364))))))</f>
        <v/>
      </c>
      <c r="AU364" s="74"/>
      <c r="AV364" s="84">
        <f t="shared" si="208"/>
        <v>0</v>
      </c>
      <c r="AX364" s="74"/>
      <c r="AY364" s="66"/>
      <c r="AZ364" s="58"/>
      <c r="BA364" s="74"/>
      <c r="BB364" s="66"/>
      <c r="BD364" s="58"/>
      <c r="BE364" s="82">
        <f t="shared" si="209"/>
        <v>0</v>
      </c>
    </row>
    <row r="365" spans="2:57" ht="4.5" customHeight="1" x14ac:dyDescent="0.25">
      <c r="B365" s="55" t="str">
        <f t="shared" si="185"/>
        <v>TCP  &amp; ESP/DST</v>
      </c>
      <c r="C365" s="55" t="str">
        <f t="shared" si="186"/>
        <v>Personal</v>
      </c>
      <c r="D365" s="55" t="str">
        <f t="shared" si="187"/>
        <v>Referente Técnico de la Línea</v>
      </c>
      <c r="E365" s="55" t="str">
        <f t="shared" si="188"/>
        <v/>
      </c>
      <c r="F365" s="55" t="str">
        <f t="shared" si="199"/>
        <v>TCP  &amp; ESP/DSTPersonal</v>
      </c>
      <c r="G365" s="55" t="str">
        <f t="shared" si="189"/>
        <v>TCP  &amp; ESP/DSTPersonalReferente Técnico de la Línea</v>
      </c>
      <c r="H365" s="55" t="str">
        <f t="shared" si="190"/>
        <v/>
      </c>
      <c r="J365" s="35" t="str">
        <f t="shared" si="177"/>
        <v>-TCP  &amp; ESP/DST</v>
      </c>
    </row>
    <row r="366" spans="2:57" x14ac:dyDescent="0.25">
      <c r="B366" s="55" t="str">
        <f t="shared" si="185"/>
        <v>TCP  &amp; ESP/DST</v>
      </c>
      <c r="C366" s="55" t="str">
        <f t="shared" si="186"/>
        <v>Personal</v>
      </c>
      <c r="D366" s="55" t="str">
        <f t="shared" si="187"/>
        <v>Ingeniero lider Well Testing</v>
      </c>
      <c r="E366" s="55" t="str">
        <f t="shared" si="188"/>
        <v/>
      </c>
      <c r="F366" s="55" t="str">
        <f t="shared" si="199"/>
        <v>TCP  &amp; ESP/DSTPersonal</v>
      </c>
      <c r="G366" s="55" t="str">
        <f t="shared" si="189"/>
        <v>TCP  &amp; ESP/DSTPersonalIngeniero lider Well Testing</v>
      </c>
      <c r="H366" s="55" t="str">
        <f t="shared" si="190"/>
        <v/>
      </c>
      <c r="J366" s="35" t="str">
        <f t="shared" si="177"/>
        <v>-TCP  &amp; ESP/DST</v>
      </c>
      <c r="O366" s="68" t="s">
        <v>251</v>
      </c>
      <c r="P366" s="69"/>
      <c r="Q366" s="68"/>
      <c r="R366" s="68"/>
      <c r="T366" s="68"/>
      <c r="U366" s="68"/>
      <c r="W366" s="68"/>
      <c r="Y366" s="68"/>
      <c r="Z366" s="68"/>
      <c r="AA366" s="68"/>
      <c r="AC366" s="68"/>
      <c r="AD366" s="68"/>
      <c r="AE366" s="68"/>
      <c r="AF366" s="68"/>
      <c r="AH366" s="58"/>
      <c r="AI366" s="58"/>
      <c r="AJ366" s="58"/>
      <c r="AK366" s="70"/>
      <c r="AL366" s="71">
        <v>0.2</v>
      </c>
      <c r="AM366" s="58"/>
      <c r="AN366" s="72">
        <f>SUMIFS($AO:$AO,$G:$G,$G366)</f>
        <v>1</v>
      </c>
      <c r="AO366" s="73"/>
      <c r="AQ366" s="53"/>
      <c r="AR366" s="53"/>
      <c r="AS366" s="53"/>
      <c r="AU366" s="58"/>
      <c r="AV366" s="54"/>
      <c r="AX366" s="58"/>
      <c r="AY366" s="66"/>
      <c r="AZ366" s="58"/>
      <c r="BA366" s="70"/>
      <c r="BB366" s="71">
        <f>AL366*BD366</f>
        <v>0</v>
      </c>
      <c r="BD366" s="72">
        <f>SUMIFS($BE:$BE,$G:$G,$G366)</f>
        <v>0</v>
      </c>
      <c r="BE366" s="73"/>
    </row>
    <row r="367" spans="2:57" ht="4.5" customHeight="1" x14ac:dyDescent="0.25">
      <c r="B367" s="55" t="str">
        <f t="shared" si="185"/>
        <v>TCP  &amp; ESP/DST</v>
      </c>
      <c r="C367" s="55" t="str">
        <f t="shared" si="186"/>
        <v>Personal</v>
      </c>
      <c r="D367" s="55" t="str">
        <f t="shared" si="187"/>
        <v>Ingeniero lider Well Testing</v>
      </c>
      <c r="E367" s="55" t="str">
        <f t="shared" si="188"/>
        <v/>
      </c>
      <c r="F367" s="55" t="str">
        <f t="shared" si="199"/>
        <v>TCP  &amp; ESP/DSTPersonal</v>
      </c>
      <c r="G367" s="55" t="str">
        <f t="shared" si="189"/>
        <v>TCP  &amp; ESP/DSTPersonalIngeniero lider Well Testing</v>
      </c>
      <c r="H367" s="55" t="str">
        <f t="shared" si="190"/>
        <v/>
      </c>
      <c r="J367" s="35" t="str">
        <f t="shared" si="177"/>
        <v>-TCP  &amp; ESP/DST</v>
      </c>
      <c r="T367" s="53"/>
      <c r="U367" s="53"/>
      <c r="W367" s="53"/>
      <c r="Y367" s="53"/>
      <c r="Z367" s="53"/>
      <c r="AA367" s="53"/>
      <c r="AH367" s="58"/>
      <c r="AI367" s="58"/>
      <c r="AJ367" s="58"/>
      <c r="AK367" s="74"/>
      <c r="AL367" s="75"/>
      <c r="AM367" s="58"/>
      <c r="AN367" s="58"/>
      <c r="AO367" s="76"/>
      <c r="AQ367" s="53"/>
      <c r="AS367" s="53"/>
      <c r="AU367" s="58"/>
      <c r="AV367" s="54"/>
      <c r="AX367" s="58"/>
      <c r="AY367" s="66"/>
      <c r="AZ367" s="58"/>
      <c r="BA367" s="74"/>
      <c r="BB367" s="75"/>
      <c r="BD367" s="58"/>
      <c r="BE367" s="76"/>
    </row>
    <row r="368" spans="2:57" ht="24.75" customHeight="1" x14ac:dyDescent="0.25">
      <c r="B368" s="55" t="str">
        <f t="shared" si="185"/>
        <v>TCP  &amp; ESP/DST</v>
      </c>
      <c r="C368" s="55" t="str">
        <f t="shared" si="186"/>
        <v>Personal</v>
      </c>
      <c r="D368" s="55" t="str">
        <f t="shared" si="187"/>
        <v>Ingeniero lider Well Testing</v>
      </c>
      <c r="E368" s="55" t="str">
        <f t="shared" si="188"/>
        <v>Experiencia General</v>
      </c>
      <c r="F368" s="55" t="str">
        <f t="shared" si="199"/>
        <v>TCP  &amp; ESP/DSTPersonal</v>
      </c>
      <c r="G368" s="55" t="str">
        <f t="shared" si="189"/>
        <v>TCP  &amp; ESP/DSTPersonalIngeniero lider Well Testing</v>
      </c>
      <c r="H368" s="55" t="str">
        <f t="shared" si="190"/>
        <v>TCP  &amp; ESP/DSTPersonalIngeniero lider Well TestingExperiencia General</v>
      </c>
      <c r="J368" s="35" t="str">
        <f t="shared" si="177"/>
        <v>-TCP  &amp; ESP/DST</v>
      </c>
      <c r="P368" s="77" t="s">
        <v>21</v>
      </c>
      <c r="Q368" s="78" t="s">
        <v>234</v>
      </c>
      <c r="R368" s="78" t="s">
        <v>22</v>
      </c>
      <c r="T368" s="79" t="s">
        <v>23</v>
      </c>
      <c r="U368" s="79" t="s">
        <v>24</v>
      </c>
      <c r="W368" s="79" t="s">
        <v>25</v>
      </c>
      <c r="Y368" s="80">
        <v>10</v>
      </c>
      <c r="Z368" s="80">
        <v>15</v>
      </c>
      <c r="AA368" s="80">
        <v>20</v>
      </c>
      <c r="AC368" s="81">
        <f>IF($T368="Cumplimiento","",INDEX(TABLA_TIPO_MEDICION[1],MATCH($U368,TABLA_TIPO_MEDICION[TIPO_MEDICION],0),1))</f>
        <v>0</v>
      </c>
      <c r="AD368" s="81">
        <f>IF($T368="Cumplimiento","",INDEX(TABLA_TIPO_MEDICION[2],MATCH($U368,TABLA_TIPO_MEDICION[TIPO_MEDICION],0),1))</f>
        <v>0.8</v>
      </c>
      <c r="AE368" s="81">
        <f>IF($T368="Cumplimiento","",INDEX(TABLA_TIPO_MEDICION[3],MATCH($U368,TABLA_TIPO_MEDICION[TIPO_MEDICION],0),1))</f>
        <v>1</v>
      </c>
      <c r="AF368" s="81">
        <f>IF($T368="Cumplimiento","",INDEX(TABLA_TIPO_MEDICION[4],MATCH($U368,TABLA_TIPO_MEDICION[TIPO_MEDICION],0),1))</f>
        <v>1</v>
      </c>
      <c r="AH368" s="74"/>
      <c r="AI368" s="58"/>
      <c r="AJ368" s="58"/>
      <c r="AK368" s="74"/>
      <c r="AL368" s="58"/>
      <c r="AM368" s="58"/>
      <c r="AN368" s="58"/>
      <c r="AO368" s="82">
        <v>0.4</v>
      </c>
      <c r="AQ368" s="3"/>
      <c r="AS368" s="83" t="str">
        <f>IF($AQ368="","",IF($T368="Cumplimiento",INDEX(TABLA_SI_NO[Valor],MATCH($AQ368,TABLA_SI_NO[SI_NO],0),1),IF($AQ368&lt;$Y368,$AC368,IF($AQ368&lt;$Z368,$AD368,IF($AQ368&lt;$AA368,$AE368,IF($AQ368&gt;=$AA368,$AF368))))))</f>
        <v/>
      </c>
      <c r="AU368" s="74"/>
      <c r="AV368" s="84">
        <f t="shared" ref="AV368" si="210">IF(W368="SI",IF(AS368=0,1,0),0)</f>
        <v>0</v>
      </c>
      <c r="AX368" s="74"/>
      <c r="AY368" s="66"/>
      <c r="AZ368" s="58"/>
      <c r="BA368" s="74"/>
      <c r="BB368" s="66"/>
      <c r="BD368" s="58"/>
      <c r="BE368" s="82">
        <f t="shared" ref="BE368" si="211">IF($AS368="",0,$AS368*$AO368)</f>
        <v>0</v>
      </c>
    </row>
    <row r="369" spans="2:57" ht="24.75" customHeight="1" x14ac:dyDescent="0.25">
      <c r="B369" s="55" t="str">
        <f t="shared" si="185"/>
        <v>TCP  &amp; ESP/DST</v>
      </c>
      <c r="C369" s="55" t="str">
        <f t="shared" si="186"/>
        <v>Personal</v>
      </c>
      <c r="D369" s="55" t="str">
        <f t="shared" si="187"/>
        <v>Ingeniero lider Well Testing</v>
      </c>
      <c r="E369" s="55" t="str">
        <f t="shared" si="188"/>
        <v>Experiencia Offshore</v>
      </c>
      <c r="F369" s="55" t="str">
        <f t="shared" si="199"/>
        <v>TCP  &amp; ESP/DSTPersonal</v>
      </c>
      <c r="G369" s="55" t="str">
        <f t="shared" si="189"/>
        <v>TCP  &amp; ESP/DSTPersonalIngeniero lider Well Testing</v>
      </c>
      <c r="H369" s="55" t="str">
        <f t="shared" si="190"/>
        <v>TCP  &amp; ESP/DSTPersonalIngeniero lider Well TestingExperiencia Offshore</v>
      </c>
      <c r="J369" s="35" t="str">
        <f t="shared" si="177"/>
        <v>-TCP  &amp; ESP/DST</v>
      </c>
      <c r="P369" s="77" t="s">
        <v>26</v>
      </c>
      <c r="Q369" s="78" t="s">
        <v>237</v>
      </c>
      <c r="R369" s="78" t="s">
        <v>22</v>
      </c>
      <c r="T369" s="79" t="s">
        <v>23</v>
      </c>
      <c r="U369" s="79" t="s">
        <v>24</v>
      </c>
      <c r="W369" s="79" t="s">
        <v>25</v>
      </c>
      <c r="Y369" s="80">
        <v>5</v>
      </c>
      <c r="Z369" s="80">
        <v>10</v>
      </c>
      <c r="AA369" s="80">
        <v>15</v>
      </c>
      <c r="AC369" s="81">
        <f>IF($T369="Cumplimiento","",INDEX(TABLA_TIPO_MEDICION[1],MATCH($U369,TABLA_TIPO_MEDICION[TIPO_MEDICION],0),1))</f>
        <v>0</v>
      </c>
      <c r="AD369" s="81">
        <f>IF($T369="Cumplimiento","",INDEX(TABLA_TIPO_MEDICION[2],MATCH($U369,TABLA_TIPO_MEDICION[TIPO_MEDICION],0),1))</f>
        <v>0.8</v>
      </c>
      <c r="AE369" s="81">
        <f>IF($T369="Cumplimiento","",INDEX(TABLA_TIPO_MEDICION[3],MATCH($U369,TABLA_TIPO_MEDICION[TIPO_MEDICION],0),1))</f>
        <v>1</v>
      </c>
      <c r="AF369" s="81">
        <f>IF($T369="Cumplimiento","",INDEX(TABLA_TIPO_MEDICION[4],MATCH($U369,TABLA_TIPO_MEDICION[TIPO_MEDICION],0),1))</f>
        <v>1</v>
      </c>
      <c r="AH369" s="74"/>
      <c r="AI369" s="58"/>
      <c r="AJ369" s="58"/>
      <c r="AK369" s="74"/>
      <c r="AL369" s="58"/>
      <c r="AM369" s="58"/>
      <c r="AN369" s="58"/>
      <c r="AO369" s="82">
        <v>0.3</v>
      </c>
      <c r="AQ369" s="3"/>
      <c r="AS369" s="83" t="str">
        <f>IF($AQ369="","",IF($T369="Cumplimiento",INDEX(TABLA_SI_NO[Valor],MATCH($AQ369,TABLA_SI_NO[SI_NO],0),1),IF($AQ369&lt;$Y369,$AC369,IF($AQ369&lt;$Z369,$AD369,IF($AQ369&lt;$AA369,$AE369,IF($AQ369&gt;=$AA369,$AF369))))))</f>
        <v/>
      </c>
      <c r="AU369" s="74"/>
      <c r="AV369" s="84">
        <f t="shared" ref="AV369:AV370" si="212">IF(W369="SI",IF(AS369=0,1,0),0)</f>
        <v>0</v>
      </c>
      <c r="AX369" s="74"/>
      <c r="AY369" s="66"/>
      <c r="AZ369" s="58"/>
      <c r="BA369" s="74"/>
      <c r="BB369" s="66"/>
      <c r="BD369" s="58"/>
      <c r="BE369" s="82">
        <f t="shared" ref="BE369:BE370" si="213">IF($AS369="",0,$AS369*$AO369)</f>
        <v>0</v>
      </c>
    </row>
    <row r="370" spans="2:57" ht="24.75" customHeight="1" x14ac:dyDescent="0.25">
      <c r="B370" s="55" t="str">
        <f t="shared" si="185"/>
        <v>TCP  &amp; ESP/DST</v>
      </c>
      <c r="C370" s="55" t="str">
        <f t="shared" si="186"/>
        <v>Personal</v>
      </c>
      <c r="D370" s="55" t="str">
        <f t="shared" si="187"/>
        <v>Ingeniero lider Well Testing</v>
      </c>
      <c r="E370" s="55" t="str">
        <f t="shared" si="188"/>
        <v>Formación Profesional</v>
      </c>
      <c r="F370" s="55" t="str">
        <f t="shared" si="199"/>
        <v>TCP  &amp; ESP/DSTPersonal</v>
      </c>
      <c r="G370" s="55" t="str">
        <f t="shared" si="189"/>
        <v>TCP  &amp; ESP/DSTPersonalIngeniero lider Well Testing</v>
      </c>
      <c r="H370" s="55" t="str">
        <f t="shared" si="190"/>
        <v>TCP  &amp; ESP/DSTPersonalIngeniero lider Well TestingFormación Profesional</v>
      </c>
      <c r="J370" s="35" t="str">
        <f t="shared" si="177"/>
        <v>-TCP  &amp; ESP/DST</v>
      </c>
      <c r="P370" s="77" t="s">
        <v>27</v>
      </c>
      <c r="Q370" s="78" t="s">
        <v>154</v>
      </c>
      <c r="R370" s="78" t="s">
        <v>29</v>
      </c>
      <c r="T370" s="79" t="s">
        <v>30</v>
      </c>
      <c r="U370" s="79"/>
      <c r="W370" s="79" t="s">
        <v>25</v>
      </c>
      <c r="Y370" s="80" t="s">
        <v>31</v>
      </c>
      <c r="Z370" s="80" t="s">
        <v>31</v>
      </c>
      <c r="AA370" s="80" t="s">
        <v>31</v>
      </c>
      <c r="AC370" s="81" t="str">
        <f>IF($T370="Cumplimiento","",INDEX(TABLA_TIPO_MEDICION[1],MATCH($U370,TABLA_TIPO_MEDICION[TIPO_MEDICION],0),1))</f>
        <v/>
      </c>
      <c r="AD370" s="81" t="str">
        <f>IF($T370="Cumplimiento","",INDEX(TABLA_TIPO_MEDICION[2],MATCH($U370,TABLA_TIPO_MEDICION[TIPO_MEDICION],0),1))</f>
        <v/>
      </c>
      <c r="AE370" s="81" t="str">
        <f>IF($T370="Cumplimiento","",INDEX(TABLA_TIPO_MEDICION[3],MATCH($U370,TABLA_TIPO_MEDICION[TIPO_MEDICION],0),1))</f>
        <v/>
      </c>
      <c r="AF370" s="81" t="str">
        <f>IF($T370="Cumplimiento","",INDEX(TABLA_TIPO_MEDICION[4],MATCH($U370,TABLA_TIPO_MEDICION[TIPO_MEDICION],0),1))</f>
        <v/>
      </c>
      <c r="AH370" s="74"/>
      <c r="AI370" s="58"/>
      <c r="AJ370" s="58"/>
      <c r="AK370" s="74"/>
      <c r="AL370" s="58"/>
      <c r="AM370" s="58"/>
      <c r="AN370" s="58"/>
      <c r="AO370" s="82">
        <v>0.3</v>
      </c>
      <c r="AQ370" s="3"/>
      <c r="AS370" s="83" t="str">
        <f>IF($AQ370="","",IF($T370="Cumplimiento",INDEX(TABLA_SI_NO[Valor],MATCH($AQ370,TABLA_SI_NO[SI_NO],0),1),IF($AQ370&lt;$Y370,$AC370,IF($AQ370&lt;$Z370,$AD370,IF($AQ370&lt;$AA370,$AE370,IF($AQ370&gt;=$AA370,$AF370))))))</f>
        <v/>
      </c>
      <c r="AU370" s="74"/>
      <c r="AV370" s="84">
        <f t="shared" si="212"/>
        <v>0</v>
      </c>
      <c r="AX370" s="74"/>
      <c r="AY370" s="66"/>
      <c r="AZ370" s="58"/>
      <c r="BA370" s="74"/>
      <c r="BB370" s="66"/>
      <c r="BD370" s="58"/>
      <c r="BE370" s="82">
        <f t="shared" si="213"/>
        <v>0</v>
      </c>
    </row>
    <row r="371" spans="2:57" ht="4.5" customHeight="1" x14ac:dyDescent="0.25">
      <c r="B371" s="55" t="str">
        <f t="shared" si="185"/>
        <v>TCP  &amp; ESP/DST</v>
      </c>
      <c r="C371" s="55" t="str">
        <f t="shared" si="186"/>
        <v>Personal</v>
      </c>
      <c r="D371" s="55" t="str">
        <f t="shared" si="187"/>
        <v>Ingeniero lider Well Testing</v>
      </c>
      <c r="E371" s="55" t="str">
        <f t="shared" si="188"/>
        <v/>
      </c>
      <c r="F371" s="55" t="str">
        <f t="shared" si="199"/>
        <v>TCP  &amp; ESP/DSTPersonal</v>
      </c>
      <c r="G371" s="55" t="str">
        <f t="shared" si="189"/>
        <v>TCP  &amp; ESP/DSTPersonalIngeniero lider Well Testing</v>
      </c>
      <c r="H371" s="55" t="str">
        <f t="shared" si="190"/>
        <v/>
      </c>
      <c r="J371" s="35" t="str">
        <f t="shared" si="177"/>
        <v>-TCP  &amp; ESP/DST</v>
      </c>
    </row>
    <row r="372" spans="2:57" x14ac:dyDescent="0.25">
      <c r="B372" s="55" t="str">
        <f t="shared" si="185"/>
        <v>TCP  &amp; ESP/DST</v>
      </c>
      <c r="C372" s="55" t="str">
        <f t="shared" si="186"/>
        <v>Personal</v>
      </c>
      <c r="D372" s="55" t="str">
        <f t="shared" si="187"/>
        <v>Lider ESP/DST</v>
      </c>
      <c r="E372" s="55" t="str">
        <f t="shared" si="188"/>
        <v/>
      </c>
      <c r="F372" s="55" t="str">
        <f t="shared" si="199"/>
        <v>TCP  &amp; ESP/DSTPersonal</v>
      </c>
      <c r="G372" s="55" t="str">
        <f t="shared" si="189"/>
        <v>TCP  &amp; ESP/DSTPersonalLider ESP/DST</v>
      </c>
      <c r="H372" s="55" t="str">
        <f t="shared" si="190"/>
        <v/>
      </c>
      <c r="J372" s="35" t="str">
        <f t="shared" si="177"/>
        <v>-TCP  &amp; ESP/DST</v>
      </c>
      <c r="O372" s="68" t="s">
        <v>252</v>
      </c>
      <c r="P372" s="69"/>
      <c r="Q372" s="68"/>
      <c r="R372" s="68"/>
      <c r="T372" s="68"/>
      <c r="U372" s="68"/>
      <c r="W372" s="68"/>
      <c r="Y372" s="68"/>
      <c r="Z372" s="68"/>
      <c r="AA372" s="68"/>
      <c r="AC372" s="68"/>
      <c r="AD372" s="68"/>
      <c r="AE372" s="68"/>
      <c r="AF372" s="68"/>
      <c r="AH372" s="58"/>
      <c r="AI372" s="58"/>
      <c r="AJ372" s="58"/>
      <c r="AK372" s="70"/>
      <c r="AL372" s="71">
        <v>0.2</v>
      </c>
      <c r="AM372" s="58"/>
      <c r="AN372" s="72">
        <f>SUMIFS($AO:$AO,$G:$G,$G372)</f>
        <v>1</v>
      </c>
      <c r="AO372" s="73"/>
      <c r="AQ372" s="53"/>
      <c r="AR372" s="53"/>
      <c r="AS372" s="53"/>
      <c r="AU372" s="58"/>
      <c r="AV372" s="54"/>
      <c r="AX372" s="58"/>
      <c r="AY372" s="66"/>
      <c r="AZ372" s="58"/>
      <c r="BA372" s="70"/>
      <c r="BB372" s="71">
        <f>AL372*BD372</f>
        <v>0</v>
      </c>
      <c r="BD372" s="72">
        <f>SUMIFS($BE:$BE,$G:$G,$G372)</f>
        <v>0</v>
      </c>
      <c r="BE372" s="73"/>
    </row>
    <row r="373" spans="2:57" ht="4.5" customHeight="1" x14ac:dyDescent="0.25">
      <c r="B373" s="55" t="str">
        <f t="shared" si="185"/>
        <v>TCP  &amp; ESP/DST</v>
      </c>
      <c r="C373" s="55" t="str">
        <f t="shared" si="186"/>
        <v>Personal</v>
      </c>
      <c r="D373" s="55" t="str">
        <f t="shared" si="187"/>
        <v>Lider ESP/DST</v>
      </c>
      <c r="E373" s="55" t="str">
        <f t="shared" si="188"/>
        <v/>
      </c>
      <c r="F373" s="55" t="str">
        <f t="shared" si="199"/>
        <v>TCP  &amp; ESP/DSTPersonal</v>
      </c>
      <c r="G373" s="55" t="str">
        <f t="shared" si="189"/>
        <v>TCP  &amp; ESP/DSTPersonalLider ESP/DST</v>
      </c>
      <c r="H373" s="55" t="str">
        <f t="shared" si="190"/>
        <v/>
      </c>
      <c r="J373" s="35" t="str">
        <f t="shared" si="177"/>
        <v>-TCP  &amp; ESP/DST</v>
      </c>
      <c r="T373" s="53"/>
      <c r="U373" s="53"/>
      <c r="W373" s="53"/>
      <c r="Y373" s="53"/>
      <c r="Z373" s="53"/>
      <c r="AA373" s="53"/>
      <c r="AH373" s="58"/>
      <c r="AI373" s="58"/>
      <c r="AJ373" s="58"/>
      <c r="AK373" s="74"/>
      <c r="AL373" s="75"/>
      <c r="AM373" s="58"/>
      <c r="AN373" s="58"/>
      <c r="AO373" s="76"/>
      <c r="AQ373" s="53"/>
      <c r="AS373" s="53"/>
      <c r="AU373" s="58"/>
      <c r="AV373" s="54"/>
      <c r="AX373" s="58"/>
      <c r="AY373" s="66"/>
      <c r="AZ373" s="58"/>
      <c r="BA373" s="74"/>
      <c r="BB373" s="75"/>
      <c r="BD373" s="58"/>
      <c r="BE373" s="76"/>
    </row>
    <row r="374" spans="2:57" ht="25.5" x14ac:dyDescent="0.25">
      <c r="B374" s="55" t="str">
        <f t="shared" si="185"/>
        <v>TCP  &amp; ESP/DST</v>
      </c>
      <c r="C374" s="55" t="str">
        <f t="shared" si="186"/>
        <v>Personal</v>
      </c>
      <c r="D374" s="55" t="str">
        <f t="shared" si="187"/>
        <v>Lider ESP/DST</v>
      </c>
      <c r="E374" s="55" t="str">
        <f t="shared" si="188"/>
        <v>Experiencia General</v>
      </c>
      <c r="F374" s="55" t="str">
        <f t="shared" si="199"/>
        <v>TCP  &amp; ESP/DSTPersonal</v>
      </c>
      <c r="G374" s="55" t="str">
        <f t="shared" si="189"/>
        <v>TCP  &amp; ESP/DSTPersonalLider ESP/DST</v>
      </c>
      <c r="H374" s="55" t="str">
        <f t="shared" si="190"/>
        <v>TCP  &amp; ESP/DSTPersonalLider ESP/DSTExperiencia General</v>
      </c>
      <c r="J374" s="35" t="str">
        <f t="shared" si="177"/>
        <v>-TCP  &amp; ESP/DST</v>
      </c>
      <c r="P374" s="77" t="s">
        <v>21</v>
      </c>
      <c r="Q374" s="78" t="s">
        <v>152</v>
      </c>
      <c r="R374" s="78" t="s">
        <v>22</v>
      </c>
      <c r="T374" s="79" t="s">
        <v>23</v>
      </c>
      <c r="U374" s="79" t="s">
        <v>24</v>
      </c>
      <c r="W374" s="79" t="s">
        <v>25</v>
      </c>
      <c r="Y374" s="80">
        <v>5</v>
      </c>
      <c r="Z374" s="80">
        <v>10</v>
      </c>
      <c r="AA374" s="80">
        <v>15</v>
      </c>
      <c r="AC374" s="81">
        <f>IF($T374="Cumplimiento","",INDEX(TABLA_TIPO_MEDICION[1],MATCH($U374,TABLA_TIPO_MEDICION[TIPO_MEDICION],0),1))</f>
        <v>0</v>
      </c>
      <c r="AD374" s="81">
        <f>IF($T374="Cumplimiento","",INDEX(TABLA_TIPO_MEDICION[2],MATCH($U374,TABLA_TIPO_MEDICION[TIPO_MEDICION],0),1))</f>
        <v>0.8</v>
      </c>
      <c r="AE374" s="81">
        <f>IF($T374="Cumplimiento","",INDEX(TABLA_TIPO_MEDICION[3],MATCH($U374,TABLA_TIPO_MEDICION[TIPO_MEDICION],0),1))</f>
        <v>1</v>
      </c>
      <c r="AF374" s="81">
        <f>IF($T374="Cumplimiento","",INDEX(TABLA_TIPO_MEDICION[4],MATCH($U374,TABLA_TIPO_MEDICION[TIPO_MEDICION],0),1))</f>
        <v>1</v>
      </c>
      <c r="AH374" s="74"/>
      <c r="AI374" s="58"/>
      <c r="AJ374" s="58"/>
      <c r="AK374" s="74"/>
      <c r="AL374" s="58"/>
      <c r="AM374" s="58"/>
      <c r="AN374" s="58"/>
      <c r="AO374" s="82">
        <v>0.4</v>
      </c>
      <c r="AQ374" s="3"/>
      <c r="AS374" s="83" t="str">
        <f>IF($AQ374="","",IF($T374="Cumplimiento",INDEX(TABLA_SI_NO[Valor],MATCH($AQ374,TABLA_SI_NO[SI_NO],0),1),IF($AQ374&lt;$Y374,$AC374,IF($AQ374&lt;$Z374,$AD374,IF($AQ374&lt;$AA374,$AE374,IF($AQ374&gt;=$AA374,$AF374))))))</f>
        <v/>
      </c>
      <c r="AU374" s="74"/>
      <c r="AV374" s="84">
        <f t="shared" ref="AV374" si="214">IF(W374="SI",IF(AS374=0,1,0),0)</f>
        <v>0</v>
      </c>
      <c r="AX374" s="74"/>
      <c r="AY374" s="66"/>
      <c r="AZ374" s="58"/>
      <c r="BA374" s="74"/>
      <c r="BB374" s="66"/>
      <c r="BD374" s="58"/>
      <c r="BE374" s="82">
        <f t="shared" ref="BE374" si="215">IF($AS374="",0,$AS374*$AO374)</f>
        <v>0</v>
      </c>
    </row>
    <row r="375" spans="2:57" ht="25.5" x14ac:dyDescent="0.25">
      <c r="B375" s="55" t="str">
        <f t="shared" si="185"/>
        <v>TCP  &amp; ESP/DST</v>
      </c>
      <c r="C375" s="55" t="str">
        <f t="shared" si="186"/>
        <v>Personal</v>
      </c>
      <c r="D375" s="55" t="str">
        <f t="shared" si="187"/>
        <v>Lider ESP/DST</v>
      </c>
      <c r="E375" s="55" t="str">
        <f t="shared" si="188"/>
        <v>Experiencia Offshore</v>
      </c>
      <c r="F375" s="55" t="str">
        <f t="shared" si="199"/>
        <v>TCP  &amp; ESP/DSTPersonal</v>
      </c>
      <c r="G375" s="55" t="str">
        <f t="shared" si="189"/>
        <v>TCP  &amp; ESP/DSTPersonalLider ESP/DST</v>
      </c>
      <c r="H375" s="55" t="str">
        <f t="shared" si="190"/>
        <v>TCP  &amp; ESP/DSTPersonalLider ESP/DSTExperiencia Offshore</v>
      </c>
      <c r="J375" s="35" t="str">
        <f t="shared" si="177"/>
        <v>-TCP  &amp; ESP/DST</v>
      </c>
      <c r="P375" s="77" t="s">
        <v>26</v>
      </c>
      <c r="Q375" s="78" t="s">
        <v>237</v>
      </c>
      <c r="R375" s="78" t="s">
        <v>22</v>
      </c>
      <c r="T375" s="79" t="s">
        <v>23</v>
      </c>
      <c r="U375" s="79" t="s">
        <v>24</v>
      </c>
      <c r="W375" s="79" t="s">
        <v>25</v>
      </c>
      <c r="Y375" s="80">
        <v>5</v>
      </c>
      <c r="Z375" s="80">
        <v>10</v>
      </c>
      <c r="AA375" s="80">
        <v>15</v>
      </c>
      <c r="AC375" s="81">
        <f>IF($T375="Cumplimiento","",INDEX(TABLA_TIPO_MEDICION[1],MATCH($U375,TABLA_TIPO_MEDICION[TIPO_MEDICION],0),1))</f>
        <v>0</v>
      </c>
      <c r="AD375" s="81">
        <f>IF($T375="Cumplimiento","",INDEX(TABLA_TIPO_MEDICION[2],MATCH($U375,TABLA_TIPO_MEDICION[TIPO_MEDICION],0),1))</f>
        <v>0.8</v>
      </c>
      <c r="AE375" s="81">
        <f>IF($T375="Cumplimiento","",INDEX(TABLA_TIPO_MEDICION[3],MATCH($U375,TABLA_TIPO_MEDICION[TIPO_MEDICION],0),1))</f>
        <v>1</v>
      </c>
      <c r="AF375" s="81">
        <f>IF($T375="Cumplimiento","",INDEX(TABLA_TIPO_MEDICION[4],MATCH($U375,TABLA_TIPO_MEDICION[TIPO_MEDICION],0),1))</f>
        <v>1</v>
      </c>
      <c r="AH375" s="74"/>
      <c r="AI375" s="58"/>
      <c r="AJ375" s="58"/>
      <c r="AK375" s="74"/>
      <c r="AL375" s="58"/>
      <c r="AM375" s="58"/>
      <c r="AN375" s="58"/>
      <c r="AO375" s="82">
        <v>0.3</v>
      </c>
      <c r="AQ375" s="3"/>
      <c r="AS375" s="83" t="str">
        <f>IF($AQ375="","",IF($T375="Cumplimiento",INDEX(TABLA_SI_NO[Valor],MATCH($AQ375,TABLA_SI_NO[SI_NO],0),1),IF($AQ375&lt;$Y375,$AC375,IF($AQ375&lt;$Z375,$AD375,IF($AQ375&lt;$AA375,$AE375,IF($AQ375&gt;=$AA375,$AF375))))))</f>
        <v/>
      </c>
      <c r="AU375" s="74"/>
      <c r="AV375" s="84">
        <f t="shared" ref="AV375:AV376" si="216">IF(W375="SI",IF(AS375=0,1,0),0)</f>
        <v>0</v>
      </c>
      <c r="AX375" s="74"/>
      <c r="AY375" s="66"/>
      <c r="AZ375" s="58"/>
      <c r="BA375" s="74"/>
      <c r="BB375" s="66"/>
      <c r="BD375" s="58"/>
      <c r="BE375" s="82">
        <f t="shared" ref="BE375:BE376" si="217">IF($AS375="",0,$AS375*$AO375)</f>
        <v>0</v>
      </c>
    </row>
    <row r="376" spans="2:57" ht="25.5" x14ac:dyDescent="0.25">
      <c r="B376" s="55" t="str">
        <f t="shared" si="185"/>
        <v>TCP  &amp; ESP/DST</v>
      </c>
      <c r="C376" s="55" t="str">
        <f t="shared" si="186"/>
        <v>Personal</v>
      </c>
      <c r="D376" s="55" t="str">
        <f t="shared" si="187"/>
        <v>Lider ESP/DST</v>
      </c>
      <c r="E376" s="55" t="str">
        <f t="shared" si="188"/>
        <v>Numero de trabajos realizados en los ultimos 3 años</v>
      </c>
      <c r="F376" s="55" t="str">
        <f t="shared" si="199"/>
        <v>TCP  &amp; ESP/DSTPersonal</v>
      </c>
      <c r="G376" s="55" t="str">
        <f t="shared" si="189"/>
        <v>TCP  &amp; ESP/DSTPersonalLider ESP/DST</v>
      </c>
      <c r="H376" s="55" t="str">
        <f t="shared" si="190"/>
        <v>TCP  &amp; ESP/DSTPersonalLider ESP/DSTNumero de trabajos realizados en los ultimos 3 años</v>
      </c>
      <c r="J376" s="35" t="str">
        <f t="shared" si="177"/>
        <v>-TCP  &amp; ESP/DST</v>
      </c>
      <c r="P376" s="77" t="s">
        <v>239</v>
      </c>
      <c r="Q376" s="78" t="s">
        <v>240</v>
      </c>
      <c r="R376" s="78" t="s">
        <v>29</v>
      </c>
      <c r="T376" s="79" t="s">
        <v>23</v>
      </c>
      <c r="U376" s="79" t="s">
        <v>24</v>
      </c>
      <c r="W376" s="79" t="s">
        <v>25</v>
      </c>
      <c r="Y376" s="80">
        <v>5</v>
      </c>
      <c r="Z376" s="80">
        <v>10</v>
      </c>
      <c r="AA376" s="80">
        <v>15</v>
      </c>
      <c r="AC376" s="81">
        <f>IF($T376="Cumplimiento","",INDEX(TABLA_TIPO_MEDICION[1],MATCH($U376,TABLA_TIPO_MEDICION[TIPO_MEDICION],0),1))</f>
        <v>0</v>
      </c>
      <c r="AD376" s="81">
        <f>IF($T376="Cumplimiento","",INDEX(TABLA_TIPO_MEDICION[2],MATCH($U376,TABLA_TIPO_MEDICION[TIPO_MEDICION],0),1))</f>
        <v>0.8</v>
      </c>
      <c r="AE376" s="81">
        <f>IF($T376="Cumplimiento","",INDEX(TABLA_TIPO_MEDICION[3],MATCH($U376,TABLA_TIPO_MEDICION[TIPO_MEDICION],0),1))</f>
        <v>1</v>
      </c>
      <c r="AF376" s="81">
        <f>IF($T376="Cumplimiento","",INDEX(TABLA_TIPO_MEDICION[4],MATCH($U376,TABLA_TIPO_MEDICION[TIPO_MEDICION],0),1))</f>
        <v>1</v>
      </c>
      <c r="AH376" s="74"/>
      <c r="AI376" s="58"/>
      <c r="AJ376" s="58"/>
      <c r="AK376" s="74"/>
      <c r="AL376" s="58"/>
      <c r="AM376" s="58"/>
      <c r="AN376" s="58"/>
      <c r="AO376" s="82">
        <v>0.3</v>
      </c>
      <c r="AQ376" s="3"/>
      <c r="AS376" s="83" t="str">
        <f>IF($AQ376="","",IF($T376="Cumplimiento",INDEX(TABLA_SI_NO[Valor],MATCH($AQ376,TABLA_SI_NO[SI_NO],0),1),IF($AQ376&lt;$Y376,$AC376,IF($AQ376&lt;$Z376,$AD376,IF($AQ376&lt;$AA376,$AE376,IF($AQ376&gt;=$AA376,$AF376))))))</f>
        <v/>
      </c>
      <c r="AU376" s="74"/>
      <c r="AV376" s="84">
        <f t="shared" si="216"/>
        <v>0</v>
      </c>
      <c r="AX376" s="74"/>
      <c r="AY376" s="66"/>
      <c r="AZ376" s="58"/>
      <c r="BA376" s="74"/>
      <c r="BB376" s="66"/>
      <c r="BD376" s="58"/>
      <c r="BE376" s="82">
        <f t="shared" si="217"/>
        <v>0</v>
      </c>
    </row>
    <row r="377" spans="2:57" ht="4.5" customHeight="1" x14ac:dyDescent="0.25">
      <c r="B377" s="55" t="str">
        <f t="shared" si="185"/>
        <v>TCP  &amp; ESP/DST</v>
      </c>
      <c r="C377" s="55" t="str">
        <f t="shared" si="186"/>
        <v>Personal</v>
      </c>
      <c r="D377" s="55" t="str">
        <f t="shared" si="187"/>
        <v>Lider ESP/DST</v>
      </c>
      <c r="E377" s="55" t="str">
        <f t="shared" si="188"/>
        <v/>
      </c>
      <c r="F377" s="55" t="str">
        <f t="shared" si="199"/>
        <v>TCP  &amp; ESP/DSTPersonal</v>
      </c>
      <c r="G377" s="55" t="str">
        <f t="shared" si="189"/>
        <v>TCP  &amp; ESP/DSTPersonalLider ESP/DST</v>
      </c>
      <c r="H377" s="55" t="str">
        <f t="shared" si="190"/>
        <v/>
      </c>
      <c r="J377" s="35" t="str">
        <f t="shared" ref="J377:J397" si="218">CONCATENATE(I377,"-",B377)</f>
        <v>-TCP  &amp; ESP/DST</v>
      </c>
    </row>
    <row r="378" spans="2:57" x14ac:dyDescent="0.25">
      <c r="B378" s="55" t="str">
        <f t="shared" si="185"/>
        <v>TCP  &amp; ESP/DST</v>
      </c>
      <c r="C378" s="55" t="str">
        <f t="shared" si="186"/>
        <v>Personal</v>
      </c>
      <c r="D378" s="55" t="str">
        <f t="shared" si="187"/>
        <v>Lider TCP</v>
      </c>
      <c r="E378" s="55" t="str">
        <f t="shared" si="188"/>
        <v/>
      </c>
      <c r="F378" s="55" t="str">
        <f t="shared" si="199"/>
        <v>TCP  &amp; ESP/DSTPersonal</v>
      </c>
      <c r="G378" s="55" t="str">
        <f t="shared" si="189"/>
        <v>TCP  &amp; ESP/DSTPersonalLider TCP</v>
      </c>
      <c r="H378" s="55" t="str">
        <f t="shared" si="190"/>
        <v/>
      </c>
      <c r="J378" s="35" t="str">
        <f t="shared" si="218"/>
        <v>-TCP  &amp; ESP/DST</v>
      </c>
      <c r="O378" s="68" t="s">
        <v>253</v>
      </c>
      <c r="P378" s="69"/>
      <c r="Q378" s="68"/>
      <c r="R378" s="68"/>
      <c r="T378" s="68"/>
      <c r="U378" s="68"/>
      <c r="W378" s="68"/>
      <c r="Y378" s="68"/>
      <c r="Z378" s="68"/>
      <c r="AA378" s="68"/>
      <c r="AC378" s="68"/>
      <c r="AD378" s="68"/>
      <c r="AE378" s="68"/>
      <c r="AF378" s="68"/>
      <c r="AH378" s="58"/>
      <c r="AI378" s="58"/>
      <c r="AJ378" s="58"/>
      <c r="AK378" s="70"/>
      <c r="AL378" s="71">
        <v>0.2</v>
      </c>
      <c r="AM378" s="58"/>
      <c r="AN378" s="72">
        <f>SUMIFS($AO:$AO,$G:$G,$G378)</f>
        <v>1</v>
      </c>
      <c r="AO378" s="73"/>
      <c r="AQ378" s="53"/>
      <c r="AR378" s="53"/>
      <c r="AS378" s="53"/>
      <c r="AU378" s="58"/>
      <c r="AV378" s="54"/>
      <c r="AX378" s="58"/>
      <c r="AY378" s="66"/>
      <c r="AZ378" s="58"/>
      <c r="BA378" s="70"/>
      <c r="BB378" s="71">
        <f>AL378*BD378</f>
        <v>0</v>
      </c>
      <c r="BD378" s="72">
        <f>SUMIFS($BE:$BE,$G:$G,$G378)</f>
        <v>0</v>
      </c>
      <c r="BE378" s="73"/>
    </row>
    <row r="379" spans="2:57" ht="4.5" customHeight="1" x14ac:dyDescent="0.25">
      <c r="B379" s="55" t="str">
        <f t="shared" si="185"/>
        <v>TCP  &amp; ESP/DST</v>
      </c>
      <c r="C379" s="55" t="str">
        <f t="shared" si="186"/>
        <v>Personal</v>
      </c>
      <c r="D379" s="55" t="str">
        <f t="shared" si="187"/>
        <v>Lider TCP</v>
      </c>
      <c r="E379" s="55" t="str">
        <f t="shared" si="188"/>
        <v/>
      </c>
      <c r="F379" s="55" t="str">
        <f t="shared" si="199"/>
        <v>TCP  &amp; ESP/DSTPersonal</v>
      </c>
      <c r="G379" s="55" t="str">
        <f t="shared" si="189"/>
        <v>TCP  &amp; ESP/DSTPersonalLider TCP</v>
      </c>
      <c r="H379" s="55" t="str">
        <f t="shared" si="190"/>
        <v/>
      </c>
      <c r="J379" s="35" t="str">
        <f t="shared" si="218"/>
        <v>-TCP  &amp; ESP/DST</v>
      </c>
      <c r="T379" s="53"/>
      <c r="U379" s="53"/>
      <c r="W379" s="53"/>
      <c r="Y379" s="53"/>
      <c r="Z379" s="53"/>
      <c r="AA379" s="53"/>
      <c r="AH379" s="58"/>
      <c r="AI379" s="58"/>
      <c r="AJ379" s="58"/>
      <c r="AK379" s="74"/>
      <c r="AL379" s="75"/>
      <c r="AM379" s="58"/>
      <c r="AN379" s="58"/>
      <c r="AO379" s="76"/>
      <c r="AQ379" s="53"/>
      <c r="AS379" s="53"/>
      <c r="AU379" s="58"/>
      <c r="AV379" s="54"/>
      <c r="AX379" s="58"/>
      <c r="AY379" s="66"/>
      <c r="AZ379" s="58"/>
      <c r="BA379" s="74"/>
      <c r="BB379" s="75"/>
      <c r="BD379" s="58"/>
      <c r="BE379" s="76"/>
    </row>
    <row r="380" spans="2:57" ht="25.5" x14ac:dyDescent="0.25">
      <c r="B380" s="55" t="str">
        <f t="shared" si="185"/>
        <v>TCP  &amp; ESP/DST</v>
      </c>
      <c r="C380" s="55" t="str">
        <f t="shared" si="186"/>
        <v>Personal</v>
      </c>
      <c r="D380" s="55" t="str">
        <f t="shared" si="187"/>
        <v>Lider TCP</v>
      </c>
      <c r="E380" s="55" t="str">
        <f t="shared" si="188"/>
        <v>Experiencia General</v>
      </c>
      <c r="F380" s="55" t="str">
        <f t="shared" si="199"/>
        <v>TCP  &amp; ESP/DSTPersonal</v>
      </c>
      <c r="G380" s="55" t="str">
        <f t="shared" si="189"/>
        <v>TCP  &amp; ESP/DSTPersonalLider TCP</v>
      </c>
      <c r="H380" s="55" t="str">
        <f t="shared" si="190"/>
        <v>TCP  &amp; ESP/DSTPersonalLider TCPExperiencia General</v>
      </c>
      <c r="J380" s="35" t="str">
        <f t="shared" si="218"/>
        <v>-TCP  &amp; ESP/DST</v>
      </c>
      <c r="P380" s="77" t="s">
        <v>21</v>
      </c>
      <c r="Q380" s="78" t="s">
        <v>152</v>
      </c>
      <c r="R380" s="78" t="s">
        <v>22</v>
      </c>
      <c r="T380" s="79" t="s">
        <v>23</v>
      </c>
      <c r="U380" s="79" t="s">
        <v>24</v>
      </c>
      <c r="W380" s="79" t="s">
        <v>25</v>
      </c>
      <c r="Y380" s="80">
        <v>5</v>
      </c>
      <c r="Z380" s="80">
        <v>10</v>
      </c>
      <c r="AA380" s="80">
        <v>15</v>
      </c>
      <c r="AC380" s="81">
        <f>IF($T380="Cumplimiento","",INDEX(TABLA_TIPO_MEDICION[1],MATCH($U380,TABLA_TIPO_MEDICION[TIPO_MEDICION],0),1))</f>
        <v>0</v>
      </c>
      <c r="AD380" s="81">
        <f>IF($T380="Cumplimiento","",INDEX(TABLA_TIPO_MEDICION[2],MATCH($U380,TABLA_TIPO_MEDICION[TIPO_MEDICION],0),1))</f>
        <v>0.8</v>
      </c>
      <c r="AE380" s="81">
        <f>IF($T380="Cumplimiento","",INDEX(TABLA_TIPO_MEDICION[3],MATCH($U380,TABLA_TIPO_MEDICION[TIPO_MEDICION],0),1))</f>
        <v>1</v>
      </c>
      <c r="AF380" s="81">
        <f>IF($T380="Cumplimiento","",INDEX(TABLA_TIPO_MEDICION[4],MATCH($U380,TABLA_TIPO_MEDICION[TIPO_MEDICION],0),1))</f>
        <v>1</v>
      </c>
      <c r="AH380" s="74"/>
      <c r="AI380" s="58"/>
      <c r="AJ380" s="58"/>
      <c r="AK380" s="74"/>
      <c r="AL380" s="58"/>
      <c r="AM380" s="58"/>
      <c r="AN380" s="58"/>
      <c r="AO380" s="82">
        <v>0.4</v>
      </c>
      <c r="AQ380" s="3"/>
      <c r="AS380" s="83" t="str">
        <f>IF($AQ380="","",IF($T380="Cumplimiento",INDEX(TABLA_SI_NO[Valor],MATCH($AQ380,TABLA_SI_NO[SI_NO],0),1),IF($AQ380&lt;$Y380,$AC380,IF($AQ380&lt;$Z380,$AD380,IF($AQ380&lt;$AA380,$AE380,IF($AQ380&gt;=$AA380,$AF380))))))</f>
        <v/>
      </c>
      <c r="AU380" s="74"/>
      <c r="AV380" s="84">
        <f t="shared" ref="AV380" si="219">IF(W380="SI",IF(AS380=0,1,0),0)</f>
        <v>0</v>
      </c>
      <c r="AX380" s="74"/>
      <c r="AY380" s="66"/>
      <c r="AZ380" s="58"/>
      <c r="BA380" s="74"/>
      <c r="BB380" s="66"/>
      <c r="BD380" s="58"/>
      <c r="BE380" s="82">
        <f t="shared" ref="BE380" si="220">IF($AS380="",0,$AS380*$AO380)</f>
        <v>0</v>
      </c>
    </row>
    <row r="381" spans="2:57" ht="25.5" x14ac:dyDescent="0.25">
      <c r="B381" s="55" t="str">
        <f t="shared" si="185"/>
        <v>TCP  &amp; ESP/DST</v>
      </c>
      <c r="C381" s="55" t="str">
        <f t="shared" si="186"/>
        <v>Personal</v>
      </c>
      <c r="D381" s="55" t="str">
        <f t="shared" si="187"/>
        <v>Lider TCP</v>
      </c>
      <c r="E381" s="55" t="str">
        <f t="shared" si="188"/>
        <v>Experiencia Offshore</v>
      </c>
      <c r="F381" s="55" t="str">
        <f t="shared" si="199"/>
        <v>TCP  &amp; ESP/DSTPersonal</v>
      </c>
      <c r="G381" s="55" t="str">
        <f t="shared" si="189"/>
        <v>TCP  &amp; ESP/DSTPersonalLider TCP</v>
      </c>
      <c r="H381" s="55" t="str">
        <f t="shared" si="190"/>
        <v>TCP  &amp; ESP/DSTPersonalLider TCPExperiencia Offshore</v>
      </c>
      <c r="J381" s="35" t="str">
        <f t="shared" si="218"/>
        <v>-TCP  &amp; ESP/DST</v>
      </c>
      <c r="P381" s="77" t="s">
        <v>26</v>
      </c>
      <c r="Q381" s="78" t="s">
        <v>237</v>
      </c>
      <c r="R381" s="78" t="s">
        <v>22</v>
      </c>
      <c r="T381" s="79" t="s">
        <v>23</v>
      </c>
      <c r="U381" s="79" t="s">
        <v>24</v>
      </c>
      <c r="W381" s="79" t="s">
        <v>25</v>
      </c>
      <c r="Y381" s="80">
        <v>5</v>
      </c>
      <c r="Z381" s="80">
        <v>10</v>
      </c>
      <c r="AA381" s="80">
        <v>15</v>
      </c>
      <c r="AC381" s="81">
        <f>IF($T381="Cumplimiento","",INDEX(TABLA_TIPO_MEDICION[1],MATCH($U381,TABLA_TIPO_MEDICION[TIPO_MEDICION],0),1))</f>
        <v>0</v>
      </c>
      <c r="AD381" s="81">
        <f>IF($T381="Cumplimiento","",INDEX(TABLA_TIPO_MEDICION[2],MATCH($U381,TABLA_TIPO_MEDICION[TIPO_MEDICION],0),1))</f>
        <v>0.8</v>
      </c>
      <c r="AE381" s="81">
        <f>IF($T381="Cumplimiento","",INDEX(TABLA_TIPO_MEDICION[3],MATCH($U381,TABLA_TIPO_MEDICION[TIPO_MEDICION],0),1))</f>
        <v>1</v>
      </c>
      <c r="AF381" s="81">
        <f>IF($T381="Cumplimiento","",INDEX(TABLA_TIPO_MEDICION[4],MATCH($U381,TABLA_TIPO_MEDICION[TIPO_MEDICION],0),1))</f>
        <v>1</v>
      </c>
      <c r="AH381" s="74"/>
      <c r="AI381" s="58"/>
      <c r="AJ381" s="58"/>
      <c r="AK381" s="74"/>
      <c r="AL381" s="58"/>
      <c r="AM381" s="58"/>
      <c r="AN381" s="58"/>
      <c r="AO381" s="82">
        <v>0.3</v>
      </c>
      <c r="AQ381" s="3"/>
      <c r="AS381" s="83" t="str">
        <f>IF($AQ381="","",IF($T381="Cumplimiento",INDEX(TABLA_SI_NO[Valor],MATCH($AQ381,TABLA_SI_NO[SI_NO],0),1),IF($AQ381&lt;$Y381,$AC381,IF($AQ381&lt;$Z381,$AD381,IF($AQ381&lt;$AA381,$AE381,IF($AQ381&gt;=$AA381,$AF381))))))</f>
        <v/>
      </c>
      <c r="AU381" s="74"/>
      <c r="AV381" s="84">
        <f t="shared" ref="AV381:AV382" si="221">IF(W381="SI",IF(AS381=0,1,0),0)</f>
        <v>0</v>
      </c>
      <c r="AX381" s="74"/>
      <c r="AY381" s="66"/>
      <c r="AZ381" s="58"/>
      <c r="BA381" s="74"/>
      <c r="BB381" s="66"/>
      <c r="BD381" s="58"/>
      <c r="BE381" s="82">
        <f t="shared" ref="BE381:BE382" si="222">IF($AS381="",0,$AS381*$AO381)</f>
        <v>0</v>
      </c>
    </row>
    <row r="382" spans="2:57" ht="25.5" x14ac:dyDescent="0.25">
      <c r="B382" s="55" t="str">
        <f t="shared" si="185"/>
        <v>TCP  &amp; ESP/DST</v>
      </c>
      <c r="C382" s="55" t="str">
        <f t="shared" si="186"/>
        <v>Personal</v>
      </c>
      <c r="D382" s="55" t="str">
        <f t="shared" si="187"/>
        <v>Lider TCP</v>
      </c>
      <c r="E382" s="55" t="str">
        <f t="shared" si="188"/>
        <v>Numero de trabajos realizados en los ultimos 3 años</v>
      </c>
      <c r="F382" s="55" t="str">
        <f t="shared" si="199"/>
        <v>TCP  &amp; ESP/DSTPersonal</v>
      </c>
      <c r="G382" s="55" t="str">
        <f t="shared" si="189"/>
        <v>TCP  &amp; ESP/DSTPersonalLider TCP</v>
      </c>
      <c r="H382" s="55" t="str">
        <f t="shared" si="190"/>
        <v>TCP  &amp; ESP/DSTPersonalLider TCPNumero de trabajos realizados en los ultimos 3 años</v>
      </c>
      <c r="J382" s="35" t="str">
        <f t="shared" si="218"/>
        <v>-TCP  &amp; ESP/DST</v>
      </c>
      <c r="P382" s="77" t="s">
        <v>239</v>
      </c>
      <c r="Q382" s="78" t="s">
        <v>240</v>
      </c>
      <c r="R382" s="78" t="s">
        <v>29</v>
      </c>
      <c r="T382" s="79" t="s">
        <v>23</v>
      </c>
      <c r="U382" s="79" t="s">
        <v>24</v>
      </c>
      <c r="W382" s="79" t="s">
        <v>25</v>
      </c>
      <c r="Y382" s="80">
        <v>5</v>
      </c>
      <c r="Z382" s="80">
        <v>10</v>
      </c>
      <c r="AA382" s="80">
        <v>15</v>
      </c>
      <c r="AC382" s="81">
        <f>IF($T382="Cumplimiento","",INDEX(TABLA_TIPO_MEDICION[1],MATCH($U382,TABLA_TIPO_MEDICION[TIPO_MEDICION],0),1))</f>
        <v>0</v>
      </c>
      <c r="AD382" s="81">
        <f>IF($T382="Cumplimiento","",INDEX(TABLA_TIPO_MEDICION[2],MATCH($U382,TABLA_TIPO_MEDICION[TIPO_MEDICION],0),1))</f>
        <v>0.8</v>
      </c>
      <c r="AE382" s="81">
        <f>IF($T382="Cumplimiento","",INDEX(TABLA_TIPO_MEDICION[3],MATCH($U382,TABLA_TIPO_MEDICION[TIPO_MEDICION],0),1))</f>
        <v>1</v>
      </c>
      <c r="AF382" s="81">
        <f>IF($T382="Cumplimiento","",INDEX(TABLA_TIPO_MEDICION[4],MATCH($U382,TABLA_TIPO_MEDICION[TIPO_MEDICION],0),1))</f>
        <v>1</v>
      </c>
      <c r="AH382" s="74"/>
      <c r="AI382" s="58"/>
      <c r="AJ382" s="58"/>
      <c r="AK382" s="74"/>
      <c r="AL382" s="58"/>
      <c r="AM382" s="58"/>
      <c r="AN382" s="58"/>
      <c r="AO382" s="82">
        <v>0.3</v>
      </c>
      <c r="AQ382" s="3"/>
      <c r="AS382" s="83" t="str">
        <f>IF($AQ382="","",IF($T382="Cumplimiento",INDEX(TABLA_SI_NO[Valor],MATCH($AQ382,TABLA_SI_NO[SI_NO],0),1),IF($AQ382&lt;$Y382,$AC382,IF($AQ382&lt;$Z382,$AD382,IF($AQ382&lt;$AA382,$AE382,IF($AQ382&gt;=$AA382,$AF382))))))</f>
        <v/>
      </c>
      <c r="AU382" s="74"/>
      <c r="AV382" s="84">
        <f t="shared" si="221"/>
        <v>0</v>
      </c>
      <c r="AX382" s="74"/>
      <c r="AY382" s="66"/>
      <c r="AZ382" s="58"/>
      <c r="BA382" s="74"/>
      <c r="BB382" s="66"/>
      <c r="BD382" s="58"/>
      <c r="BE382" s="82">
        <f t="shared" si="222"/>
        <v>0</v>
      </c>
    </row>
    <row r="383" spans="2:57" ht="4.5" customHeight="1" x14ac:dyDescent="0.25">
      <c r="B383" s="55" t="str">
        <f t="shared" si="185"/>
        <v>TCP  &amp; ESP/DST</v>
      </c>
      <c r="C383" s="55" t="str">
        <f t="shared" si="186"/>
        <v>Personal</v>
      </c>
      <c r="D383" s="55" t="str">
        <f t="shared" si="187"/>
        <v>Lider TCP</v>
      </c>
      <c r="E383" s="55" t="str">
        <f t="shared" si="188"/>
        <v/>
      </c>
      <c r="F383" s="55" t="str">
        <f t="shared" si="199"/>
        <v>TCP  &amp; ESP/DSTPersonal</v>
      </c>
      <c r="G383" s="55" t="str">
        <f t="shared" si="189"/>
        <v>TCP  &amp; ESP/DSTPersonalLider TCP</v>
      </c>
      <c r="H383" s="55" t="str">
        <f t="shared" si="190"/>
        <v/>
      </c>
      <c r="J383" s="35" t="str">
        <f t="shared" si="218"/>
        <v>-TCP  &amp; ESP/DST</v>
      </c>
    </row>
    <row r="384" spans="2:57" x14ac:dyDescent="0.25">
      <c r="B384" s="55" t="str">
        <f t="shared" si="185"/>
        <v>TCP  &amp; ESP/DST</v>
      </c>
      <c r="C384" s="55" t="str">
        <f t="shared" si="186"/>
        <v>Equipamiento &amp; Soporte Técnico</v>
      </c>
      <c r="D384" s="55" t="str">
        <f t="shared" si="187"/>
        <v>Lider TCP</v>
      </c>
      <c r="E384" s="55" t="str">
        <f t="shared" si="188"/>
        <v/>
      </c>
      <c r="F384" s="55" t="str">
        <f t="shared" si="199"/>
        <v>TCP  &amp; ESP/DSTEquipamiento &amp; Soporte Técnico</v>
      </c>
      <c r="G384" s="55" t="str">
        <f t="shared" si="189"/>
        <v>TCP  &amp; ESP/DSTEquipamiento &amp; Soporte TécnicoLider TCP</v>
      </c>
      <c r="H384" s="55" t="str">
        <f t="shared" si="190"/>
        <v/>
      </c>
      <c r="I384" s="36" t="s">
        <v>34</v>
      </c>
      <c r="J384" s="35" t="str">
        <f t="shared" si="218"/>
        <v>1.2-TCP  &amp; ESP/DST</v>
      </c>
      <c r="N384" s="97" t="s">
        <v>35</v>
      </c>
      <c r="O384" s="97"/>
      <c r="P384" s="98"/>
      <c r="Q384" s="97"/>
      <c r="R384" s="97"/>
      <c r="S384" s="95"/>
      <c r="T384" s="97"/>
      <c r="U384" s="97"/>
      <c r="V384" s="95"/>
      <c r="W384" s="97"/>
      <c r="X384" s="95"/>
      <c r="Y384" s="97"/>
      <c r="Z384" s="97"/>
      <c r="AA384" s="97"/>
      <c r="AB384" s="95"/>
      <c r="AC384" s="97"/>
      <c r="AD384" s="97"/>
      <c r="AE384" s="97"/>
      <c r="AF384" s="97"/>
      <c r="AG384" s="95"/>
      <c r="AH384" s="99"/>
      <c r="AI384" s="100">
        <v>0.5</v>
      </c>
      <c r="AJ384" s="99"/>
      <c r="AK384" s="142">
        <f>SUMIFS($AL:$AL,$F:$F,$F384)</f>
        <v>1</v>
      </c>
      <c r="AL384" s="142"/>
      <c r="AM384" s="99"/>
      <c r="AN384" s="95"/>
      <c r="AO384" s="95"/>
      <c r="AP384" s="95"/>
      <c r="AQ384" s="95"/>
      <c r="AR384" s="95"/>
      <c r="AS384" s="95"/>
      <c r="AT384" s="95"/>
      <c r="AU384" s="99"/>
      <c r="AV384" s="91"/>
      <c r="AW384" s="95"/>
      <c r="AX384" s="99"/>
      <c r="AY384" s="100">
        <f>AI384*BD384</f>
        <v>0</v>
      </c>
      <c r="AZ384" s="99"/>
      <c r="BA384" s="95"/>
      <c r="BB384" s="95"/>
      <c r="BC384" s="95"/>
      <c r="BD384" s="142">
        <f>SUMIFS($BB:$BB,$F:$F,$F384)</f>
        <v>0</v>
      </c>
      <c r="BE384" s="142"/>
    </row>
    <row r="385" spans="2:57" ht="4.5" customHeight="1" x14ac:dyDescent="0.25">
      <c r="B385" s="55" t="str">
        <f t="shared" si="185"/>
        <v>TCP  &amp; ESP/DST</v>
      </c>
      <c r="C385" s="55" t="str">
        <f t="shared" si="186"/>
        <v>Equipamiento &amp; Soporte Técnico</v>
      </c>
      <c r="D385" s="55" t="str">
        <f t="shared" si="187"/>
        <v>Lider TCP</v>
      </c>
      <c r="E385" s="55" t="str">
        <f t="shared" si="188"/>
        <v/>
      </c>
      <c r="F385" s="55" t="str">
        <f t="shared" si="199"/>
        <v>TCP  &amp; ESP/DSTEquipamiento &amp; Soporte Técnico</v>
      </c>
      <c r="G385" s="55" t="str">
        <f t="shared" si="189"/>
        <v>TCP  &amp; ESP/DSTEquipamiento &amp; Soporte TécnicoLider TCP</v>
      </c>
      <c r="H385" s="55" t="str">
        <f t="shared" si="190"/>
        <v/>
      </c>
      <c r="J385" s="35" t="str">
        <f t="shared" si="218"/>
        <v>-TCP  &amp; ESP/DST</v>
      </c>
      <c r="T385" s="53"/>
      <c r="U385" s="53"/>
      <c r="W385" s="53"/>
      <c r="Y385" s="53"/>
      <c r="Z385" s="53"/>
      <c r="AA385" s="53"/>
      <c r="AC385" s="53"/>
      <c r="AD385" s="53"/>
      <c r="AE385" s="53"/>
      <c r="AF385" s="53"/>
      <c r="AH385" s="58"/>
      <c r="AI385" s="59"/>
      <c r="AJ385" s="58"/>
      <c r="AK385" s="58"/>
      <c r="AL385" s="59"/>
      <c r="AM385" s="58"/>
      <c r="AN385" s="58"/>
      <c r="AO385" s="59"/>
      <c r="AU385" s="58"/>
      <c r="AV385" s="91"/>
      <c r="AX385" s="58"/>
      <c r="AY385" s="59"/>
      <c r="AZ385" s="58"/>
      <c r="BA385" s="58"/>
      <c r="BB385" s="59"/>
      <c r="BD385" s="53"/>
      <c r="BE385" s="53"/>
    </row>
    <row r="386" spans="2:57" x14ac:dyDescent="0.25">
      <c r="B386" s="55" t="str">
        <f t="shared" si="185"/>
        <v>TCP  &amp; ESP/DST</v>
      </c>
      <c r="C386" s="55" t="str">
        <f t="shared" si="186"/>
        <v>Equipamiento &amp; Soporte Técnico</v>
      </c>
      <c r="D386" s="55" t="str">
        <f t="shared" si="187"/>
        <v>Equipamiento</v>
      </c>
      <c r="E386" s="55" t="str">
        <f t="shared" si="188"/>
        <v/>
      </c>
      <c r="F386" s="55" t="str">
        <f t="shared" si="199"/>
        <v>TCP  &amp; ESP/DSTEquipamiento &amp; Soporte Técnico</v>
      </c>
      <c r="G386" s="55" t="str">
        <f t="shared" si="189"/>
        <v>TCP  &amp; ESP/DSTEquipamiento &amp; Soporte TécnicoEquipamiento</v>
      </c>
      <c r="H386" s="55" t="str">
        <f t="shared" si="190"/>
        <v/>
      </c>
      <c r="J386" s="35" t="str">
        <f t="shared" si="218"/>
        <v>-TCP  &amp; ESP/DST</v>
      </c>
      <c r="N386" s="102"/>
      <c r="O386" s="103" t="s">
        <v>84</v>
      </c>
      <c r="P386" s="104"/>
      <c r="Q386" s="103"/>
      <c r="R386" s="103"/>
      <c r="S386" s="95"/>
      <c r="T386" s="103"/>
      <c r="U386" s="103"/>
      <c r="V386" s="95"/>
      <c r="W386" s="103"/>
      <c r="X386" s="95"/>
      <c r="Y386" s="103"/>
      <c r="Z386" s="103"/>
      <c r="AA386" s="103"/>
      <c r="AB386" s="95"/>
      <c r="AC386" s="103"/>
      <c r="AD386" s="103"/>
      <c r="AE386" s="103"/>
      <c r="AF386" s="103"/>
      <c r="AG386" s="95"/>
      <c r="AH386" s="99"/>
      <c r="AI386" s="59"/>
      <c r="AJ386" s="99"/>
      <c r="AK386" s="105">
        <v>0.5</v>
      </c>
      <c r="AL386" s="106">
        <v>1</v>
      </c>
      <c r="AM386" s="99"/>
      <c r="AN386" s="143">
        <f>SUMIFS($AO:$AO,$G:$G,$G386)</f>
        <v>1</v>
      </c>
      <c r="AO386" s="143"/>
      <c r="AP386" s="95"/>
      <c r="AQ386" s="95"/>
      <c r="AR386" s="95"/>
      <c r="AS386" s="95"/>
      <c r="AT386" s="95"/>
      <c r="AU386" s="99"/>
      <c r="AV386" s="91"/>
      <c r="AW386" s="95"/>
      <c r="AX386" s="99"/>
      <c r="AY386" s="59"/>
      <c r="AZ386" s="99"/>
      <c r="BA386" s="105"/>
      <c r="BB386" s="106">
        <f>AL386*BD386</f>
        <v>0</v>
      </c>
      <c r="BC386" s="95"/>
      <c r="BD386" s="144">
        <f>SUMIFS($BE:$BE,$G:$G,$G386)</f>
        <v>0</v>
      </c>
      <c r="BE386" s="144"/>
    </row>
    <row r="387" spans="2:57" ht="4.5" customHeight="1" x14ac:dyDescent="0.25">
      <c r="B387" s="55" t="str">
        <f t="shared" si="185"/>
        <v>TCP  &amp; ESP/DST</v>
      </c>
      <c r="C387" s="55" t="str">
        <f t="shared" si="186"/>
        <v>Equipamiento &amp; Soporte Técnico</v>
      </c>
      <c r="D387" s="55" t="str">
        <f t="shared" si="187"/>
        <v>Equipamiento</v>
      </c>
      <c r="E387" s="55" t="str">
        <f t="shared" si="188"/>
        <v/>
      </c>
      <c r="F387" s="55" t="str">
        <f t="shared" si="199"/>
        <v>TCP  &amp; ESP/DSTEquipamiento &amp; Soporte Técnico</v>
      </c>
      <c r="G387" s="55" t="str">
        <f t="shared" si="189"/>
        <v>TCP  &amp; ESP/DSTEquipamiento &amp; Soporte TécnicoEquipamiento</v>
      </c>
      <c r="H387" s="55" t="str">
        <f t="shared" si="190"/>
        <v/>
      </c>
      <c r="J387" s="35" t="str">
        <f t="shared" si="218"/>
        <v>-TCP  &amp; ESP/DST</v>
      </c>
      <c r="T387" s="53"/>
      <c r="U387" s="53"/>
      <c r="W387" s="53"/>
      <c r="Y387" s="53"/>
      <c r="Z387" s="53"/>
      <c r="AA387" s="53"/>
      <c r="AH387" s="58"/>
      <c r="AI387" s="59"/>
      <c r="AJ387" s="58"/>
      <c r="AK387" s="74"/>
      <c r="AL387" s="75"/>
      <c r="AM387" s="58"/>
      <c r="AN387" s="58"/>
      <c r="AO387" s="76"/>
      <c r="AQ387" s="53"/>
      <c r="AS387" s="53"/>
      <c r="AU387" s="58"/>
      <c r="AV387" s="91"/>
      <c r="AX387" s="58"/>
      <c r="AY387" s="59"/>
      <c r="AZ387" s="58"/>
      <c r="BA387" s="74"/>
      <c r="BD387" s="58"/>
      <c r="BE387" s="76"/>
    </row>
    <row r="388" spans="2:57" ht="25.5" x14ac:dyDescent="0.25">
      <c r="B388" s="55" t="str">
        <f t="shared" si="185"/>
        <v>TCP  &amp; ESP/DST</v>
      </c>
      <c r="C388" s="55" t="str">
        <f t="shared" si="186"/>
        <v>Equipamiento &amp; Soporte Técnico</v>
      </c>
      <c r="D388" s="55" t="str">
        <f t="shared" si="187"/>
        <v>Equipamiento</v>
      </c>
      <c r="E388" s="55" t="str">
        <f t="shared" si="188"/>
        <v xml:space="preserve">Cumpimiento del equipamiento solicitado en el pliego técnico </v>
      </c>
      <c r="F388" s="55" t="str">
        <f t="shared" si="199"/>
        <v>TCP  &amp; ESP/DSTEquipamiento &amp; Soporte Técnico</v>
      </c>
      <c r="G388" s="55" t="str">
        <f t="shared" si="189"/>
        <v>TCP  &amp; ESP/DSTEquipamiento &amp; Soporte TécnicoEquipamiento</v>
      </c>
      <c r="H388" s="55" t="str">
        <f t="shared" si="190"/>
        <v xml:space="preserve">TCP  &amp; ESP/DSTEquipamiento &amp; Soporte TécnicoEquipamientoCumpimiento del equipamiento solicitado en el pliego técnico </v>
      </c>
      <c r="J388" s="35" t="str">
        <f t="shared" si="218"/>
        <v>-TCP  &amp; ESP/DST</v>
      </c>
      <c r="P388" s="77" t="s">
        <v>247</v>
      </c>
      <c r="Q388" s="78"/>
      <c r="R388" s="78" t="s">
        <v>248</v>
      </c>
      <c r="T388" s="79" t="s">
        <v>30</v>
      </c>
      <c r="U388" s="79"/>
      <c r="W388" s="79" t="s">
        <v>31</v>
      </c>
      <c r="Y388" s="80" t="s">
        <v>31</v>
      </c>
      <c r="Z388" s="80" t="s">
        <v>31</v>
      </c>
      <c r="AA388" s="80" t="s">
        <v>31</v>
      </c>
      <c r="AC388" s="81" t="str">
        <f>IF($T388="Cumplimiento","",INDEX(TABLA_TIPO_MEDICION[1],MATCH($U388,TABLA_TIPO_MEDICION[TIPO_MEDICION],0),1))</f>
        <v/>
      </c>
      <c r="AD388" s="81" t="str">
        <f>IF($T388="Cumplimiento","",INDEX(TABLA_TIPO_MEDICION[2],MATCH($U388,TABLA_TIPO_MEDICION[TIPO_MEDICION],0),1))</f>
        <v/>
      </c>
      <c r="AE388" s="81" t="str">
        <f>IF($T388="Cumplimiento","",INDEX(TABLA_TIPO_MEDICION[3],MATCH($U388,TABLA_TIPO_MEDICION[TIPO_MEDICION],0),1))</f>
        <v/>
      </c>
      <c r="AF388" s="81" t="str">
        <f>IF($T388="Cumplimiento","",INDEX(TABLA_TIPO_MEDICION[4],MATCH($U388,TABLA_TIPO_MEDICION[TIPO_MEDICION],0),1))</f>
        <v/>
      </c>
      <c r="AH388" s="74"/>
      <c r="AI388" s="74"/>
      <c r="AJ388" s="58"/>
      <c r="AK388" s="74"/>
      <c r="AL388" s="74"/>
      <c r="AM388" s="58"/>
      <c r="AN388" s="58"/>
      <c r="AO388" s="82">
        <v>1</v>
      </c>
      <c r="AQ388" s="3"/>
      <c r="AS388" s="83" t="str">
        <f>IF($AQ388="","",IF($T388="Cumplimiento",INDEX(TABLA_SI_NO[Valor],MATCH($AQ388,TABLA_SI_NO[SI_NO],0),1),IF($AQ388&lt;$Y388,$AC388,IF($AQ388&lt;$Z388,$AD388,IF($AQ388&lt;$AA388,$AE388,IF($AQ388&gt;=$AA388,$AF388))))))</f>
        <v/>
      </c>
      <c r="AU388" s="74"/>
      <c r="AV388" s="84">
        <f t="shared" ref="AV388" si="223">IF(W388="SI",IF(AS388=0,1,0),0)</f>
        <v>0</v>
      </c>
      <c r="AX388" s="74"/>
      <c r="AY388" s="59"/>
      <c r="AZ388" s="58"/>
      <c r="BA388" s="74"/>
      <c r="BD388" s="58"/>
      <c r="BE388" s="82">
        <f t="shared" ref="BE388" si="224">IF($AS388="",0,$AS388*$AO388)</f>
        <v>0</v>
      </c>
    </row>
    <row r="389" spans="2:57" ht="4.5" customHeight="1" x14ac:dyDescent="0.25">
      <c r="B389" s="55" t="str">
        <f t="shared" si="185"/>
        <v>TCP  &amp; ESP/DST</v>
      </c>
      <c r="C389" s="55" t="str">
        <f t="shared" si="186"/>
        <v>Equipamiento &amp; Soporte Técnico</v>
      </c>
      <c r="D389" s="55" t="str">
        <f t="shared" si="187"/>
        <v>Equipamiento</v>
      </c>
      <c r="E389" s="55" t="str">
        <f t="shared" si="188"/>
        <v/>
      </c>
      <c r="F389" s="55" t="str">
        <f t="shared" si="199"/>
        <v>TCP  &amp; ESP/DSTEquipamiento &amp; Soporte Técnico</v>
      </c>
      <c r="G389" s="55" t="str">
        <f t="shared" si="189"/>
        <v>TCP  &amp; ESP/DSTEquipamiento &amp; Soporte TécnicoEquipamiento</v>
      </c>
      <c r="H389" s="55" t="str">
        <f t="shared" si="190"/>
        <v/>
      </c>
      <c r="J389" s="35" t="str">
        <f t="shared" si="218"/>
        <v>-TCP  &amp; ESP/DST</v>
      </c>
    </row>
    <row r="390" spans="2:57" x14ac:dyDescent="0.25">
      <c r="B390" s="55" t="str">
        <f t="shared" si="185"/>
        <v>TCP  &amp; ESP/DST</v>
      </c>
      <c r="C390" s="55" t="str">
        <f t="shared" si="186"/>
        <v>Facilidades / Instalaciones</v>
      </c>
      <c r="D390" s="55" t="str">
        <f t="shared" si="187"/>
        <v>Equipamiento</v>
      </c>
      <c r="E390" s="55" t="str">
        <f t="shared" si="188"/>
        <v/>
      </c>
      <c r="F390" s="55" t="str">
        <f t="shared" si="199"/>
        <v>TCP  &amp; ESP/DSTFacilidades / Instalaciones</v>
      </c>
      <c r="G390" s="55" t="str">
        <f t="shared" si="189"/>
        <v>TCP  &amp; ESP/DSTFacilidades / InstalacionesEquipamiento</v>
      </c>
      <c r="H390" s="55" t="str">
        <f t="shared" si="190"/>
        <v/>
      </c>
      <c r="I390" s="36" t="s">
        <v>58</v>
      </c>
      <c r="J390" s="35" t="str">
        <f t="shared" si="218"/>
        <v>1.3-TCP  &amp; ESP/DST</v>
      </c>
      <c r="N390" s="62" t="s">
        <v>59</v>
      </c>
      <c r="O390" s="62"/>
      <c r="P390" s="63"/>
      <c r="Q390" s="62"/>
      <c r="R390" s="62"/>
      <c r="T390" s="62"/>
      <c r="U390" s="62"/>
      <c r="W390" s="62"/>
      <c r="Y390" s="62"/>
      <c r="Z390" s="62"/>
      <c r="AA390" s="62"/>
      <c r="AC390" s="62"/>
      <c r="AD390" s="62"/>
      <c r="AE390" s="62"/>
      <c r="AF390" s="62"/>
      <c r="AH390" s="58"/>
      <c r="AI390" s="64">
        <v>0.1</v>
      </c>
      <c r="AJ390" s="58"/>
      <c r="AK390" s="65">
        <f>SUMIFS($AL:$AL,$F:$F,$F390)</f>
        <v>1</v>
      </c>
      <c r="AL390" s="65"/>
      <c r="AM390" s="58"/>
      <c r="AN390" s="42"/>
      <c r="AO390" s="42"/>
      <c r="AP390" s="42"/>
      <c r="AQ390" s="42"/>
      <c r="AR390" s="42"/>
      <c r="AS390" s="42"/>
      <c r="AT390" s="42"/>
      <c r="AU390" s="42"/>
      <c r="AX390" s="58"/>
      <c r="AY390" s="64">
        <f>AI390*BD390</f>
        <v>0</v>
      </c>
      <c r="AZ390" s="58"/>
      <c r="BD390" s="65">
        <f>SUMIFS($BB:$BB,$F:$F,$F390)</f>
        <v>0</v>
      </c>
      <c r="BE390" s="65"/>
    </row>
    <row r="391" spans="2:57" ht="4.5" customHeight="1" x14ac:dyDescent="0.25">
      <c r="B391" s="55" t="str">
        <f t="shared" si="185"/>
        <v>TCP  &amp; ESP/DST</v>
      </c>
      <c r="C391" s="55" t="str">
        <f t="shared" si="186"/>
        <v>Facilidades / Instalaciones</v>
      </c>
      <c r="D391" s="55" t="str">
        <f t="shared" si="187"/>
        <v>Equipamiento</v>
      </c>
      <c r="E391" s="55" t="str">
        <f t="shared" si="188"/>
        <v/>
      </c>
      <c r="F391" s="55" t="str">
        <f t="shared" si="199"/>
        <v>TCP  &amp; ESP/DSTFacilidades / Instalaciones</v>
      </c>
      <c r="G391" s="55" t="str">
        <f t="shared" si="189"/>
        <v>TCP  &amp; ESP/DSTFacilidades / InstalacionesEquipamiento</v>
      </c>
      <c r="H391" s="55" t="str">
        <f t="shared" si="190"/>
        <v/>
      </c>
      <c r="J391" s="35" t="str">
        <f t="shared" si="218"/>
        <v>-TCP  &amp; ESP/DST</v>
      </c>
      <c r="T391" s="53"/>
      <c r="U391" s="53"/>
      <c r="W391" s="53"/>
      <c r="Y391" s="53"/>
      <c r="Z391" s="53"/>
      <c r="AA391" s="53"/>
      <c r="AC391" s="53"/>
      <c r="AD391" s="53"/>
      <c r="AE391" s="53"/>
      <c r="AF391" s="53"/>
      <c r="AH391" s="58"/>
      <c r="AI391" s="59"/>
      <c r="AJ391" s="58"/>
      <c r="AK391" s="58"/>
      <c r="AL391" s="59"/>
      <c r="AM391" s="58"/>
      <c r="AN391" s="58"/>
      <c r="AO391" s="59"/>
      <c r="AQ391" s="42"/>
      <c r="AR391" s="42"/>
      <c r="AS391" s="42"/>
      <c r="AT391" s="42"/>
      <c r="AU391" s="42"/>
      <c r="AX391" s="58"/>
      <c r="AY391" s="59"/>
      <c r="AZ391" s="58"/>
      <c r="BA391" s="58"/>
      <c r="BB391" s="59"/>
      <c r="BD391" s="53"/>
      <c r="BE391" s="53"/>
    </row>
    <row r="392" spans="2:57" x14ac:dyDescent="0.25">
      <c r="B392" s="55" t="str">
        <f t="shared" si="185"/>
        <v>TCP  &amp; ESP/DST</v>
      </c>
      <c r="C392" s="55" t="str">
        <f t="shared" si="186"/>
        <v>Facilidades / Instalaciones</v>
      </c>
      <c r="D392" s="55" t="str">
        <f t="shared" si="187"/>
        <v>Planta</v>
      </c>
      <c r="E392" s="55" t="str">
        <f t="shared" si="188"/>
        <v/>
      </c>
      <c r="F392" s="55" t="str">
        <f t="shared" si="199"/>
        <v>TCP  &amp; ESP/DSTFacilidades / Instalaciones</v>
      </c>
      <c r="G392" s="55" t="str">
        <f t="shared" si="189"/>
        <v>TCP  &amp; ESP/DSTFacilidades / InstalacionesPlanta</v>
      </c>
      <c r="H392" s="55" t="str">
        <f t="shared" si="190"/>
        <v/>
      </c>
      <c r="J392" s="35" t="str">
        <f t="shared" si="218"/>
        <v>-TCP  &amp; ESP/DST</v>
      </c>
      <c r="N392" s="67"/>
      <c r="O392" s="68" t="s">
        <v>97</v>
      </c>
      <c r="P392" s="69"/>
      <c r="Q392" s="68"/>
      <c r="R392" s="68"/>
      <c r="T392" s="68"/>
      <c r="U392" s="68"/>
      <c r="W392" s="68"/>
      <c r="Y392" s="68"/>
      <c r="Z392" s="68"/>
      <c r="AA392" s="68"/>
      <c r="AC392" s="68"/>
      <c r="AD392" s="68"/>
      <c r="AE392" s="68"/>
      <c r="AF392" s="68"/>
      <c r="AH392" s="58"/>
      <c r="AJ392" s="58"/>
      <c r="AK392" s="70">
        <v>0.5</v>
      </c>
      <c r="AL392" s="71">
        <v>1</v>
      </c>
      <c r="AM392" s="58"/>
      <c r="AN392" s="72">
        <f>SUMIFS($AO:$AO,$G:$G,$G392)</f>
        <v>1</v>
      </c>
      <c r="AO392" s="73"/>
      <c r="AQ392" s="42"/>
      <c r="AR392" s="42"/>
      <c r="AS392" s="42"/>
      <c r="AT392" s="42"/>
      <c r="AU392" s="42"/>
      <c r="AX392" s="58"/>
      <c r="AY392" s="59"/>
      <c r="AZ392" s="58"/>
      <c r="BA392" s="70"/>
      <c r="BB392" s="71">
        <f>AL392*BD392</f>
        <v>0</v>
      </c>
      <c r="BD392" s="72">
        <f>SUMIFS($BE:$BE,$G:$G,$G392)</f>
        <v>0</v>
      </c>
      <c r="BE392" s="73"/>
    </row>
    <row r="393" spans="2:57" ht="4.5" customHeight="1" x14ac:dyDescent="0.25">
      <c r="B393" s="55" t="str">
        <f t="shared" si="185"/>
        <v>TCP  &amp; ESP/DST</v>
      </c>
      <c r="C393" s="55" t="str">
        <f t="shared" si="186"/>
        <v>Facilidades / Instalaciones</v>
      </c>
      <c r="D393" s="55" t="str">
        <f t="shared" si="187"/>
        <v>Planta</v>
      </c>
      <c r="E393" s="55" t="str">
        <f t="shared" si="188"/>
        <v/>
      </c>
      <c r="F393" s="55" t="str">
        <f t="shared" si="199"/>
        <v>TCP  &amp; ESP/DSTFacilidades / Instalaciones</v>
      </c>
      <c r="G393" s="55" t="str">
        <f t="shared" si="189"/>
        <v>TCP  &amp; ESP/DSTFacilidades / InstalacionesPlanta</v>
      </c>
      <c r="H393" s="55" t="str">
        <f t="shared" si="190"/>
        <v/>
      </c>
      <c r="J393" s="35" t="str">
        <f t="shared" si="218"/>
        <v>-TCP  &amp; ESP/DST</v>
      </c>
      <c r="T393" s="53"/>
      <c r="U393" s="53"/>
      <c r="W393" s="53"/>
      <c r="Y393" s="53"/>
      <c r="Z393" s="53"/>
      <c r="AA393" s="53"/>
      <c r="AJ393" s="58"/>
      <c r="AK393" s="74"/>
      <c r="AL393" s="75"/>
      <c r="AM393" s="58"/>
      <c r="AN393" s="58"/>
      <c r="AO393" s="76"/>
      <c r="AQ393" s="53"/>
      <c r="AS393" s="53"/>
      <c r="AU393" s="58"/>
      <c r="AV393" s="93"/>
      <c r="AX393" s="58"/>
      <c r="AY393" s="59"/>
      <c r="AZ393" s="58"/>
      <c r="BA393" s="74"/>
      <c r="BB393" s="75"/>
      <c r="BD393" s="58"/>
      <c r="BE393" s="76"/>
    </row>
    <row r="394" spans="2:57" ht="25.5" x14ac:dyDescent="0.25">
      <c r="B394" s="55" t="str">
        <f t="shared" si="185"/>
        <v>TCP  &amp; ESP/DST</v>
      </c>
      <c r="C394" s="55" t="str">
        <f t="shared" si="186"/>
        <v>Facilidades / Instalaciones</v>
      </c>
      <c r="D394" s="55" t="str">
        <f t="shared" si="187"/>
        <v>Planta</v>
      </c>
      <c r="E394" s="55" t="str">
        <f t="shared" si="188"/>
        <v>Base Operativa</v>
      </c>
      <c r="F394" s="55" t="str">
        <f t="shared" si="199"/>
        <v>TCP  &amp; ESP/DSTFacilidades / Instalaciones</v>
      </c>
      <c r="G394" s="55" t="str">
        <f t="shared" si="189"/>
        <v>TCP  &amp; ESP/DSTFacilidades / InstalacionesPlanta</v>
      </c>
      <c r="H394" s="55" t="str">
        <f t="shared" si="190"/>
        <v>TCP  &amp; ESP/DSTFacilidades / InstalacionesPlantaBase Operativa</v>
      </c>
      <c r="J394" s="35" t="str">
        <f t="shared" si="218"/>
        <v>-TCP  &amp; ESP/DST</v>
      </c>
      <c r="P394" s="77" t="s">
        <v>162</v>
      </c>
      <c r="Q394" s="124" t="s">
        <v>163</v>
      </c>
      <c r="R394" s="78" t="s">
        <v>164</v>
      </c>
      <c r="T394" s="79" t="s">
        <v>30</v>
      </c>
      <c r="U394" s="79"/>
      <c r="W394" s="79" t="s">
        <v>38</v>
      </c>
      <c r="Y394" s="92" t="s">
        <v>31</v>
      </c>
      <c r="Z394" s="92" t="s">
        <v>31</v>
      </c>
      <c r="AA394" s="92" t="s">
        <v>31</v>
      </c>
      <c r="AC394" s="81" t="str">
        <f>IF($T394="Cumplimiento","",INDEX(TABLA_TIPO_MEDICION[1],MATCH($U394,TABLA_TIPO_MEDICION[TIPO_MEDICION],0),1))</f>
        <v/>
      </c>
      <c r="AD394" s="81" t="str">
        <f>IF($T394="Cumplimiento","",INDEX(TABLA_TIPO_MEDICION[2],MATCH($U394,TABLA_TIPO_MEDICION[TIPO_MEDICION],0),1))</f>
        <v/>
      </c>
      <c r="AE394" s="81" t="str">
        <f>IF($T394="Cumplimiento","",INDEX(TABLA_TIPO_MEDICION[3],MATCH($U394,TABLA_TIPO_MEDICION[TIPO_MEDICION],0),1))</f>
        <v/>
      </c>
      <c r="AF394" s="81" t="str">
        <f>IF($T394="Cumplimiento","",INDEX(TABLA_TIPO_MEDICION[4],MATCH($U394,TABLA_TIPO_MEDICION[TIPO_MEDICION],0),1))</f>
        <v/>
      </c>
      <c r="AJ394" s="58"/>
      <c r="AK394" s="74"/>
      <c r="AL394" s="74"/>
      <c r="AM394" s="58"/>
      <c r="AN394" s="58"/>
      <c r="AO394" s="82">
        <v>0.4</v>
      </c>
      <c r="AQ394" s="3"/>
      <c r="AS394" s="83" t="str">
        <f>IF($AQ394="","",IF($T394="Cumplimiento",INDEX(TABLA_SI_NO[Valor],MATCH($AQ394,TABLA_SI_NO[SI_NO],0),1),IF($AQ394&lt;$Y394,$AC394,IF($AQ394&lt;$Z394,$AD394,IF($AQ394&lt;$AA394,$AE394,IF($AQ394&gt;=$AA394,$AF394))))))</f>
        <v/>
      </c>
      <c r="AU394" s="74"/>
      <c r="AV394" s="84">
        <f t="shared" ref="AV394" si="225">IF(W394="SI",IF(AS394=0,1,0),0)</f>
        <v>0</v>
      </c>
      <c r="AX394" s="74"/>
      <c r="AY394" s="59"/>
      <c r="AZ394" s="58"/>
      <c r="BA394" s="74"/>
      <c r="BB394" s="75"/>
      <c r="BD394" s="58"/>
      <c r="BE394" s="82">
        <f t="shared" ref="BE394" si="226">IF($AS394="",0,$AS394*$AO394)</f>
        <v>0</v>
      </c>
    </row>
    <row r="395" spans="2:57" ht="25.5" x14ac:dyDescent="0.25">
      <c r="B395" s="55" t="str">
        <f t="shared" si="185"/>
        <v>TCP  &amp; ESP/DST</v>
      </c>
      <c r="C395" s="55" t="str">
        <f t="shared" si="186"/>
        <v>Facilidades / Instalaciones</v>
      </c>
      <c r="D395" s="55" t="str">
        <f t="shared" si="187"/>
        <v>Planta</v>
      </c>
      <c r="E395" s="55" t="str">
        <f t="shared" si="188"/>
        <v>Capacidad de Inspección  en cercanías de Paraíso</v>
      </c>
      <c r="F395" s="55" t="str">
        <f t="shared" si="199"/>
        <v>TCP  &amp; ESP/DSTFacilidades / Instalaciones</v>
      </c>
      <c r="G395" s="55" t="str">
        <f t="shared" si="189"/>
        <v>TCP  &amp; ESP/DSTFacilidades / InstalacionesPlanta</v>
      </c>
      <c r="H395" s="55" t="str">
        <f t="shared" si="190"/>
        <v>TCP  &amp; ESP/DSTFacilidades / InstalacionesPlantaCapacidad de Inspección  en cercanías de Paraíso</v>
      </c>
      <c r="J395" s="35" t="str">
        <f t="shared" si="218"/>
        <v>-TCP  &amp; ESP/DST</v>
      </c>
      <c r="P395" s="77" t="s">
        <v>254</v>
      </c>
      <c r="Q395" s="78" t="s">
        <v>255</v>
      </c>
      <c r="R395" s="78" t="s">
        <v>164</v>
      </c>
      <c r="T395" s="79" t="s">
        <v>30</v>
      </c>
      <c r="U395" s="79"/>
      <c r="W395" s="79" t="s">
        <v>118</v>
      </c>
      <c r="Y395" s="92" t="s">
        <v>31</v>
      </c>
      <c r="Z395" s="92" t="s">
        <v>31</v>
      </c>
      <c r="AA395" s="92" t="s">
        <v>31</v>
      </c>
      <c r="AC395" s="81" t="str">
        <f>IF($T395="Cumplimiento","",INDEX(TABLA_TIPO_MEDICION[1],MATCH($U395,TABLA_TIPO_MEDICION[TIPO_MEDICION],0),1))</f>
        <v/>
      </c>
      <c r="AD395" s="81" t="str">
        <f>IF($T395="Cumplimiento","",INDEX(TABLA_TIPO_MEDICION[2],MATCH($U395,TABLA_TIPO_MEDICION[TIPO_MEDICION],0),1))</f>
        <v/>
      </c>
      <c r="AE395" s="81" t="str">
        <f>IF($T395="Cumplimiento","",INDEX(TABLA_TIPO_MEDICION[3],MATCH($U395,TABLA_TIPO_MEDICION[TIPO_MEDICION],0),1))</f>
        <v/>
      </c>
      <c r="AF395" s="81" t="str">
        <f>IF($T395="Cumplimiento","",INDEX(TABLA_TIPO_MEDICION[4],MATCH($U395,TABLA_TIPO_MEDICION[TIPO_MEDICION],0),1))</f>
        <v/>
      </c>
      <c r="AJ395" s="58"/>
      <c r="AK395" s="74"/>
      <c r="AL395" s="74"/>
      <c r="AM395" s="58"/>
      <c r="AN395" s="58"/>
      <c r="AO395" s="82">
        <v>0.3</v>
      </c>
      <c r="AQ395" s="3"/>
      <c r="AS395" s="83" t="str">
        <f>IF($AQ395="","",IF($T395="Cumplimiento",INDEX(TABLA_SI_NO[Valor],MATCH($AQ395,TABLA_SI_NO[SI_NO],0),1),IF($AQ395&lt;$Y395,$AC395,IF($AQ395&lt;$Z395,$AD395,IF($AQ395&lt;$AA395,$AE395,IF($AQ395&gt;=$AA395,$AF395))))))</f>
        <v/>
      </c>
      <c r="AU395" s="74"/>
      <c r="AV395" s="84">
        <f t="shared" ref="AV395" si="227">IF(W395="SI",IF(AS395=0,1,0),0)</f>
        <v>0</v>
      </c>
      <c r="AX395" s="74"/>
      <c r="AY395" s="59"/>
      <c r="AZ395" s="58"/>
      <c r="BA395" s="74"/>
      <c r="BB395" s="75"/>
      <c r="BD395" s="58"/>
      <c r="BE395" s="82">
        <f t="shared" ref="BE395" si="228">IF($AS395="",0,$AS395*$AO395)</f>
        <v>0</v>
      </c>
    </row>
    <row r="396" spans="2:57" ht="25.5" x14ac:dyDescent="0.25">
      <c r="B396" s="55" t="str">
        <f t="shared" ref="B396:B397" si="229">IF(M396="",IF(B395="","",B395),M396)</f>
        <v>TCP  &amp; ESP/DST</v>
      </c>
      <c r="C396" s="55" t="str">
        <f t="shared" ref="C396:C397" si="230">IF(N396="",IF(C395="","",C395),N396)</f>
        <v>Facilidades / Instalaciones</v>
      </c>
      <c r="D396" s="55" t="str">
        <f t="shared" ref="D396:D397" si="231">IF(O396="",IF(D395="","",D395),O396)</f>
        <v>Planta</v>
      </c>
      <c r="E396" s="55" t="str">
        <f t="shared" ref="E396:E397" si="232">IF(P396="","",P396)</f>
        <v>Almacenamiento de Explosivos A menos de 6 Hs Puerto</v>
      </c>
      <c r="F396" s="55" t="str">
        <f t="shared" si="199"/>
        <v>TCP  &amp; ESP/DSTFacilidades / Instalaciones</v>
      </c>
      <c r="G396" s="55" t="str">
        <f t="shared" ref="G396:G397" si="233">IF(D396="","",CONCATENATE($B396,$C396,$D396))</f>
        <v>TCP  &amp; ESP/DSTFacilidades / InstalacionesPlanta</v>
      </c>
      <c r="H396" s="55" t="str">
        <f t="shared" ref="H396:H397" si="234">IF(E396="","",CONCATENATE($B396,$C396,$D396,$E396))</f>
        <v>TCP  &amp; ESP/DSTFacilidades / InstalacionesPlantaAlmacenamiento de Explosivos A menos de 6 Hs Puerto</v>
      </c>
      <c r="J396" s="35" t="str">
        <f t="shared" si="218"/>
        <v>-TCP  &amp; ESP/DST</v>
      </c>
      <c r="P396" s="77" t="s">
        <v>147</v>
      </c>
      <c r="Q396" s="78" t="s">
        <v>144</v>
      </c>
      <c r="R396" s="78" t="s">
        <v>122</v>
      </c>
      <c r="T396" s="79" t="s">
        <v>30</v>
      </c>
      <c r="U396" s="79"/>
      <c r="W396" s="79" t="s">
        <v>118</v>
      </c>
      <c r="Y396" s="92" t="s">
        <v>31</v>
      </c>
      <c r="Z396" s="92" t="s">
        <v>31</v>
      </c>
      <c r="AA396" s="92" t="s">
        <v>31</v>
      </c>
      <c r="AC396" s="81" t="str">
        <f>IF($T396="Cumplimiento","",INDEX(TABLA_TIPO_MEDICION[1],MATCH($U396,TABLA_TIPO_MEDICION[TIPO_MEDICION],0),1))</f>
        <v/>
      </c>
      <c r="AD396" s="81" t="str">
        <f>IF($T396="Cumplimiento","",INDEX(TABLA_TIPO_MEDICION[2],MATCH($U396,TABLA_TIPO_MEDICION[TIPO_MEDICION],0),1))</f>
        <v/>
      </c>
      <c r="AE396" s="81" t="str">
        <f>IF($T396="Cumplimiento","",INDEX(TABLA_TIPO_MEDICION[3],MATCH($U396,TABLA_TIPO_MEDICION[TIPO_MEDICION],0),1))</f>
        <v/>
      </c>
      <c r="AF396" s="81" t="str">
        <f>IF($T396="Cumplimiento","",INDEX(TABLA_TIPO_MEDICION[4],MATCH($U396,TABLA_TIPO_MEDICION[TIPO_MEDICION],0),1))</f>
        <v/>
      </c>
      <c r="AJ396" s="58"/>
      <c r="AK396" s="74"/>
      <c r="AL396" s="74"/>
      <c r="AM396" s="58"/>
      <c r="AN396" s="58"/>
      <c r="AO396" s="82">
        <v>0.15</v>
      </c>
      <c r="AQ396" s="3"/>
      <c r="AS396" s="83" t="str">
        <f>IF($AQ396="","",IF($T396="Cumplimiento",INDEX(TABLA_SI_NO[Valor],MATCH($AQ396,TABLA_SI_NO[SI_NO],0),1),IF($AQ396&lt;$Y396,$AC396,IF($AQ396&lt;$Z396,$AD396,IF($AQ396&lt;$AA396,$AE396,IF($AQ396&gt;=$AA396,$AF396))))))</f>
        <v/>
      </c>
      <c r="AU396" s="74"/>
      <c r="AV396" s="84">
        <f t="shared" ref="AV396:AV397" si="235">IF(W396="SI",IF(AS396=0,1,0),0)</f>
        <v>0</v>
      </c>
      <c r="AX396" s="74"/>
      <c r="AY396" s="59"/>
      <c r="AZ396" s="58"/>
      <c r="BA396" s="74"/>
      <c r="BB396" s="75"/>
      <c r="BD396" s="58"/>
      <c r="BE396" s="82">
        <f t="shared" ref="BE396" si="236">IF($AS396="",0,$AS396*$AO396)</f>
        <v>0</v>
      </c>
    </row>
    <row r="397" spans="2:57" ht="38.25" x14ac:dyDescent="0.25">
      <c r="B397" s="55" t="str">
        <f t="shared" si="229"/>
        <v>TCP  &amp; ESP/DST</v>
      </c>
      <c r="C397" s="55" t="str">
        <f t="shared" si="230"/>
        <v>Facilidades / Instalaciones</v>
      </c>
      <c r="D397" s="55" t="str">
        <f t="shared" si="231"/>
        <v>Planta</v>
      </c>
      <c r="E397" s="55" t="str">
        <f t="shared" si="232"/>
        <v>Permisos legales para fuentes ionizantes y explosivos en México</v>
      </c>
      <c r="F397" s="55" t="str">
        <f t="shared" si="199"/>
        <v>TCP  &amp; ESP/DSTFacilidades / Instalaciones</v>
      </c>
      <c r="G397" s="55" t="str">
        <f t="shared" si="233"/>
        <v>TCP  &amp; ESP/DSTFacilidades / InstalacionesPlanta</v>
      </c>
      <c r="H397" s="55" t="str">
        <f t="shared" si="234"/>
        <v>TCP  &amp; ESP/DSTFacilidades / InstalacionesPlantaPermisos legales para fuentes ionizantes y explosivos en México</v>
      </c>
      <c r="J397" s="35" t="str">
        <f t="shared" si="218"/>
        <v>-TCP  &amp; ESP/DST</v>
      </c>
      <c r="P397" s="77" t="s">
        <v>145</v>
      </c>
      <c r="Q397" s="78" t="s">
        <v>146</v>
      </c>
      <c r="R397" s="78" t="s">
        <v>120</v>
      </c>
      <c r="T397" s="79" t="s">
        <v>30</v>
      </c>
      <c r="U397" s="79"/>
      <c r="W397" s="79" t="s">
        <v>118</v>
      </c>
      <c r="Y397" s="92" t="s">
        <v>31</v>
      </c>
      <c r="Z397" s="92" t="s">
        <v>31</v>
      </c>
      <c r="AA397" s="92" t="s">
        <v>31</v>
      </c>
      <c r="AC397" s="81" t="str">
        <f>IF($T397="Cumplimiento","",INDEX(TABLA_TIPO_MEDICION[1],MATCH($U397,TABLA_TIPO_MEDICION[TIPO_MEDICION],0),1))</f>
        <v/>
      </c>
      <c r="AD397" s="81" t="str">
        <f>IF($T397="Cumplimiento","",INDEX(TABLA_TIPO_MEDICION[2],MATCH($U397,TABLA_TIPO_MEDICION[TIPO_MEDICION],0),1))</f>
        <v/>
      </c>
      <c r="AE397" s="81" t="str">
        <f>IF($T397="Cumplimiento","",INDEX(TABLA_TIPO_MEDICION[3],MATCH($U397,TABLA_TIPO_MEDICION[TIPO_MEDICION],0),1))</f>
        <v/>
      </c>
      <c r="AF397" s="81" t="str">
        <f>IF($T397="Cumplimiento","",INDEX(TABLA_TIPO_MEDICION[4],MATCH($U397,TABLA_TIPO_MEDICION[TIPO_MEDICION],0),1))</f>
        <v/>
      </c>
      <c r="AJ397" s="58"/>
      <c r="AK397" s="74"/>
      <c r="AL397" s="74"/>
      <c r="AM397" s="58"/>
      <c r="AN397" s="58"/>
      <c r="AO397" s="82">
        <v>0.15</v>
      </c>
      <c r="AQ397" s="3"/>
      <c r="AS397" s="83" t="str">
        <f>IF($AQ397="","",IF($T397="Cumplimiento",INDEX(TABLA_SI_NO[Valor],MATCH($AQ397,TABLA_SI_NO[SI_NO],0),1),IF($AQ397&lt;$Y397,$AC397,IF($AQ397&lt;$Z397,$AD397,IF($AQ397&lt;$AA397,$AE397,IF($AQ397&gt;=$AA397,$AF397))))))</f>
        <v/>
      </c>
      <c r="AU397" s="74"/>
      <c r="AV397" s="84">
        <f t="shared" si="235"/>
        <v>0</v>
      </c>
      <c r="AX397" s="74"/>
      <c r="AY397" s="59"/>
      <c r="AZ397" s="58"/>
      <c r="BA397" s="74"/>
      <c r="BB397" s="75"/>
      <c r="BD397" s="58"/>
      <c r="BE397" s="82">
        <f t="shared" ref="BE397" si="237">IF($AS397="",0,$AS397*$AO397)</f>
        <v>0</v>
      </c>
    </row>
    <row r="398" spans="2:57" x14ac:dyDescent="0.25">
      <c r="B398" s="55"/>
      <c r="C398" s="55"/>
      <c r="D398" s="55"/>
      <c r="E398" s="55"/>
      <c r="F398" s="55"/>
      <c r="G398" s="55"/>
      <c r="H398" s="55"/>
    </row>
    <row r="399" spans="2:57" x14ac:dyDescent="0.25">
      <c r="B399" s="55"/>
      <c r="C399" s="55"/>
      <c r="D399" s="55"/>
      <c r="E399" s="55"/>
      <c r="F399" s="55"/>
      <c r="G399" s="55"/>
      <c r="H399" s="55"/>
    </row>
    <row r="400" spans="2:57" x14ac:dyDescent="0.25">
      <c r="B400" s="55"/>
      <c r="C400" s="55"/>
      <c r="D400" s="55"/>
      <c r="E400" s="55"/>
      <c r="F400" s="55"/>
      <c r="G400" s="55"/>
      <c r="H400" s="55"/>
    </row>
    <row r="401" spans="2:8" x14ac:dyDescent="0.25">
      <c r="B401" s="55"/>
      <c r="C401" s="55"/>
      <c r="D401" s="55"/>
      <c r="E401" s="55"/>
      <c r="F401" s="55"/>
      <c r="G401" s="55"/>
      <c r="H401" s="55"/>
    </row>
    <row r="402" spans="2:8" x14ac:dyDescent="0.25">
      <c r="B402" s="55"/>
      <c r="C402" s="55"/>
      <c r="D402" s="55"/>
      <c r="E402" s="55"/>
      <c r="F402" s="55"/>
      <c r="G402" s="55"/>
      <c r="H402" s="55"/>
    </row>
    <row r="403" spans="2:8" x14ac:dyDescent="0.25">
      <c r="B403" s="55"/>
      <c r="C403" s="55"/>
      <c r="D403" s="55"/>
      <c r="E403" s="55"/>
      <c r="F403" s="55"/>
      <c r="G403" s="55"/>
      <c r="H403" s="55"/>
    </row>
    <row r="404" spans="2:8" x14ac:dyDescent="0.25">
      <c r="B404" s="55"/>
      <c r="C404" s="55"/>
      <c r="D404" s="55"/>
      <c r="E404" s="55"/>
      <c r="F404" s="55"/>
      <c r="G404" s="55"/>
      <c r="H404" s="55"/>
    </row>
    <row r="405" spans="2:8" x14ac:dyDescent="0.25">
      <c r="B405" s="55"/>
      <c r="C405" s="55"/>
      <c r="D405" s="55"/>
      <c r="E405" s="55"/>
      <c r="F405" s="55"/>
      <c r="G405" s="55"/>
      <c r="H405" s="55"/>
    </row>
    <row r="406" spans="2:8" x14ac:dyDescent="0.25">
      <c r="B406" s="55"/>
      <c r="C406" s="55"/>
      <c r="D406" s="55"/>
      <c r="E406" s="55"/>
      <c r="F406" s="55"/>
      <c r="G406" s="55"/>
      <c r="H406" s="55"/>
    </row>
    <row r="407" spans="2:8" x14ac:dyDescent="0.25">
      <c r="B407" s="55"/>
      <c r="C407" s="55"/>
      <c r="D407" s="55"/>
      <c r="E407" s="55"/>
      <c r="F407" s="55"/>
      <c r="G407" s="55"/>
      <c r="H407" s="55"/>
    </row>
    <row r="408" spans="2:8" x14ac:dyDescent="0.25">
      <c r="B408" s="55"/>
      <c r="C408" s="55"/>
      <c r="D408" s="55"/>
      <c r="E408" s="55"/>
      <c r="F408" s="55"/>
      <c r="G408" s="55"/>
      <c r="H408" s="55"/>
    </row>
    <row r="409" spans="2:8" x14ac:dyDescent="0.25">
      <c r="B409" s="55"/>
      <c r="C409" s="55"/>
      <c r="D409" s="55"/>
      <c r="E409" s="55"/>
      <c r="F409" s="55"/>
      <c r="G409" s="55"/>
      <c r="H409" s="55"/>
    </row>
    <row r="410" spans="2:8" x14ac:dyDescent="0.25">
      <c r="B410" s="55"/>
      <c r="C410" s="55"/>
      <c r="D410" s="55"/>
      <c r="E410" s="55"/>
      <c r="F410" s="55"/>
      <c r="G410" s="55"/>
      <c r="H410" s="55"/>
    </row>
    <row r="411" spans="2:8" x14ac:dyDescent="0.25">
      <c r="B411" s="55"/>
      <c r="C411" s="55"/>
      <c r="D411" s="55"/>
      <c r="E411" s="55"/>
      <c r="F411" s="55"/>
      <c r="G411" s="55"/>
      <c r="H411" s="55"/>
    </row>
    <row r="412" spans="2:8" x14ac:dyDescent="0.25">
      <c r="B412" s="55"/>
      <c r="C412" s="55"/>
      <c r="D412" s="55"/>
      <c r="E412" s="55"/>
      <c r="F412" s="55"/>
      <c r="G412" s="55"/>
      <c r="H412" s="55"/>
    </row>
    <row r="413" spans="2:8" x14ac:dyDescent="0.25">
      <c r="B413" s="55"/>
      <c r="C413" s="55"/>
      <c r="D413" s="55"/>
      <c r="E413" s="55"/>
      <c r="F413" s="55"/>
      <c r="G413" s="55"/>
      <c r="H413" s="55"/>
    </row>
    <row r="414" spans="2:8" x14ac:dyDescent="0.25">
      <c r="B414" s="55"/>
      <c r="C414" s="55"/>
      <c r="D414" s="55"/>
      <c r="E414" s="55"/>
      <c r="F414" s="55"/>
      <c r="G414" s="55"/>
      <c r="H414" s="55"/>
    </row>
    <row r="415" spans="2:8" x14ac:dyDescent="0.25">
      <c r="B415" s="55"/>
      <c r="C415" s="55"/>
      <c r="D415" s="55"/>
      <c r="E415" s="55"/>
      <c r="F415" s="55"/>
      <c r="G415" s="55"/>
      <c r="H415" s="55"/>
    </row>
  </sheetData>
  <sheetProtection algorithmName="SHA-512" hashValue="HElo6dFwYjmK5wrJmPW9iY5IHcxbKB/8XejQdK9F7DO2ThaAmu1DivbkVYXIzxeQFxzP2asYCy/x63eIM6Ch1w==" saltValue="GLlnGgX6l9cbXMewaT3mrg==" spinCount="100000" sheet="1" objects="1" scenarios="1"/>
  <mergeCells count="30">
    <mergeCell ref="BD256:BE256"/>
    <mergeCell ref="AK287:AL287"/>
    <mergeCell ref="BD287:BE287"/>
    <mergeCell ref="AN289:AO289"/>
    <mergeCell ref="BD289:BE289"/>
    <mergeCell ref="AK226:AL226"/>
    <mergeCell ref="BD226:BE226"/>
    <mergeCell ref="BD228:BE228"/>
    <mergeCell ref="AK254:AL254"/>
    <mergeCell ref="BD254:BE254"/>
    <mergeCell ref="BD165:BE165"/>
    <mergeCell ref="AK200:AL200"/>
    <mergeCell ref="BD200:BE200"/>
    <mergeCell ref="AN202:AO202"/>
    <mergeCell ref="BD202:BE202"/>
    <mergeCell ref="AK119:AL119"/>
    <mergeCell ref="BD119:BE119"/>
    <mergeCell ref="BD121:BE121"/>
    <mergeCell ref="AK163:AL163"/>
    <mergeCell ref="BD163:BE163"/>
    <mergeCell ref="AK384:AL384"/>
    <mergeCell ref="BD384:BE384"/>
    <mergeCell ref="AN386:AO386"/>
    <mergeCell ref="BD386:BE386"/>
    <mergeCell ref="AK333:AL333"/>
    <mergeCell ref="BD333:BE333"/>
    <mergeCell ref="AN335:AO335"/>
    <mergeCell ref="BD335:BE335"/>
    <mergeCell ref="AN339:AO339"/>
    <mergeCell ref="BD339:BE339"/>
  </mergeCells>
  <conditionalFormatting sqref="W3:W20 W95:W101 W126:W130 W200:W207 W24:W26 W30:W34 W41:W91 W270 W216:W225 W236 W315 W346:W351 W365 W371 W377 W383 W389 W398:W1048576 W354:W355">
    <cfRule type="cellIs" dxfId="220" priority="266" operator="equal">
      <formula>"SI"</formula>
    </cfRule>
  </conditionalFormatting>
  <conditionalFormatting sqref="AQ42:AV42 AQ49:AV51 AQ59:AV59 AN49:AP49 AV3:AV20 AV95:AV101 AV129:AV130 AV200:AV204 AV24:AV26 AV30:AV34 AV41 AV43:AV48 AV52:AV58 AV60:AV91 AV270 AV216:AV225 AV315 AV346:AV351 AV365 AV371:AV383 AV389 AV398:AV1048576 AV354:AV355">
    <cfRule type="cellIs" dxfId="219" priority="265" operator="equal">
      <formula>1</formula>
    </cfRule>
  </conditionalFormatting>
  <conditionalFormatting sqref="AQ86:AU86 AQ96:AU98 AN96:AP96">
    <cfRule type="cellIs" dxfId="218" priority="264" operator="equal">
      <formula>1</formula>
    </cfRule>
  </conditionalFormatting>
  <conditionalFormatting sqref="W92:W94">
    <cfRule type="cellIs" dxfId="217" priority="263" operator="equal">
      <formula>"SI"</formula>
    </cfRule>
  </conditionalFormatting>
  <conditionalFormatting sqref="AV92:AV94">
    <cfRule type="cellIs" dxfId="216" priority="262" operator="equal">
      <formula>1</formula>
    </cfRule>
  </conditionalFormatting>
  <conditionalFormatting sqref="AQ92:AU92">
    <cfRule type="cellIs" dxfId="215" priority="261" operator="equal">
      <formula>1</formula>
    </cfRule>
  </conditionalFormatting>
  <conditionalFormatting sqref="W102:W115 W131:W136 W117:W124 W138">
    <cfRule type="cellIs" dxfId="214" priority="260" operator="equal">
      <formula>"SI"</formula>
    </cfRule>
  </conditionalFormatting>
  <conditionalFormatting sqref="AV102:AV115 AV131:AV136 AV126:AV128 AV117:AV124 AV138">
    <cfRule type="cellIs" dxfId="213" priority="259" operator="equal">
      <formula>1</formula>
    </cfRule>
  </conditionalFormatting>
  <conditionalFormatting sqref="AQ127:AU127 AQ132:AU134 AN132:AP132">
    <cfRule type="cellIs" dxfId="212" priority="258" operator="equal">
      <formula>1</formula>
    </cfRule>
  </conditionalFormatting>
  <conditionalFormatting sqref="AV125">
    <cfRule type="cellIs" dxfId="211" priority="254" operator="equal">
      <formula>1</formula>
    </cfRule>
  </conditionalFormatting>
  <conditionalFormatting sqref="W116">
    <cfRule type="cellIs" dxfId="210" priority="257" operator="equal">
      <formula>"SI"</formula>
    </cfRule>
  </conditionalFormatting>
  <conditionalFormatting sqref="AV116">
    <cfRule type="cellIs" dxfId="209" priority="256" operator="equal">
      <formula>1</formula>
    </cfRule>
  </conditionalFormatting>
  <conditionalFormatting sqref="W125">
    <cfRule type="cellIs" dxfId="208" priority="255" operator="equal">
      <formula>"SI"</formula>
    </cfRule>
  </conditionalFormatting>
  <conditionalFormatting sqref="AV139:AV140">
    <cfRule type="cellIs" dxfId="207" priority="250" operator="equal">
      <formula>1</formula>
    </cfRule>
  </conditionalFormatting>
  <conditionalFormatting sqref="W137">
    <cfRule type="cellIs" dxfId="206" priority="253" operator="equal">
      <formula>"SI"</formula>
    </cfRule>
  </conditionalFormatting>
  <conditionalFormatting sqref="AV137">
    <cfRule type="cellIs" dxfId="205" priority="252" operator="equal">
      <formula>1</formula>
    </cfRule>
  </conditionalFormatting>
  <conditionalFormatting sqref="W139:W140">
    <cfRule type="cellIs" dxfId="204" priority="251" operator="equal">
      <formula>"SI"</formula>
    </cfRule>
  </conditionalFormatting>
  <conditionalFormatting sqref="W141:W153 W155 W188:W189 W162:W172 W179:W184">
    <cfRule type="cellIs" dxfId="203" priority="249" operator="equal">
      <formula>"SI"</formula>
    </cfRule>
  </conditionalFormatting>
  <conditionalFormatting sqref="AV141:AV153 AV155 AV188:AV189 AV162:AV167 AV179:AV184">
    <cfRule type="cellIs" dxfId="202" priority="248" operator="equal">
      <formula>1</formula>
    </cfRule>
  </conditionalFormatting>
  <conditionalFormatting sqref="AQ180:AU182 AN180:AP180">
    <cfRule type="cellIs" dxfId="201" priority="247" operator="equal">
      <formula>1</formula>
    </cfRule>
  </conditionalFormatting>
  <conditionalFormatting sqref="AV156:AV159 AV161">
    <cfRule type="cellIs" dxfId="200" priority="241" operator="equal">
      <formula>1</formula>
    </cfRule>
  </conditionalFormatting>
  <conditionalFormatting sqref="W154">
    <cfRule type="cellIs" dxfId="199" priority="246" operator="equal">
      <formula>"SI"</formula>
    </cfRule>
  </conditionalFormatting>
  <conditionalFormatting sqref="AV154">
    <cfRule type="cellIs" dxfId="198" priority="245" operator="equal">
      <formula>1</formula>
    </cfRule>
  </conditionalFormatting>
  <conditionalFormatting sqref="W156:W159 W161">
    <cfRule type="cellIs" dxfId="197" priority="242" operator="equal">
      <formula>"SI"</formula>
    </cfRule>
  </conditionalFormatting>
  <conditionalFormatting sqref="W185">
    <cfRule type="cellIs" dxfId="196" priority="244" operator="equal">
      <formula>"SI"</formula>
    </cfRule>
  </conditionalFormatting>
  <conditionalFormatting sqref="AV185">
    <cfRule type="cellIs" dxfId="195" priority="243" operator="equal">
      <formula>1</formula>
    </cfRule>
  </conditionalFormatting>
  <conditionalFormatting sqref="W160">
    <cfRule type="cellIs" dxfId="194" priority="240" operator="equal">
      <formula>"SI"</formula>
    </cfRule>
  </conditionalFormatting>
  <conditionalFormatting sqref="AV160">
    <cfRule type="cellIs" dxfId="193" priority="239" operator="equal">
      <formula>1</formula>
    </cfRule>
  </conditionalFormatting>
  <conditionalFormatting sqref="W173:W175">
    <cfRule type="cellIs" dxfId="192" priority="233" operator="equal">
      <formula>"SI"</formula>
    </cfRule>
  </conditionalFormatting>
  <conditionalFormatting sqref="AV170">
    <cfRule type="cellIs" dxfId="191" priority="238" operator="equal">
      <formula>1</formula>
    </cfRule>
  </conditionalFormatting>
  <conditionalFormatting sqref="W168:W172">
    <cfRule type="cellIs" dxfId="190" priority="234" operator="equal">
      <formula>"SI"</formula>
    </cfRule>
  </conditionalFormatting>
  <conditionalFormatting sqref="AV169">
    <cfRule type="cellIs" dxfId="189" priority="237" operator="equal">
      <formula>1</formula>
    </cfRule>
  </conditionalFormatting>
  <conditionalFormatting sqref="AV168">
    <cfRule type="cellIs" dxfId="188" priority="236" operator="equal">
      <formula>1</formula>
    </cfRule>
  </conditionalFormatting>
  <conditionalFormatting sqref="W187">
    <cfRule type="cellIs" dxfId="187" priority="225" operator="equal">
      <formula>"SI"</formula>
    </cfRule>
  </conditionalFormatting>
  <conditionalFormatting sqref="AV171:AV172">
    <cfRule type="cellIs" dxfId="186" priority="235" operator="equal">
      <formula>1</formula>
    </cfRule>
  </conditionalFormatting>
  <conditionalFormatting sqref="AV173:AV175">
    <cfRule type="cellIs" dxfId="185" priority="232" operator="equal">
      <formula>1</formula>
    </cfRule>
  </conditionalFormatting>
  <conditionalFormatting sqref="AQ174:AU174">
    <cfRule type="cellIs" dxfId="184" priority="231" operator="equal">
      <formula>1</formula>
    </cfRule>
  </conditionalFormatting>
  <conditionalFormatting sqref="W176:W178">
    <cfRule type="cellIs" dxfId="183" priority="230" operator="equal">
      <formula>"SI"</formula>
    </cfRule>
  </conditionalFormatting>
  <conditionalFormatting sqref="AV178">
    <cfRule type="cellIs" dxfId="182" priority="229" operator="equal">
      <formula>1</formula>
    </cfRule>
  </conditionalFormatting>
  <conditionalFormatting sqref="AV177">
    <cfRule type="cellIs" dxfId="181" priority="228" operator="equal">
      <formula>1</formula>
    </cfRule>
  </conditionalFormatting>
  <conditionalFormatting sqref="AV176">
    <cfRule type="cellIs" dxfId="180" priority="227" operator="equal">
      <formula>1</formula>
    </cfRule>
  </conditionalFormatting>
  <conditionalFormatting sqref="W176:W178">
    <cfRule type="cellIs" dxfId="179" priority="226" operator="equal">
      <formula>"SI"</formula>
    </cfRule>
  </conditionalFormatting>
  <conditionalFormatting sqref="AV187">
    <cfRule type="cellIs" dxfId="178" priority="224" operator="equal">
      <formula>1</formula>
    </cfRule>
  </conditionalFormatting>
  <conditionalFormatting sqref="W186">
    <cfRule type="cellIs" dxfId="177" priority="223" operator="equal">
      <formula>"SI"</formula>
    </cfRule>
  </conditionalFormatting>
  <conditionalFormatting sqref="AV186">
    <cfRule type="cellIs" dxfId="176" priority="222" operator="equal">
      <formula>1</formula>
    </cfRule>
  </conditionalFormatting>
  <conditionalFormatting sqref="W190:W199 W209:W214">
    <cfRule type="cellIs" dxfId="175" priority="221" operator="equal">
      <formula>"SI"</formula>
    </cfRule>
  </conditionalFormatting>
  <conditionalFormatting sqref="AV190:AV199 AV209:AV214">
    <cfRule type="cellIs" dxfId="174" priority="220" operator="equal">
      <formula>1</formula>
    </cfRule>
  </conditionalFormatting>
  <conditionalFormatting sqref="AQ210:AU212 AN210:AP210">
    <cfRule type="cellIs" dxfId="173" priority="219" operator="equal">
      <formula>1</formula>
    </cfRule>
  </conditionalFormatting>
  <conditionalFormatting sqref="W215">
    <cfRule type="cellIs" dxfId="172" priority="218" operator="equal">
      <formula>"SI"</formula>
    </cfRule>
  </conditionalFormatting>
  <conditionalFormatting sqref="AV215">
    <cfRule type="cellIs" dxfId="171" priority="217" operator="equal">
      <formula>1</formula>
    </cfRule>
  </conditionalFormatting>
  <conditionalFormatting sqref="W208">
    <cfRule type="cellIs" dxfId="170" priority="212" operator="equal">
      <formula>"SI"</formula>
    </cfRule>
  </conditionalFormatting>
  <conditionalFormatting sqref="AV207">
    <cfRule type="cellIs" dxfId="169" priority="216" operator="equal">
      <formula>1</formula>
    </cfRule>
  </conditionalFormatting>
  <conditionalFormatting sqref="W205:W207">
    <cfRule type="cellIs" dxfId="168" priority="213" operator="equal">
      <formula>"SI"</formula>
    </cfRule>
  </conditionalFormatting>
  <conditionalFormatting sqref="AV206">
    <cfRule type="cellIs" dxfId="167" priority="215" operator="equal">
      <formula>1</formula>
    </cfRule>
  </conditionalFormatting>
  <conditionalFormatting sqref="AV205">
    <cfRule type="cellIs" dxfId="166" priority="214" operator="equal">
      <formula>1</formula>
    </cfRule>
  </conditionalFormatting>
  <conditionalFormatting sqref="AV208">
    <cfRule type="cellIs" dxfId="165" priority="211" operator="equal">
      <formula>1</formula>
    </cfRule>
  </conditionalFormatting>
  <conditionalFormatting sqref="AV27:AV29">
    <cfRule type="cellIs" dxfId="164" priority="207" operator="equal">
      <formula>1</formula>
    </cfRule>
  </conditionalFormatting>
  <conditionalFormatting sqref="W35:W40">
    <cfRule type="cellIs" dxfId="163" priority="206" operator="equal">
      <formula>"SI"</formula>
    </cfRule>
  </conditionalFormatting>
  <conditionalFormatting sqref="AV35:AV40">
    <cfRule type="cellIs" dxfId="162" priority="205" operator="equal">
      <formula>1</formula>
    </cfRule>
  </conditionalFormatting>
  <conditionalFormatting sqref="AV226:AV230">
    <cfRule type="cellIs" dxfId="161" priority="203" operator="equal">
      <formula>1</formula>
    </cfRule>
  </conditionalFormatting>
  <conditionalFormatting sqref="W238:W243">
    <cfRule type="cellIs" dxfId="160" priority="202" operator="equal">
      <formula>"SI"</formula>
    </cfRule>
  </conditionalFormatting>
  <conditionalFormatting sqref="AQ239:AU241 AN239:AP239">
    <cfRule type="cellIs" dxfId="159" priority="200" operator="equal">
      <formula>1</formula>
    </cfRule>
  </conditionalFormatting>
  <conditionalFormatting sqref="W244">
    <cfRule type="cellIs" dxfId="158" priority="199" operator="equal">
      <formula>"SI"</formula>
    </cfRule>
  </conditionalFormatting>
  <conditionalFormatting sqref="AV244">
    <cfRule type="cellIs" dxfId="157" priority="198" operator="equal">
      <formula>1</formula>
    </cfRule>
  </conditionalFormatting>
  <conditionalFormatting sqref="W21:W23">
    <cfRule type="cellIs" dxfId="156" priority="210" operator="equal">
      <formula>"SI"</formula>
    </cfRule>
  </conditionalFormatting>
  <conditionalFormatting sqref="AV21:AV23">
    <cfRule type="cellIs" dxfId="155" priority="209" operator="equal">
      <formula>1</formula>
    </cfRule>
  </conditionalFormatting>
  <conditionalFormatting sqref="W27:W29">
    <cfRule type="cellIs" dxfId="154" priority="208" operator="equal">
      <formula>"SI"</formula>
    </cfRule>
  </conditionalFormatting>
  <conditionalFormatting sqref="AV237">
    <cfRule type="cellIs" dxfId="153" priority="195" operator="equal">
      <formula>1</formula>
    </cfRule>
  </conditionalFormatting>
  <conditionalFormatting sqref="W226:W230">
    <cfRule type="cellIs" dxfId="152" priority="204" operator="equal">
      <formula>"SI"</formula>
    </cfRule>
  </conditionalFormatting>
  <conditionalFormatting sqref="AV238:AV243">
    <cfRule type="cellIs" dxfId="151" priority="201" operator="equal">
      <formula>1</formula>
    </cfRule>
  </conditionalFormatting>
  <conditionalFormatting sqref="W237">
    <cfRule type="cellIs" dxfId="150" priority="196" operator="equal">
      <formula>"SI"</formula>
    </cfRule>
  </conditionalFormatting>
  <conditionalFormatting sqref="AV236">
    <cfRule type="cellIs" dxfId="149" priority="197" operator="equal">
      <formula>1</formula>
    </cfRule>
  </conditionalFormatting>
  <conditionalFormatting sqref="W231">
    <cfRule type="cellIs" dxfId="148" priority="194" operator="equal">
      <formula>"SI"</formula>
    </cfRule>
  </conditionalFormatting>
  <conditionalFormatting sqref="W231">
    <cfRule type="cellIs" dxfId="147" priority="192" operator="equal">
      <formula>"SI"</formula>
    </cfRule>
  </conditionalFormatting>
  <conditionalFormatting sqref="AV231:AV232">
    <cfRule type="cellIs" dxfId="146" priority="193" operator="equal">
      <formula>1</formula>
    </cfRule>
  </conditionalFormatting>
  <conditionalFormatting sqref="W233">
    <cfRule type="cellIs" dxfId="145" priority="191" operator="equal">
      <formula>"SI"</formula>
    </cfRule>
  </conditionalFormatting>
  <conditionalFormatting sqref="W233">
    <cfRule type="cellIs" dxfId="144" priority="189" operator="equal">
      <formula>"SI"</formula>
    </cfRule>
  </conditionalFormatting>
  <conditionalFormatting sqref="AV233">
    <cfRule type="cellIs" dxfId="143" priority="190" operator="equal">
      <formula>1</formula>
    </cfRule>
  </conditionalFormatting>
  <conditionalFormatting sqref="W232">
    <cfRule type="cellIs" dxfId="142" priority="188" operator="equal">
      <formula>"SI"</formula>
    </cfRule>
  </conditionalFormatting>
  <conditionalFormatting sqref="W232">
    <cfRule type="cellIs" dxfId="141" priority="187" operator="equal">
      <formula>"SI"</formula>
    </cfRule>
  </conditionalFormatting>
  <conditionalFormatting sqref="W234">
    <cfRule type="cellIs" dxfId="140" priority="186" operator="equal">
      <formula>"SI"</formula>
    </cfRule>
  </conditionalFormatting>
  <conditionalFormatting sqref="W234">
    <cfRule type="cellIs" dxfId="139" priority="184" operator="equal">
      <formula>"SI"</formula>
    </cfRule>
  </conditionalFormatting>
  <conditionalFormatting sqref="AV234">
    <cfRule type="cellIs" dxfId="138" priority="185" operator="equal">
      <formula>1</formula>
    </cfRule>
  </conditionalFormatting>
  <conditionalFormatting sqref="W235">
    <cfRule type="cellIs" dxfId="137" priority="183" operator="equal">
      <formula>"SI"</formula>
    </cfRule>
  </conditionalFormatting>
  <conditionalFormatting sqref="W235">
    <cfRule type="cellIs" dxfId="136" priority="181" operator="equal">
      <formula>"SI"</formula>
    </cfRule>
  </conditionalFormatting>
  <conditionalFormatting sqref="AV235">
    <cfRule type="cellIs" dxfId="135" priority="182" operator="equal">
      <formula>1</formula>
    </cfRule>
  </conditionalFormatting>
  <conditionalFormatting sqref="W245:W253">
    <cfRule type="cellIs" dxfId="134" priority="180" operator="equal">
      <formula>"SI"</formula>
    </cfRule>
  </conditionalFormatting>
  <conditionalFormatting sqref="AV245:AV253">
    <cfRule type="cellIs" dxfId="133" priority="179" operator="equal">
      <formula>1</formula>
    </cfRule>
  </conditionalFormatting>
  <conditionalFormatting sqref="AV254:AV258">
    <cfRule type="cellIs" dxfId="132" priority="177" operator="equal">
      <formula>1</formula>
    </cfRule>
  </conditionalFormatting>
  <conditionalFormatting sqref="W263:W268">
    <cfRule type="cellIs" dxfId="131" priority="176" operator="equal">
      <formula>"SI"</formula>
    </cfRule>
  </conditionalFormatting>
  <conditionalFormatting sqref="AQ264:AU266 AN264:AP264">
    <cfRule type="cellIs" dxfId="130" priority="174" operator="equal">
      <formula>1</formula>
    </cfRule>
  </conditionalFormatting>
  <conditionalFormatting sqref="W269">
    <cfRule type="cellIs" dxfId="129" priority="173" operator="equal">
      <formula>"SI"</formula>
    </cfRule>
  </conditionalFormatting>
  <conditionalFormatting sqref="AV269">
    <cfRule type="cellIs" dxfId="128" priority="172" operator="equal">
      <formula>1</formula>
    </cfRule>
  </conditionalFormatting>
  <conditionalFormatting sqref="AV262">
    <cfRule type="cellIs" dxfId="127" priority="170" operator="equal">
      <formula>1</formula>
    </cfRule>
  </conditionalFormatting>
  <conditionalFormatting sqref="W254:W258">
    <cfRule type="cellIs" dxfId="126" priority="178" operator="equal">
      <formula>"SI"</formula>
    </cfRule>
  </conditionalFormatting>
  <conditionalFormatting sqref="AV263:AV268">
    <cfRule type="cellIs" dxfId="125" priority="175" operator="equal">
      <formula>1</formula>
    </cfRule>
  </conditionalFormatting>
  <conditionalFormatting sqref="W262">
    <cfRule type="cellIs" dxfId="124" priority="171" operator="equal">
      <formula>"SI"</formula>
    </cfRule>
  </conditionalFormatting>
  <conditionalFormatting sqref="AV314">
    <cfRule type="cellIs" dxfId="123" priority="153" operator="equal">
      <formula>1</formula>
    </cfRule>
  </conditionalFormatting>
  <conditionalFormatting sqref="W259">
    <cfRule type="cellIs" dxfId="122" priority="169" operator="equal">
      <formula>"SI"</formula>
    </cfRule>
  </conditionalFormatting>
  <conditionalFormatting sqref="W259">
    <cfRule type="cellIs" dxfId="121" priority="167" operator="equal">
      <formula>"SI"</formula>
    </cfRule>
  </conditionalFormatting>
  <conditionalFormatting sqref="AV259:AV260">
    <cfRule type="cellIs" dxfId="120" priority="168" operator="equal">
      <formula>1</formula>
    </cfRule>
  </conditionalFormatting>
  <conditionalFormatting sqref="W261">
    <cfRule type="cellIs" dxfId="119" priority="166" operator="equal">
      <formula>"SI"</formula>
    </cfRule>
  </conditionalFormatting>
  <conditionalFormatting sqref="W261">
    <cfRule type="cellIs" dxfId="118" priority="164" operator="equal">
      <formula>"SI"</formula>
    </cfRule>
  </conditionalFormatting>
  <conditionalFormatting sqref="AV261">
    <cfRule type="cellIs" dxfId="117" priority="165" operator="equal">
      <formula>1</formula>
    </cfRule>
  </conditionalFormatting>
  <conditionalFormatting sqref="W260">
    <cfRule type="cellIs" dxfId="116" priority="163" operator="equal">
      <formula>"SI"</formula>
    </cfRule>
  </conditionalFormatting>
  <conditionalFormatting sqref="W260">
    <cfRule type="cellIs" dxfId="115" priority="162" operator="equal">
      <formula>"SI"</formula>
    </cfRule>
  </conditionalFormatting>
  <conditionalFormatting sqref="W292">
    <cfRule type="cellIs" dxfId="114" priority="148" operator="equal">
      <formula>"SI"</formula>
    </cfRule>
  </conditionalFormatting>
  <conditionalFormatting sqref="W305">
    <cfRule type="cellIs" dxfId="113" priority="144" operator="equal">
      <formula>"SI"</formula>
    </cfRule>
  </conditionalFormatting>
  <conditionalFormatting sqref="AV279:AV280">
    <cfRule type="cellIs" dxfId="112" priority="141" operator="equal">
      <formula>1</formula>
    </cfRule>
  </conditionalFormatting>
  <conditionalFormatting sqref="W306">
    <cfRule type="cellIs" dxfId="111" priority="145" operator="equal">
      <formula>"SI"</formula>
    </cfRule>
  </conditionalFormatting>
  <conditionalFormatting sqref="W305">
    <cfRule type="cellIs" dxfId="110" priority="143" operator="equal">
      <formula>"SI"</formula>
    </cfRule>
  </conditionalFormatting>
  <conditionalFormatting sqref="AV302">
    <cfRule type="cellIs" dxfId="109" priority="133" operator="equal">
      <formula>1</formula>
    </cfRule>
  </conditionalFormatting>
  <conditionalFormatting sqref="W302">
    <cfRule type="cellIs" dxfId="108" priority="132" operator="equal">
      <formula>"SI"</formula>
    </cfRule>
  </conditionalFormatting>
  <conditionalFormatting sqref="AV298">
    <cfRule type="cellIs" dxfId="107" priority="128" operator="equal">
      <formula>1</formula>
    </cfRule>
  </conditionalFormatting>
  <conditionalFormatting sqref="AV285">
    <cfRule type="cellIs" dxfId="106" priority="137" operator="equal">
      <formula>1</formula>
    </cfRule>
  </conditionalFormatting>
  <conditionalFormatting sqref="W298">
    <cfRule type="cellIs" dxfId="105" priority="127" operator="equal">
      <formula>"SI"</formula>
    </cfRule>
  </conditionalFormatting>
  <conditionalFormatting sqref="W293">
    <cfRule type="cellIs" dxfId="104" priority="124" operator="equal">
      <formula>"SI"</formula>
    </cfRule>
  </conditionalFormatting>
  <conditionalFormatting sqref="W296">
    <cfRule type="cellIs" dxfId="103" priority="116" operator="equal">
      <formula>"SI"</formula>
    </cfRule>
  </conditionalFormatting>
  <conditionalFormatting sqref="W300">
    <cfRule type="cellIs" dxfId="102" priority="111" operator="equal">
      <formula>"SI"</formula>
    </cfRule>
  </conditionalFormatting>
  <conditionalFormatting sqref="W304">
    <cfRule type="cellIs" dxfId="101" priority="108" operator="equal">
      <formula>"SI"</formula>
    </cfRule>
  </conditionalFormatting>
  <conditionalFormatting sqref="W303">
    <cfRule type="cellIs" dxfId="100" priority="105" operator="equal">
      <formula>"SI"</formula>
    </cfRule>
  </conditionalFormatting>
  <conditionalFormatting sqref="W271:W278 W286">
    <cfRule type="cellIs" dxfId="99" priority="161" operator="equal">
      <formula>"SI"</formula>
    </cfRule>
  </conditionalFormatting>
  <conditionalFormatting sqref="AV271:AV278 AV286">
    <cfRule type="cellIs" dxfId="98" priority="160" operator="equal">
      <formula>1</formula>
    </cfRule>
  </conditionalFormatting>
  <conditionalFormatting sqref="AV287:AV291">
    <cfRule type="cellIs" dxfId="97" priority="158" operator="equal">
      <formula>1</formula>
    </cfRule>
  </conditionalFormatting>
  <conditionalFormatting sqref="W308:W313">
    <cfRule type="cellIs" dxfId="96" priority="157" operator="equal">
      <formula>"SI"</formula>
    </cfRule>
  </conditionalFormatting>
  <conditionalFormatting sqref="AQ309:AU311 AN309:AP309">
    <cfRule type="cellIs" dxfId="95" priority="155" operator="equal">
      <formula>1</formula>
    </cfRule>
  </conditionalFormatting>
  <conditionalFormatting sqref="W314">
    <cfRule type="cellIs" dxfId="94" priority="154" operator="equal">
      <formula>"SI"</formula>
    </cfRule>
  </conditionalFormatting>
  <conditionalFormatting sqref="AV293">
    <cfRule type="cellIs" dxfId="93" priority="125" operator="equal">
      <formula>1</formula>
    </cfRule>
  </conditionalFormatting>
  <conditionalFormatting sqref="AV307">
    <cfRule type="cellIs" dxfId="92" priority="151" operator="equal">
      <formula>1</formula>
    </cfRule>
  </conditionalFormatting>
  <conditionalFormatting sqref="W287:W291">
    <cfRule type="cellIs" dxfId="91" priority="159" operator="equal">
      <formula>"SI"</formula>
    </cfRule>
  </conditionalFormatting>
  <conditionalFormatting sqref="AV308:AV313">
    <cfRule type="cellIs" dxfId="90" priority="156" operator="equal">
      <formula>1</formula>
    </cfRule>
  </conditionalFormatting>
  <conditionalFormatting sqref="W307">
    <cfRule type="cellIs" dxfId="89" priority="152" operator="equal">
      <formula>"SI"</formula>
    </cfRule>
  </conditionalFormatting>
  <conditionalFormatting sqref="W292">
    <cfRule type="cellIs" dxfId="88" priority="150" operator="equal">
      <formula>"SI"</formula>
    </cfRule>
  </conditionalFormatting>
  <conditionalFormatting sqref="W279:W280">
    <cfRule type="cellIs" dxfId="87" priority="142" operator="equal">
      <formula>"SI"</formula>
    </cfRule>
  </conditionalFormatting>
  <conditionalFormatting sqref="AV292 AV305">
    <cfRule type="cellIs" dxfId="86" priority="149" operator="equal">
      <formula>1</formula>
    </cfRule>
  </conditionalFormatting>
  <conditionalFormatting sqref="W306">
    <cfRule type="cellIs" dxfId="85" priority="147" operator="equal">
      <formula>"SI"</formula>
    </cfRule>
  </conditionalFormatting>
  <conditionalFormatting sqref="W302">
    <cfRule type="cellIs" dxfId="84" priority="134" operator="equal">
      <formula>"SI"</formula>
    </cfRule>
  </conditionalFormatting>
  <conditionalFormatting sqref="AV306">
    <cfRule type="cellIs" dxfId="83" priority="146" operator="equal">
      <formula>1</formula>
    </cfRule>
  </conditionalFormatting>
  <conditionalFormatting sqref="W281:W284">
    <cfRule type="cellIs" dxfId="82" priority="140" operator="equal">
      <formula>"SI"</formula>
    </cfRule>
  </conditionalFormatting>
  <conditionalFormatting sqref="W298">
    <cfRule type="cellIs" dxfId="81" priority="129" operator="equal">
      <formula>"SI"</formula>
    </cfRule>
  </conditionalFormatting>
  <conditionalFormatting sqref="W295">
    <cfRule type="cellIs" dxfId="80" priority="119" operator="equal">
      <formula>"SI"</formula>
    </cfRule>
  </conditionalFormatting>
  <conditionalFormatting sqref="AV281:AV284">
    <cfRule type="cellIs" dxfId="79" priority="139" operator="equal">
      <formula>1</formula>
    </cfRule>
  </conditionalFormatting>
  <conditionalFormatting sqref="W285">
    <cfRule type="cellIs" dxfId="78" priority="138" operator="equal">
      <formula>"SI"</formula>
    </cfRule>
  </conditionalFormatting>
  <conditionalFormatting sqref="AV299">
    <cfRule type="cellIs" dxfId="77" priority="135" operator="equal">
      <formula>1</formula>
    </cfRule>
  </conditionalFormatting>
  <conditionalFormatting sqref="W299">
    <cfRule type="cellIs" dxfId="76" priority="136" operator="equal">
      <formula>"SI"</formula>
    </cfRule>
  </conditionalFormatting>
  <conditionalFormatting sqref="W295">
    <cfRule type="cellIs" dxfId="75" priority="121" operator="equal">
      <formula>"SI"</formula>
    </cfRule>
  </conditionalFormatting>
  <conditionalFormatting sqref="AV295">
    <cfRule type="cellIs" dxfId="74" priority="120" operator="equal">
      <formula>1</formula>
    </cfRule>
  </conditionalFormatting>
  <conditionalFormatting sqref="AV294">
    <cfRule type="cellIs" dxfId="73" priority="122" operator="equal">
      <formula>1</formula>
    </cfRule>
  </conditionalFormatting>
  <conditionalFormatting sqref="W293">
    <cfRule type="cellIs" dxfId="72" priority="126" operator="equal">
      <formula>"SI"</formula>
    </cfRule>
  </conditionalFormatting>
  <conditionalFormatting sqref="AV297">
    <cfRule type="cellIs" dxfId="71" priority="130" operator="equal">
      <formula>1</formula>
    </cfRule>
  </conditionalFormatting>
  <conditionalFormatting sqref="W297">
    <cfRule type="cellIs" dxfId="70" priority="131" operator="equal">
      <formula>"SI"</formula>
    </cfRule>
  </conditionalFormatting>
  <conditionalFormatting sqref="W296">
    <cfRule type="cellIs" dxfId="69" priority="118" operator="equal">
      <formula>"SI"</formula>
    </cfRule>
  </conditionalFormatting>
  <conditionalFormatting sqref="AV296">
    <cfRule type="cellIs" dxfId="68" priority="117" operator="equal">
      <formula>1</formula>
    </cfRule>
  </conditionalFormatting>
  <conditionalFormatting sqref="W294">
    <cfRule type="cellIs" dxfId="67" priority="123" operator="equal">
      <formula>"SI"</formula>
    </cfRule>
  </conditionalFormatting>
  <conditionalFormatting sqref="W300">
    <cfRule type="cellIs" dxfId="66" priority="113" operator="equal">
      <formula>"SI"</formula>
    </cfRule>
  </conditionalFormatting>
  <conditionalFormatting sqref="AV300">
    <cfRule type="cellIs" dxfId="65" priority="112" operator="equal">
      <formula>1</formula>
    </cfRule>
  </conditionalFormatting>
  <conditionalFormatting sqref="AV301">
    <cfRule type="cellIs" dxfId="64" priority="114" operator="equal">
      <formula>1</formula>
    </cfRule>
  </conditionalFormatting>
  <conditionalFormatting sqref="W301">
    <cfRule type="cellIs" dxfId="63" priority="115" operator="equal">
      <formula>"SI"</formula>
    </cfRule>
  </conditionalFormatting>
  <conditionalFormatting sqref="W304">
    <cfRule type="cellIs" dxfId="62" priority="109" operator="equal">
      <formula>"SI"</formula>
    </cfRule>
  </conditionalFormatting>
  <conditionalFormatting sqref="AV304">
    <cfRule type="cellIs" dxfId="61" priority="110" operator="equal">
      <formula>1</formula>
    </cfRule>
  </conditionalFormatting>
  <conditionalFormatting sqref="W303">
    <cfRule type="cellIs" dxfId="60" priority="106" operator="equal">
      <formula>"SI"</formula>
    </cfRule>
  </conditionalFormatting>
  <conditionalFormatting sqref="AV303">
    <cfRule type="cellIs" dxfId="59" priority="107" operator="equal">
      <formula>1</formula>
    </cfRule>
  </conditionalFormatting>
  <conditionalFormatting sqref="W324:W325">
    <cfRule type="cellIs" dxfId="58" priority="85" operator="equal">
      <formula>"SI"</formula>
    </cfRule>
  </conditionalFormatting>
  <conditionalFormatting sqref="AV324:AV325">
    <cfRule type="cellIs" dxfId="57" priority="84" operator="equal">
      <formula>1</formula>
    </cfRule>
  </conditionalFormatting>
  <conditionalFormatting sqref="W326:W329">
    <cfRule type="cellIs" dxfId="56" priority="83" operator="equal">
      <formula>"SI"</formula>
    </cfRule>
  </conditionalFormatting>
  <conditionalFormatting sqref="W331">
    <cfRule type="cellIs" dxfId="55" priority="81" operator="equal">
      <formula>"SI"</formula>
    </cfRule>
  </conditionalFormatting>
  <conditionalFormatting sqref="W330">
    <cfRule type="cellIs" dxfId="54" priority="47" operator="equal">
      <formula>"SI"</formula>
    </cfRule>
  </conditionalFormatting>
  <conditionalFormatting sqref="W316:W323 W332">
    <cfRule type="cellIs" dxfId="53" priority="104" operator="equal">
      <formula>"SI"</formula>
    </cfRule>
  </conditionalFormatting>
  <conditionalFormatting sqref="AV316:AV323 AV332">
    <cfRule type="cellIs" dxfId="52" priority="103" operator="equal">
      <formula>1</formula>
    </cfRule>
  </conditionalFormatting>
  <conditionalFormatting sqref="AV333:AV336">
    <cfRule type="cellIs" dxfId="51" priority="101" operator="equal">
      <formula>1</formula>
    </cfRule>
  </conditionalFormatting>
  <conditionalFormatting sqref="W338">
    <cfRule type="cellIs" dxfId="50" priority="100" operator="equal">
      <formula>"SI"</formula>
    </cfRule>
  </conditionalFormatting>
  <conditionalFormatting sqref="AQ347:AU349 AN347:AP347">
    <cfRule type="cellIs" dxfId="49" priority="98" operator="equal">
      <formula>1</formula>
    </cfRule>
  </conditionalFormatting>
  <conditionalFormatting sqref="W333:W336">
    <cfRule type="cellIs" dxfId="48" priority="102" operator="equal">
      <formula>"SI"</formula>
    </cfRule>
  </conditionalFormatting>
  <conditionalFormatting sqref="AV338">
    <cfRule type="cellIs" dxfId="47" priority="99" operator="equal">
      <formula>1</formula>
    </cfRule>
  </conditionalFormatting>
  <conditionalFormatting sqref="AV326:AV331">
    <cfRule type="cellIs" dxfId="46" priority="82" operator="equal">
      <formula>1</formula>
    </cfRule>
  </conditionalFormatting>
  <conditionalFormatting sqref="AV337">
    <cfRule type="cellIs" dxfId="45" priority="41" operator="equal">
      <formula>1</formula>
    </cfRule>
  </conditionalFormatting>
  <conditionalFormatting sqref="W342">
    <cfRule type="cellIs" dxfId="44" priority="36" operator="equal">
      <formula>"SI"</formula>
    </cfRule>
  </conditionalFormatting>
  <conditionalFormatting sqref="AV341:AV345">
    <cfRule type="cellIs" dxfId="43" priority="39" operator="equal">
      <formula>1</formula>
    </cfRule>
  </conditionalFormatting>
  <conditionalFormatting sqref="W337">
    <cfRule type="cellIs" dxfId="42" priority="42" operator="equal">
      <formula>"SI"</formula>
    </cfRule>
  </conditionalFormatting>
  <conditionalFormatting sqref="AV339:AV340">
    <cfRule type="cellIs" dxfId="41" priority="37" operator="equal">
      <formula>1</formula>
    </cfRule>
  </conditionalFormatting>
  <conditionalFormatting sqref="AV352">
    <cfRule type="cellIs" dxfId="40" priority="34" operator="equal">
      <formula>1</formula>
    </cfRule>
  </conditionalFormatting>
  <conditionalFormatting sqref="W341 W343:W345">
    <cfRule type="cellIs" dxfId="39" priority="40" operator="equal">
      <formula>"SI"</formula>
    </cfRule>
  </conditionalFormatting>
  <conditionalFormatting sqref="W339:W340">
    <cfRule type="cellIs" dxfId="38" priority="38" operator="equal">
      <formula>"SI"</formula>
    </cfRule>
  </conditionalFormatting>
  <conditionalFormatting sqref="W352">
    <cfRule type="cellIs" dxfId="37" priority="35" operator="equal">
      <formula>"SI"</formula>
    </cfRule>
  </conditionalFormatting>
  <conditionalFormatting sqref="W364">
    <cfRule type="cellIs" dxfId="36" priority="31" operator="equal">
      <formula>"SI"</formula>
    </cfRule>
  </conditionalFormatting>
  <conditionalFormatting sqref="AV364">
    <cfRule type="cellIs" dxfId="35" priority="30" operator="equal">
      <formula>1</formula>
    </cfRule>
  </conditionalFormatting>
  <conditionalFormatting sqref="W356:W363">
    <cfRule type="cellIs" dxfId="34" priority="33" operator="equal">
      <formula>"SI"</formula>
    </cfRule>
  </conditionalFormatting>
  <conditionalFormatting sqref="AV356:AV363">
    <cfRule type="cellIs" dxfId="33" priority="32" operator="equal">
      <formula>1</formula>
    </cfRule>
  </conditionalFormatting>
  <conditionalFormatting sqref="W366:W369">
    <cfRule type="cellIs" dxfId="32" priority="29" operator="equal">
      <formula>"SI"</formula>
    </cfRule>
  </conditionalFormatting>
  <conditionalFormatting sqref="W372:W375">
    <cfRule type="cellIs" dxfId="31" priority="25" operator="equal">
      <formula>"SI"</formula>
    </cfRule>
  </conditionalFormatting>
  <conditionalFormatting sqref="AV366:AV369">
    <cfRule type="cellIs" dxfId="30" priority="28" operator="equal">
      <formula>1</formula>
    </cfRule>
  </conditionalFormatting>
  <conditionalFormatting sqref="W376">
    <cfRule type="cellIs" dxfId="29" priority="23" operator="equal">
      <formula>"SI"</formula>
    </cfRule>
  </conditionalFormatting>
  <conditionalFormatting sqref="W378:W381">
    <cfRule type="cellIs" dxfId="28" priority="21" operator="equal">
      <formula>"SI"</formula>
    </cfRule>
  </conditionalFormatting>
  <conditionalFormatting sqref="W382">
    <cfRule type="cellIs" dxfId="27" priority="19" operator="equal">
      <formula>"SI"</formula>
    </cfRule>
  </conditionalFormatting>
  <conditionalFormatting sqref="W370">
    <cfRule type="cellIs" dxfId="26" priority="17" operator="equal">
      <formula>"SI"</formula>
    </cfRule>
  </conditionalFormatting>
  <conditionalFormatting sqref="AV370">
    <cfRule type="cellIs" dxfId="25" priority="16" operator="equal">
      <formula>1</formula>
    </cfRule>
  </conditionalFormatting>
  <conditionalFormatting sqref="AV384:AV387">
    <cfRule type="cellIs" dxfId="24" priority="14" operator="equal">
      <formula>1</formula>
    </cfRule>
  </conditionalFormatting>
  <conditionalFormatting sqref="W384:W387">
    <cfRule type="cellIs" dxfId="23" priority="15" operator="equal">
      <formula>"SI"</formula>
    </cfRule>
  </conditionalFormatting>
  <conditionalFormatting sqref="AV388">
    <cfRule type="cellIs" dxfId="22" priority="12" operator="equal">
      <formula>1</formula>
    </cfRule>
  </conditionalFormatting>
  <conditionalFormatting sqref="W388">
    <cfRule type="cellIs" dxfId="21" priority="13" operator="equal">
      <formula>"SI"</formula>
    </cfRule>
  </conditionalFormatting>
  <conditionalFormatting sqref="W390:W394">
    <cfRule type="cellIs" dxfId="20" priority="11" operator="equal">
      <formula>"SI"</formula>
    </cfRule>
  </conditionalFormatting>
  <conditionalFormatting sqref="AV390:AV394">
    <cfRule type="cellIs" dxfId="19" priority="10" operator="equal">
      <formula>1</formula>
    </cfRule>
  </conditionalFormatting>
  <conditionalFormatting sqref="AQ390:AU392 AN390:AP390">
    <cfRule type="cellIs" dxfId="18" priority="9" operator="equal">
      <formula>1</formula>
    </cfRule>
  </conditionalFormatting>
  <conditionalFormatting sqref="AV395">
    <cfRule type="cellIs" dxfId="17" priority="7" operator="equal">
      <formula>1</formula>
    </cfRule>
  </conditionalFormatting>
  <conditionalFormatting sqref="W395">
    <cfRule type="cellIs" dxfId="16" priority="8" operator="equal">
      <formula>"SI"</formula>
    </cfRule>
  </conditionalFormatting>
  <conditionalFormatting sqref="AV353">
    <cfRule type="cellIs" dxfId="15" priority="5" operator="equal">
      <formula>1</formula>
    </cfRule>
  </conditionalFormatting>
  <conditionalFormatting sqref="W353">
    <cfRule type="cellIs" dxfId="14" priority="6" operator="equal">
      <formula>"SI"</formula>
    </cfRule>
  </conditionalFormatting>
  <conditionalFormatting sqref="W396">
    <cfRule type="cellIs" dxfId="13" priority="4" operator="equal">
      <formula>"SI"</formula>
    </cfRule>
  </conditionalFormatting>
  <conditionalFormatting sqref="AV396">
    <cfRule type="cellIs" dxfId="12" priority="3" operator="equal">
      <formula>1</formula>
    </cfRule>
  </conditionalFormatting>
  <conditionalFormatting sqref="W397">
    <cfRule type="cellIs" dxfId="11" priority="2" operator="equal">
      <formula>"SI"</formula>
    </cfRule>
  </conditionalFormatting>
  <conditionalFormatting sqref="AV397">
    <cfRule type="cellIs" dxfId="10" priority="1" operator="equal">
      <formula>1</formula>
    </cfRule>
  </conditionalFormatting>
  <dataValidations count="3">
    <dataValidation type="list" allowBlank="1" showInputMessage="1" showErrorMessage="1" sqref="T15:T17 T21:T23 T27:T29 T35:T40 T44:T47 T53:T57 T61:T63 T71:T73 T77:T78 T84 T100:T101 T94 T88:T90 T109:T111 T129:T130 T115:T117 T123:T125 T136:T140 T147:T149 T176:T178 T159:T161 T153:T155 T167:T172 T184:T189 T196:T198 T204:T207 T214:T215 T223:T224 T230:T236 T243:T244 T251:T252 T258:T261 T268:T269 T313:T314 T283:T285 T277:T280 T291:T306 T341:T345 T322:T325 T328:T331 T337 T394:T397 T362:T364 T368:T370 T374:T376 T380:T382 T388 T351:T354" xr:uid="{00000000-0002-0000-0200-000000000000}">
      <formula1>LISTA_UNIDAD</formula1>
    </dataValidation>
    <dataValidation type="list" allowBlank="1" showInputMessage="1" showErrorMessage="1" sqref="U15:U17 U21:U23 U27:U29 U35:U40 U44:U47 U53:U57 U61:U63 U71:U73 U77:U78 U84 U100:U101 U94 U88:U90 U109:U111 U129:U130 U115:U117 U123:U125 U136:U140 U147:U149 U176:U178 U159:U161 U153:U155 U167:U172 U184:U189 U196:U198 U204:U207 U214:U215 U223:U224 U230:U236 U243:U244 U251:U252 U258:U261 U268:U269 U313:U314 U283:U285 U277:U280 U291:U306 U341:U345 U322:U325 U328:U331 U337 U394:U397 U362:U364 U368:U370 U374:U376 U380:U382 U388 U351:U354" xr:uid="{00000000-0002-0000-0200-000001000000}">
      <formula1>LISTA_TIPO_MEDICION</formula1>
    </dataValidation>
    <dataValidation type="list" allowBlank="1" showInputMessage="1" showErrorMessage="1" sqref="AG23 W15:W17 AG29 W27:W29 AG35:AG40 Y57:AA57 Y61:AA63 AQ17 AQ23 AQ29 AQ35:AQ40 AQ44:AQ47 AQ57 AQ61:AQ63 Y17:AB17 AG17 W21:W23 W35:W40 W61:W63 W53:W57 Y23:AB23 Y29:AB29 Y35:AB40 Y44:AB47 AG44:AG47 W44:W47 W71:W73 AG84 AQ73 AQ84 AG88:AG90 Y73:AB73 AG73 W77:W78 W84 W100:W101 Y84:AB84 W88:W90 AQ88:AQ90 Y100:AA100 Y94:AB94 AG94 W94 AQ94 Y88:AB90 W109:W111 AG123:AG125 AQ111 W123:W125 AG129:AG130 Y111:AB111 AG111 Y129:AB130 Y123:AA123 W136:W140 Y117:AA117 W129:W130 AQ129:AQ130 AQ123 W115:W117 AB123:AB125 Y136:AA140 W147:W149 AQ149 Y149:AB149 AG149 W153:W155 AQ176:AQ178 Y161:AA161 Y155:AA155 W159:W161 W176:W178 AG167:AG172 Y167:AB172 W167:W172 AG176:AG178 Y176:AB178 AQ167:AQ172 W184:W189 Y184:AA189 W196:W198 AQ198 Y198:AB198 AG198 AG204:AG207 Y204:AB207 W204:W207 AQ204:AQ207 W214:W215 Y214:AA215 W223:W224 W243:W244 AQ230:AQ236 AG230:AG236 Y230:AB236 W230:W236 Y243:AA244 W251:W252 W268:W269 AQ258:AQ261 AG258:AG261 Y258:AB261 W258:W261 Y268:AA269 Y313:AA314 W313:W314 W283:W285 AQ279:AQ280 Y279:AB280 AG279:AG280 W277:W280 AQ285 Y285:AB285 AG285 AQ291:AQ306 AG291:AG306 Y291:AB306 W291:W306 W341:W345 AQ337 AQ324:AQ325 Y324:AB325 AG324:AG325 W322:W325 AG337 Y337:AB337 AB331 AG331 W328:W331 AQ331 W337 AG341:AG345 AQ341:AQ345 Y341:AB345 Y394:AA397 AQ364 Y364:AB364 AG364 W362:W364 AQ382 AG376 AB376 AQ376 AG382 AB382 W368:W370 AQ370 Y370:AB370 AG370 W374:W376 W380:W382 AQ388 AG388 Y388:AB388 W388 W394:W397 W351:W354 Y351:AA354" xr:uid="{00000000-0002-0000-0200-000002000000}">
      <formula1>LISTA_SI_NO</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65"/>
  <sheetViews>
    <sheetView showGridLines="0" zoomScale="85" zoomScaleNormal="85" workbookViewId="0">
      <selection activeCell="F11" sqref="F11"/>
    </sheetView>
  </sheetViews>
  <sheetFormatPr baseColWidth="10" defaultRowHeight="15" x14ac:dyDescent="0.25"/>
  <cols>
    <col min="1" max="1" width="1.7109375" customWidth="1"/>
    <col min="2" max="2" width="13.28515625" style="18" customWidth="1"/>
    <col min="3" max="3" width="30.5703125" style="19" customWidth="1"/>
    <col min="4" max="4" width="40.5703125" style="1" bestFit="1" customWidth="1"/>
    <col min="5" max="5" width="31" customWidth="1"/>
    <col min="6" max="6" width="20" style="20" customWidth="1"/>
    <col min="7" max="7" width="20.85546875" style="2" customWidth="1"/>
  </cols>
  <sheetData>
    <row r="2" spans="2:7" ht="21" x14ac:dyDescent="0.35">
      <c r="B2" s="8" t="s">
        <v>211</v>
      </c>
      <c r="C2" s="9"/>
      <c r="D2" s="10"/>
      <c r="E2" s="11"/>
      <c r="F2" s="12"/>
      <c r="G2" s="13"/>
    </row>
    <row r="3" spans="2:7" ht="15.75" x14ac:dyDescent="0.25">
      <c r="B3" s="14" t="s">
        <v>212</v>
      </c>
      <c r="C3" s="15"/>
      <c r="D3" s="10"/>
      <c r="E3" s="11"/>
      <c r="F3" s="12"/>
      <c r="G3" s="13"/>
    </row>
    <row r="4" spans="2:7" ht="7.5" customHeight="1" x14ac:dyDescent="0.25">
      <c r="B4" s="14"/>
      <c r="C4" s="15"/>
      <c r="D4" s="10"/>
      <c r="E4" s="11"/>
      <c r="F4" s="12"/>
      <c r="G4" s="13"/>
    </row>
    <row r="5" spans="2:7" ht="18.75" x14ac:dyDescent="0.25">
      <c r="B5" s="16" t="s">
        <v>213</v>
      </c>
      <c r="C5" s="17"/>
      <c r="D5" s="10"/>
      <c r="E5" s="145" t="str">
        <f>IF(COUNTIF($G$10:$G$51,"NC")&gt;=1,"NO CUMPLE MINIMO REQUERIDO","")</f>
        <v/>
      </c>
      <c r="F5" s="145"/>
      <c r="G5" s="145"/>
    </row>
    <row r="6" spans="2:7" ht="15.75" x14ac:dyDescent="0.25">
      <c r="B6" s="14"/>
      <c r="C6" s="15"/>
      <c r="D6" s="10"/>
      <c r="E6" s="11"/>
      <c r="F6" s="12"/>
      <c r="G6" s="13"/>
    </row>
    <row r="7" spans="2:7" ht="15.75" x14ac:dyDescent="0.25">
      <c r="B7" s="14" t="s">
        <v>214</v>
      </c>
      <c r="C7" s="15"/>
      <c r="D7" s="10"/>
      <c r="E7" s="11"/>
      <c r="F7" s="12"/>
      <c r="G7" s="13"/>
    </row>
    <row r="8" spans="2:7" ht="18.75" x14ac:dyDescent="0.25">
      <c r="B8" s="16" t="s">
        <v>215</v>
      </c>
      <c r="C8" s="15"/>
      <c r="D8" s="10"/>
      <c r="E8" s="145">
        <f>IF(E5="NO CUMPLE MINIMO REQUERIDO","NO CUMPLE MINIMO REQUERIDO",SUMIF($C$12:$C$51,$C$12,F12:F51)*100)</f>
        <v>0</v>
      </c>
      <c r="F8" s="145"/>
      <c r="G8" s="145"/>
    </row>
    <row r="10" spans="2:7" ht="15.75" x14ac:dyDescent="0.25">
      <c r="B10" s="21" t="s">
        <v>216</v>
      </c>
      <c r="C10" s="9" t="s">
        <v>217</v>
      </c>
      <c r="D10" s="22" t="s">
        <v>218</v>
      </c>
      <c r="E10" s="5" t="s">
        <v>219</v>
      </c>
      <c r="F10" s="23" t="s">
        <v>13</v>
      </c>
      <c r="G10" s="24" t="s">
        <v>220</v>
      </c>
    </row>
    <row r="11" spans="2:7" ht="15.75" x14ac:dyDescent="0.25">
      <c r="B11" s="21"/>
      <c r="C11" s="9"/>
      <c r="D11" s="22"/>
      <c r="E11" s="5"/>
      <c r="F11" s="23"/>
      <c r="G11" s="24"/>
    </row>
    <row r="12" spans="2:7" s="4" customFormat="1" ht="24.95" customHeight="1" x14ac:dyDescent="0.25">
      <c r="B12" s="25">
        <v>1</v>
      </c>
      <c r="C12" s="25" t="s">
        <v>221</v>
      </c>
      <c r="D12" s="25" t="str">
        <f>MATRIZ!B9</f>
        <v>FLUIDOS DE PERFORACIÓN</v>
      </c>
      <c r="E12" s="25" t="str">
        <f>CONCATENATE(B12,"-",D12)</f>
        <v>1-FLUIDOS DE PERFORACIÓN</v>
      </c>
      <c r="F12" s="26">
        <f>VLOOKUP(E12,MATRIZ!$J$9:$BE$396,47,FALSE)</f>
        <v>0</v>
      </c>
      <c r="G12" s="26" t="str">
        <f>IF(VLOOKUP(E12,MATRIZ!$J$9:$BE$396,38,FALSE)=0,"",VLOOKUP(E12,MATRIZ!$J$9:$BE$396,38,FALSE))</f>
        <v/>
      </c>
    </row>
    <row r="13" spans="2:7" s="4" customFormat="1" ht="24.95" customHeight="1" x14ac:dyDescent="0.25">
      <c r="B13" s="27" t="s">
        <v>18</v>
      </c>
      <c r="C13" s="27" t="s">
        <v>19</v>
      </c>
      <c r="D13" s="27" t="str">
        <f>D12</f>
        <v>FLUIDOS DE PERFORACIÓN</v>
      </c>
      <c r="E13" s="27" t="str">
        <f t="shared" ref="E13:E51" si="0">CONCATENATE(B13,"-",D13)</f>
        <v>1.1-FLUIDOS DE PERFORACIÓN</v>
      </c>
      <c r="F13" s="28">
        <f>VLOOKUP(E13,MATRIZ!$J$9:$BE$396,47,FALSE)</f>
        <v>0</v>
      </c>
      <c r="G13" s="28" t="str">
        <f>IF(VLOOKUP(E13,MATRIZ!$J$9:$BE$396,38,FALSE)=0,"",VLOOKUP(E13,MATRIZ!$J$9:$BE$396,38,FALSE))</f>
        <v/>
      </c>
    </row>
    <row r="14" spans="2:7" s="4" customFormat="1" ht="24.95" customHeight="1" x14ac:dyDescent="0.25">
      <c r="B14" s="27" t="s">
        <v>34</v>
      </c>
      <c r="C14" s="27" t="s">
        <v>84</v>
      </c>
      <c r="D14" s="27" t="str">
        <f t="shared" ref="D14:D15" si="1">D13</f>
        <v>FLUIDOS DE PERFORACIÓN</v>
      </c>
      <c r="E14" s="27" t="str">
        <f t="shared" si="0"/>
        <v>1.2-FLUIDOS DE PERFORACIÓN</v>
      </c>
      <c r="F14" s="28">
        <f>VLOOKUP(E14,MATRIZ!$J$9:$BE$396,47,FALSE)</f>
        <v>0</v>
      </c>
      <c r="G14" s="28" t="str">
        <f>IF(VLOOKUP(E14,MATRIZ!$J$9:$BE$396,38,FALSE)=0,"",VLOOKUP(E14,MATRIZ!$J$9:$BE$396,38,FALSE))</f>
        <v/>
      </c>
    </row>
    <row r="15" spans="2:7" s="4" customFormat="1" ht="24.95" customHeight="1" x14ac:dyDescent="0.25">
      <c r="B15" s="27" t="s">
        <v>58</v>
      </c>
      <c r="C15" s="27" t="s">
        <v>222</v>
      </c>
      <c r="D15" s="27" t="str">
        <f t="shared" si="1"/>
        <v>FLUIDOS DE PERFORACIÓN</v>
      </c>
      <c r="E15" s="27" t="str">
        <f t="shared" si="0"/>
        <v>1.3-FLUIDOS DE PERFORACIÓN</v>
      </c>
      <c r="F15" s="28">
        <f>VLOOKUP(E15,MATRIZ!$J$9:$BE$396,47,FALSE)</f>
        <v>0</v>
      </c>
      <c r="G15" s="28" t="str">
        <f>IF(VLOOKUP(E15,MATRIZ!$J$9:$BE$396,38,FALSE)=0,"",VLOOKUP(E15,MATRIZ!$J$9:$BE$396,38,FALSE))</f>
        <v/>
      </c>
    </row>
    <row r="16" spans="2:7" s="4" customFormat="1" ht="24.95" customHeight="1" x14ac:dyDescent="0.25">
      <c r="B16" s="29">
        <v>1</v>
      </c>
      <c r="C16" s="29" t="s">
        <v>221</v>
      </c>
      <c r="D16" s="29" t="s">
        <v>82</v>
      </c>
      <c r="E16" s="29" t="str">
        <f t="shared" si="0"/>
        <v>1-CEMENTACION</v>
      </c>
      <c r="F16" s="30">
        <f>VLOOKUP(E16,MATRIZ!$J$9:$BE$396,47,FALSE)</f>
        <v>0</v>
      </c>
      <c r="G16" s="30" t="str">
        <f>IF(VLOOKUP(E16,MATRIZ!$J$9:$BE$396,38,FALSE)=0,"",VLOOKUP(E16,MATRIZ!$J$9:$BE$396,38,FALSE))</f>
        <v/>
      </c>
    </row>
    <row r="17" spans="2:7" s="4" customFormat="1" ht="24.95" customHeight="1" x14ac:dyDescent="0.25">
      <c r="B17" s="27" t="s">
        <v>18</v>
      </c>
      <c r="C17" s="27" t="s">
        <v>19</v>
      </c>
      <c r="D17" s="27" t="s">
        <v>82</v>
      </c>
      <c r="E17" s="27" t="str">
        <f t="shared" si="0"/>
        <v>1.1-CEMENTACION</v>
      </c>
      <c r="F17" s="28">
        <f>VLOOKUP(E17,MATRIZ!$J$9:$BE$396,47,FALSE)</f>
        <v>0</v>
      </c>
      <c r="G17" s="28" t="str">
        <f>IF(VLOOKUP(E17,MATRIZ!$J$9:$BE$396,38,FALSE)=0,"",VLOOKUP(E17,MATRIZ!$J$9:$BE$396,38,FALSE))</f>
        <v/>
      </c>
    </row>
    <row r="18" spans="2:7" s="4" customFormat="1" ht="24.95" customHeight="1" x14ac:dyDescent="0.25">
      <c r="B18" s="27" t="s">
        <v>34</v>
      </c>
      <c r="C18" s="27" t="s">
        <v>84</v>
      </c>
      <c r="D18" s="27" t="s">
        <v>82</v>
      </c>
      <c r="E18" s="27" t="str">
        <f t="shared" si="0"/>
        <v>1.2-CEMENTACION</v>
      </c>
      <c r="F18" s="28">
        <f>VLOOKUP(E18,MATRIZ!$J$9:$BE$396,47,FALSE)</f>
        <v>0</v>
      </c>
      <c r="G18" s="28" t="str">
        <f>IF(VLOOKUP(E18,MATRIZ!$J$9:$BE$396,38,FALSE)=0,"",VLOOKUP(E18,MATRIZ!$J$9:$BE$396,38,FALSE))</f>
        <v/>
      </c>
    </row>
    <row r="19" spans="2:7" s="4" customFormat="1" ht="24.95" customHeight="1" x14ac:dyDescent="0.25">
      <c r="B19" s="27" t="s">
        <v>58</v>
      </c>
      <c r="C19" s="27" t="s">
        <v>222</v>
      </c>
      <c r="D19" s="27" t="s">
        <v>82</v>
      </c>
      <c r="E19" s="27" t="str">
        <f t="shared" si="0"/>
        <v>1.3-CEMENTACION</v>
      </c>
      <c r="F19" s="28">
        <f>VLOOKUP(E19,MATRIZ!$J$9:$BE$396,47,FALSE)</f>
        <v>0</v>
      </c>
      <c r="G19" s="28" t="str">
        <f>IF(VLOOKUP(E19,MATRIZ!$J$9:$BE$396,38,FALSE)=0,"",VLOOKUP(E19,MATRIZ!$J$9:$BE$396,38,FALSE))</f>
        <v/>
      </c>
    </row>
    <row r="20" spans="2:7" s="4" customFormat="1" ht="24.95" customHeight="1" x14ac:dyDescent="0.25">
      <c r="B20" s="29">
        <v>1</v>
      </c>
      <c r="C20" s="29" t="s">
        <v>221</v>
      </c>
      <c r="D20" s="29" t="s">
        <v>103</v>
      </c>
      <c r="E20" s="29" t="str">
        <f t="shared" si="0"/>
        <v>1-SERVICIO DIRECCIONAL</v>
      </c>
      <c r="F20" s="30">
        <f>VLOOKUP(E20,MATRIZ!$J$9:$BE$396,47,FALSE)</f>
        <v>0</v>
      </c>
      <c r="G20" s="30" t="str">
        <f>IF(VLOOKUP(E20,MATRIZ!$J$9:$BE$396,38,FALSE)=0,"",VLOOKUP(E20,MATRIZ!$J$9:$BE$396,38,FALSE))</f>
        <v/>
      </c>
    </row>
    <row r="21" spans="2:7" s="4" customFormat="1" ht="24.95" customHeight="1" x14ac:dyDescent="0.25">
      <c r="B21" s="27" t="s">
        <v>18</v>
      </c>
      <c r="C21" s="27" t="s">
        <v>19</v>
      </c>
      <c r="D21" s="27" t="s">
        <v>103</v>
      </c>
      <c r="E21" s="27" t="str">
        <f t="shared" si="0"/>
        <v>1.1-SERVICIO DIRECCIONAL</v>
      </c>
      <c r="F21" s="28">
        <f>VLOOKUP(E21,MATRIZ!$J$9:$BE$396,47,FALSE)</f>
        <v>0</v>
      </c>
      <c r="G21" s="28" t="str">
        <f>IF(VLOOKUP(E21,MATRIZ!$J$9:$BE$396,38,FALSE)=0,"",VLOOKUP(E21,MATRIZ!$J$9:$BE$396,38,FALSE))</f>
        <v/>
      </c>
    </row>
    <row r="22" spans="2:7" s="4" customFormat="1" ht="24.95" customHeight="1" x14ac:dyDescent="0.25">
      <c r="B22" s="27" t="s">
        <v>34</v>
      </c>
      <c r="C22" s="27" t="s">
        <v>84</v>
      </c>
      <c r="D22" s="27" t="s">
        <v>103</v>
      </c>
      <c r="E22" s="27" t="str">
        <f t="shared" si="0"/>
        <v>1.2-SERVICIO DIRECCIONAL</v>
      </c>
      <c r="F22" s="28">
        <f>VLOOKUP(E22,MATRIZ!$J$9:$BE$396,47,FALSE)</f>
        <v>0</v>
      </c>
      <c r="G22" s="28" t="str">
        <f>IF(VLOOKUP(E22,MATRIZ!$J$9:$BE$396,38,FALSE)=0,"",VLOOKUP(E22,MATRIZ!$J$9:$BE$396,38,FALSE))</f>
        <v/>
      </c>
    </row>
    <row r="23" spans="2:7" s="4" customFormat="1" ht="24.95" customHeight="1" x14ac:dyDescent="0.25">
      <c r="B23" s="27" t="s">
        <v>58</v>
      </c>
      <c r="C23" s="27" t="s">
        <v>222</v>
      </c>
      <c r="D23" s="27" t="s">
        <v>103</v>
      </c>
      <c r="E23" s="27" t="str">
        <f t="shared" si="0"/>
        <v>1.3-SERVICIO DIRECCIONAL</v>
      </c>
      <c r="F23" s="28">
        <f>VLOOKUP(E23,MATRIZ!$J$9:$BE$396,47,FALSE)</f>
        <v>0</v>
      </c>
      <c r="G23" s="28" t="str">
        <f>IF(VLOOKUP(E23,MATRIZ!$J$9:$BE$396,38,FALSE)=0,"",VLOOKUP(E23,MATRIZ!$J$9:$BE$396,38,FALSE))</f>
        <v/>
      </c>
    </row>
    <row r="24" spans="2:7" s="4" customFormat="1" ht="24.95" customHeight="1" x14ac:dyDescent="0.25">
      <c r="B24" s="29">
        <v>1</v>
      </c>
      <c r="C24" s="29" t="s">
        <v>221</v>
      </c>
      <c r="D24" s="29" t="s">
        <v>125</v>
      </c>
      <c r="E24" s="29" t="str">
        <f t="shared" si="0"/>
        <v>1-PERFILAJE</v>
      </c>
      <c r="F24" s="30">
        <f>VLOOKUP(E24,MATRIZ!$J$9:$BE$396,47,FALSE)</f>
        <v>0</v>
      </c>
      <c r="G24" s="30" t="str">
        <f>IF(VLOOKUP(E24,MATRIZ!$J$9:$BE$396,38,FALSE)=0,"",VLOOKUP(E24,MATRIZ!$J$9:$BE$396,38,FALSE))</f>
        <v/>
      </c>
    </row>
    <row r="25" spans="2:7" s="4" customFormat="1" ht="24.95" customHeight="1" x14ac:dyDescent="0.25">
      <c r="B25" s="27" t="s">
        <v>18</v>
      </c>
      <c r="C25" s="27" t="s">
        <v>19</v>
      </c>
      <c r="D25" s="27" t="s">
        <v>125</v>
      </c>
      <c r="E25" s="27" t="str">
        <f t="shared" si="0"/>
        <v>1.1-PERFILAJE</v>
      </c>
      <c r="F25" s="28">
        <f>VLOOKUP(E25,MATRIZ!$J$9:$BE$396,47,FALSE)</f>
        <v>0</v>
      </c>
      <c r="G25" s="28" t="str">
        <f>IF(VLOOKUP(E25,MATRIZ!$J$9:$BE$396,38,FALSE)=0,"",VLOOKUP(E25,MATRIZ!$J$9:$BE$396,38,FALSE))</f>
        <v/>
      </c>
    </row>
    <row r="26" spans="2:7" s="4" customFormat="1" ht="24.95" customHeight="1" x14ac:dyDescent="0.25">
      <c r="B26" s="27" t="s">
        <v>34</v>
      </c>
      <c r="C26" s="27" t="s">
        <v>84</v>
      </c>
      <c r="D26" s="27" t="s">
        <v>125</v>
      </c>
      <c r="E26" s="27" t="str">
        <f t="shared" si="0"/>
        <v>1.2-PERFILAJE</v>
      </c>
      <c r="F26" s="28">
        <f>VLOOKUP(E26,MATRIZ!$J$9:$BE$396,47,FALSE)</f>
        <v>0</v>
      </c>
      <c r="G26" s="28" t="str">
        <f>IF(VLOOKUP(E26,MATRIZ!$J$9:$BE$396,38,FALSE)=0,"",VLOOKUP(E26,MATRIZ!$J$9:$BE$396,38,FALSE))</f>
        <v/>
      </c>
    </row>
    <row r="27" spans="2:7" s="4" customFormat="1" ht="24.95" customHeight="1" x14ac:dyDescent="0.25">
      <c r="B27" s="27" t="s">
        <v>58</v>
      </c>
      <c r="C27" s="27" t="s">
        <v>222</v>
      </c>
      <c r="D27" s="27" t="s">
        <v>125</v>
      </c>
      <c r="E27" s="27" t="str">
        <f t="shared" si="0"/>
        <v>1.3-PERFILAJE</v>
      </c>
      <c r="F27" s="28">
        <f>VLOOKUP(E27,MATRIZ!$J$9:$BE$396,47,FALSE)</f>
        <v>0</v>
      </c>
      <c r="G27" s="28" t="str">
        <f>IF(VLOOKUP(E27,MATRIZ!$J$9:$BE$396,38,FALSE)=0,"",VLOOKUP(E27,MATRIZ!$J$9:$BE$396,38,FALSE))</f>
        <v/>
      </c>
    </row>
    <row r="28" spans="2:7" s="4" customFormat="1" ht="24.95" customHeight="1" x14ac:dyDescent="0.25">
      <c r="B28" s="29">
        <v>1</v>
      </c>
      <c r="C28" s="29" t="s">
        <v>221</v>
      </c>
      <c r="D28" s="29" t="s">
        <v>151</v>
      </c>
      <c r="E28" s="29" t="str">
        <f t="shared" si="0"/>
        <v>1-TREPANOS</v>
      </c>
      <c r="F28" s="30">
        <f>VLOOKUP(E28,MATRIZ!$J$9:$BE$396,47,FALSE)</f>
        <v>0</v>
      </c>
      <c r="G28" s="30" t="str">
        <f>IF(VLOOKUP(E28,MATRIZ!$J$9:$BE$396,38,FALSE)=0,"",VLOOKUP(E28,MATRIZ!$J$9:$BE$396,38,FALSE))</f>
        <v/>
      </c>
    </row>
    <row r="29" spans="2:7" s="4" customFormat="1" ht="24.95" customHeight="1" x14ac:dyDescent="0.25">
      <c r="B29" s="27" t="s">
        <v>18</v>
      </c>
      <c r="C29" s="27" t="s">
        <v>19</v>
      </c>
      <c r="D29" s="27" t="s">
        <v>151</v>
      </c>
      <c r="E29" s="27" t="str">
        <f t="shared" si="0"/>
        <v>1.1-TREPANOS</v>
      </c>
      <c r="F29" s="28">
        <f>VLOOKUP(E29,MATRIZ!$J$9:$BE$396,47,FALSE)</f>
        <v>0</v>
      </c>
      <c r="G29" s="28" t="str">
        <f>IF(VLOOKUP(E29,MATRIZ!$J$9:$BE$396,38,FALSE)=0,"",VLOOKUP(E29,MATRIZ!$J$9:$BE$396,38,FALSE))</f>
        <v/>
      </c>
    </row>
    <row r="30" spans="2:7" s="4" customFormat="1" ht="24.95" customHeight="1" x14ac:dyDescent="0.25">
      <c r="B30" s="27" t="s">
        <v>34</v>
      </c>
      <c r="C30" s="27" t="s">
        <v>84</v>
      </c>
      <c r="D30" s="27" t="s">
        <v>151</v>
      </c>
      <c r="E30" s="27" t="str">
        <f t="shared" si="0"/>
        <v>1.2-TREPANOS</v>
      </c>
      <c r="F30" s="28">
        <f>VLOOKUP(E30,MATRIZ!$J$9:$BE$396,47,FALSE)</f>
        <v>0</v>
      </c>
      <c r="G30" s="28" t="str">
        <f>IF(VLOOKUP(E30,MATRIZ!$J$9:$BE$396,38,FALSE)=0,"",VLOOKUP(E30,MATRIZ!$J$9:$BE$396,38,FALSE))</f>
        <v/>
      </c>
    </row>
    <row r="31" spans="2:7" s="4" customFormat="1" ht="24.95" customHeight="1" x14ac:dyDescent="0.25">
      <c r="B31" s="27" t="s">
        <v>58</v>
      </c>
      <c r="C31" s="27" t="s">
        <v>222</v>
      </c>
      <c r="D31" s="27" t="s">
        <v>151</v>
      </c>
      <c r="E31" s="27" t="str">
        <f t="shared" si="0"/>
        <v>1.3-TREPANOS</v>
      </c>
      <c r="F31" s="28">
        <f>VLOOKUP(E31,MATRIZ!$J$9:$BE$396,47,FALSE)</f>
        <v>0</v>
      </c>
      <c r="G31" s="28" t="str">
        <f>IF(VLOOKUP(E31,MATRIZ!$J$9:$BE$396,38,FALSE)=0,"",VLOOKUP(E31,MATRIZ!$J$9:$BE$396,38,FALSE))</f>
        <v/>
      </c>
    </row>
    <row r="32" spans="2:7" s="4" customFormat="1" ht="24.95" customHeight="1" x14ac:dyDescent="0.25">
      <c r="B32" s="29">
        <v>1</v>
      </c>
      <c r="C32" s="29" t="s">
        <v>221</v>
      </c>
      <c r="D32" s="29" t="s">
        <v>167</v>
      </c>
      <c r="E32" s="29" t="str">
        <f t="shared" si="0"/>
        <v>1-HERRAMIENTAS DE FONDO</v>
      </c>
      <c r="F32" s="30">
        <f>VLOOKUP(E32,MATRIZ!$J$9:$BE$396,47,FALSE)</f>
        <v>0</v>
      </c>
      <c r="G32" s="30" t="str">
        <f>IF(VLOOKUP(E32,MATRIZ!$J$9:$BE$396,38,FALSE)=0,"",VLOOKUP(E32,MATRIZ!$J$9:$BE$396,38,FALSE))</f>
        <v/>
      </c>
    </row>
    <row r="33" spans="2:7" s="4" customFormat="1" ht="24.95" customHeight="1" x14ac:dyDescent="0.25">
      <c r="B33" s="27" t="s">
        <v>18</v>
      </c>
      <c r="C33" s="27" t="s">
        <v>19</v>
      </c>
      <c r="D33" s="27" t="s">
        <v>167</v>
      </c>
      <c r="E33" s="27" t="str">
        <f t="shared" si="0"/>
        <v>1.1-HERRAMIENTAS DE FONDO</v>
      </c>
      <c r="F33" s="28">
        <f>VLOOKUP(E33,MATRIZ!$J$9:$BE$396,47,FALSE)</f>
        <v>0</v>
      </c>
      <c r="G33" s="28" t="str">
        <f>IF(VLOOKUP(E33,MATRIZ!$J$9:$BE$396,38,FALSE)=0,"",VLOOKUP(E33,MATRIZ!$J$9:$BE$396,38,FALSE))</f>
        <v/>
      </c>
    </row>
    <row r="34" spans="2:7" s="4" customFormat="1" ht="24.95" customHeight="1" x14ac:dyDescent="0.25">
      <c r="B34" s="27" t="s">
        <v>34</v>
      </c>
      <c r="C34" s="27" t="s">
        <v>84</v>
      </c>
      <c r="D34" s="27" t="s">
        <v>167</v>
      </c>
      <c r="E34" s="27" t="str">
        <f t="shared" si="0"/>
        <v>1.2-HERRAMIENTAS DE FONDO</v>
      </c>
      <c r="F34" s="28">
        <f>VLOOKUP(E34,MATRIZ!$J$9:$BE$396,47,FALSE)</f>
        <v>0</v>
      </c>
      <c r="G34" s="28" t="str">
        <f>IF(VLOOKUP(E34,MATRIZ!$J$9:$BE$396,38,FALSE)=0,"",VLOOKUP(E34,MATRIZ!$J$9:$BE$396,38,FALSE))</f>
        <v/>
      </c>
    </row>
    <row r="35" spans="2:7" s="4" customFormat="1" ht="24.95" customHeight="1" x14ac:dyDescent="0.25">
      <c r="B35" s="27" t="s">
        <v>58</v>
      </c>
      <c r="C35" s="27" t="s">
        <v>222</v>
      </c>
      <c r="D35" s="27" t="s">
        <v>167</v>
      </c>
      <c r="E35" s="27" t="str">
        <f t="shared" si="0"/>
        <v>1.3-HERRAMIENTAS DE FONDO</v>
      </c>
      <c r="F35" s="28">
        <f>VLOOKUP(E35,MATRIZ!$J$9:$BE$396,47,FALSE)</f>
        <v>0</v>
      </c>
      <c r="G35" s="28" t="str">
        <f>IF(VLOOKUP(E35,MATRIZ!$J$9:$BE$396,38,FALSE)=0,"",VLOOKUP(E35,MATRIZ!$J$9:$BE$396,38,FALSE))</f>
        <v/>
      </c>
    </row>
    <row r="36" spans="2:7" s="4" customFormat="1" ht="24.95" customHeight="1" x14ac:dyDescent="0.25">
      <c r="B36" s="29">
        <v>1</v>
      </c>
      <c r="C36" s="29" t="s">
        <v>221</v>
      </c>
      <c r="D36" s="29" t="s">
        <v>181</v>
      </c>
      <c r="E36" s="29" t="str">
        <f t="shared" si="0"/>
        <v>1-CORRIDA DE REVESTIDORES</v>
      </c>
      <c r="F36" s="30">
        <f>VLOOKUP(E36,MATRIZ!$J$9:$BE$396,47,FALSE)</f>
        <v>0</v>
      </c>
      <c r="G36" s="30" t="str">
        <f>IF(VLOOKUP(E36,MATRIZ!$J$9:$BE$396,38,FALSE)=0,"",VLOOKUP(E36,MATRIZ!$J$9:$BE$396,38,FALSE))</f>
        <v/>
      </c>
    </row>
    <row r="37" spans="2:7" s="4" customFormat="1" ht="24.95" customHeight="1" x14ac:dyDescent="0.25">
      <c r="B37" s="27" t="s">
        <v>18</v>
      </c>
      <c r="C37" s="27" t="s">
        <v>19</v>
      </c>
      <c r="D37" s="27" t="s">
        <v>181</v>
      </c>
      <c r="E37" s="27" t="str">
        <f t="shared" si="0"/>
        <v>1.1-CORRIDA DE REVESTIDORES</v>
      </c>
      <c r="F37" s="28">
        <f>VLOOKUP(E37,MATRIZ!$J$9:$BE$396,47,FALSE)</f>
        <v>0</v>
      </c>
      <c r="G37" s="28" t="str">
        <f>IF(VLOOKUP(E37,MATRIZ!$J$9:$BE$396,38,FALSE)=0,"",VLOOKUP(E37,MATRIZ!$J$9:$BE$396,38,FALSE))</f>
        <v/>
      </c>
    </row>
    <row r="38" spans="2:7" s="4" customFormat="1" ht="24.95" customHeight="1" x14ac:dyDescent="0.25">
      <c r="B38" s="27" t="s">
        <v>34</v>
      </c>
      <c r="C38" s="27" t="s">
        <v>84</v>
      </c>
      <c r="D38" s="27" t="s">
        <v>181</v>
      </c>
      <c r="E38" s="27" t="str">
        <f t="shared" si="0"/>
        <v>1.2-CORRIDA DE REVESTIDORES</v>
      </c>
      <c r="F38" s="28">
        <f>VLOOKUP(E38,MATRIZ!$J$9:$BE$396,47,FALSE)</f>
        <v>0</v>
      </c>
      <c r="G38" s="28" t="str">
        <f>IF(VLOOKUP(E38,MATRIZ!$J$9:$BE$396,38,FALSE)=0,"",VLOOKUP(E38,MATRIZ!$J$9:$BE$396,38,FALSE))</f>
        <v/>
      </c>
    </row>
    <row r="39" spans="2:7" s="4" customFormat="1" ht="24.95" customHeight="1" x14ac:dyDescent="0.25">
      <c r="B39" s="27" t="s">
        <v>58</v>
      </c>
      <c r="C39" s="27" t="s">
        <v>222</v>
      </c>
      <c r="D39" s="27" t="s">
        <v>181</v>
      </c>
      <c r="E39" s="27" t="str">
        <f t="shared" si="0"/>
        <v>1.3-CORRIDA DE REVESTIDORES</v>
      </c>
      <c r="F39" s="28">
        <f>VLOOKUP(E39,MATRIZ!$J$9:$BE$396,47,FALSE)</f>
        <v>0</v>
      </c>
      <c r="G39" s="28" t="str">
        <f>IF(VLOOKUP(E39,MATRIZ!$J$9:$BE$396,38,FALSE)=0,"",VLOOKUP(E39,MATRIZ!$J$9:$BE$396,38,FALSE))</f>
        <v/>
      </c>
    </row>
    <row r="40" spans="2:7" s="4" customFormat="1" ht="24.95" customHeight="1" x14ac:dyDescent="0.25">
      <c r="B40" s="29">
        <v>1</v>
      </c>
      <c r="C40" s="29" t="s">
        <v>221</v>
      </c>
      <c r="D40" s="29" t="s">
        <v>189</v>
      </c>
      <c r="E40" s="29" t="str">
        <f t="shared" si="0"/>
        <v>1-LINER HANGER</v>
      </c>
      <c r="F40" s="30">
        <f>VLOOKUP(E40,MATRIZ!$J$9:$BE$396,47,FALSE)</f>
        <v>0</v>
      </c>
      <c r="G40" s="30" t="str">
        <f>IF(VLOOKUP(E40,MATRIZ!$J$9:$BE$396,38,FALSE)=0,"",VLOOKUP(E40,MATRIZ!$J$9:$BE$396,38,FALSE))</f>
        <v/>
      </c>
    </row>
    <row r="41" spans="2:7" s="4" customFormat="1" ht="24.95" customHeight="1" x14ac:dyDescent="0.25">
      <c r="B41" s="27" t="s">
        <v>18</v>
      </c>
      <c r="C41" s="27" t="s">
        <v>19</v>
      </c>
      <c r="D41" s="27" t="s">
        <v>189</v>
      </c>
      <c r="E41" s="27" t="str">
        <f t="shared" si="0"/>
        <v>1.1-LINER HANGER</v>
      </c>
      <c r="F41" s="28">
        <f>VLOOKUP(E41,MATRIZ!$J$9:$BE$396,47,FALSE)</f>
        <v>0</v>
      </c>
      <c r="G41" s="28" t="str">
        <f>IF(VLOOKUP(E41,MATRIZ!$J$9:$BE$396,38,FALSE)=0,"",VLOOKUP(E41,MATRIZ!$J$9:$BE$396,38,FALSE))</f>
        <v/>
      </c>
    </row>
    <row r="42" spans="2:7" s="4" customFormat="1" ht="24.95" customHeight="1" x14ac:dyDescent="0.25">
      <c r="B42" s="27" t="s">
        <v>34</v>
      </c>
      <c r="C42" s="27" t="s">
        <v>84</v>
      </c>
      <c r="D42" s="27" t="s">
        <v>189</v>
      </c>
      <c r="E42" s="27" t="str">
        <f t="shared" si="0"/>
        <v>1.2-LINER HANGER</v>
      </c>
      <c r="F42" s="28">
        <f>VLOOKUP(E42,MATRIZ!$J$9:$BE$396,47,FALSE)</f>
        <v>0</v>
      </c>
      <c r="G42" s="28" t="str">
        <f>IF(VLOOKUP(E42,MATRIZ!$J$9:$BE$396,38,FALSE)=0,"",VLOOKUP(E42,MATRIZ!$J$9:$BE$396,38,FALSE))</f>
        <v/>
      </c>
    </row>
    <row r="43" spans="2:7" s="4" customFormat="1" ht="24.95" customHeight="1" x14ac:dyDescent="0.25">
      <c r="B43" s="27" t="s">
        <v>58</v>
      </c>
      <c r="C43" s="27" t="s">
        <v>222</v>
      </c>
      <c r="D43" s="27" t="s">
        <v>189</v>
      </c>
      <c r="E43" s="27" t="str">
        <f t="shared" si="0"/>
        <v>1.3-LINER HANGER</v>
      </c>
      <c r="F43" s="28">
        <f>VLOOKUP(E43,MATRIZ!$J$9:$BE$396,47,FALSE)</f>
        <v>0</v>
      </c>
      <c r="G43" s="28" t="str">
        <f>IF(VLOOKUP(E43,MATRIZ!$J$9:$BE$396,38,FALSE)=0,"",VLOOKUP(E43,MATRIZ!$J$9:$BE$396,38,FALSE))</f>
        <v/>
      </c>
    </row>
    <row r="44" spans="2:7" s="4" customFormat="1" ht="24.95" customHeight="1" x14ac:dyDescent="0.25">
      <c r="B44" s="29">
        <v>1</v>
      </c>
      <c r="C44" s="29" t="s">
        <v>221</v>
      </c>
      <c r="D44" s="29" t="s">
        <v>256</v>
      </c>
      <c r="E44" s="29" t="str">
        <f t="shared" ref="E44:E47" si="2">CONCATENATE(B44,"-",D44)</f>
        <v>1-BOMBEO DE GRAVEL PACK</v>
      </c>
      <c r="F44" s="30">
        <f>VLOOKUP(E44,MATRIZ!$J$9:$BE$396,47,FALSE)</f>
        <v>0</v>
      </c>
      <c r="G44" s="30" t="str">
        <f>IF(VLOOKUP(E44,MATRIZ!$J$9:$BE$396,38,FALSE)=0,"",VLOOKUP(E44,MATRIZ!$J$9:$BE$396,38,FALSE))</f>
        <v/>
      </c>
    </row>
    <row r="45" spans="2:7" s="4" customFormat="1" ht="24.95" customHeight="1" x14ac:dyDescent="0.25">
      <c r="B45" s="27" t="s">
        <v>18</v>
      </c>
      <c r="C45" s="27" t="s">
        <v>19</v>
      </c>
      <c r="D45" s="27" t="s">
        <v>256</v>
      </c>
      <c r="E45" s="27" t="str">
        <f t="shared" si="2"/>
        <v>1.1-BOMBEO DE GRAVEL PACK</v>
      </c>
      <c r="F45" s="28">
        <f>VLOOKUP(E45,MATRIZ!$J$9:$BE$396,47,FALSE)</f>
        <v>0</v>
      </c>
      <c r="G45" s="28" t="str">
        <f>IF(VLOOKUP(E45,MATRIZ!$J$9:$BE$396,38,FALSE)=0,"",VLOOKUP(E45,MATRIZ!$J$9:$BE$396,38,FALSE))</f>
        <v/>
      </c>
    </row>
    <row r="46" spans="2:7" s="4" customFormat="1" ht="24.95" customHeight="1" x14ac:dyDescent="0.25">
      <c r="B46" s="27" t="s">
        <v>34</v>
      </c>
      <c r="C46" s="27" t="s">
        <v>84</v>
      </c>
      <c r="D46" s="27" t="s">
        <v>256</v>
      </c>
      <c r="E46" s="27" t="str">
        <f t="shared" si="2"/>
        <v>1.2-BOMBEO DE GRAVEL PACK</v>
      </c>
      <c r="F46" s="28">
        <f>VLOOKUP(E46,MATRIZ!$J$9:$BE$396,47,FALSE)</f>
        <v>0</v>
      </c>
      <c r="G46" s="28" t="str">
        <f>IF(VLOOKUP(E46,MATRIZ!$J$9:$BE$396,38,FALSE)=0,"",VLOOKUP(E46,MATRIZ!$J$9:$BE$396,38,FALSE))</f>
        <v/>
      </c>
    </row>
    <row r="47" spans="2:7" s="4" customFormat="1" ht="24.95" customHeight="1" x14ac:dyDescent="0.25">
      <c r="B47" s="27" t="s">
        <v>58</v>
      </c>
      <c r="C47" s="27" t="s">
        <v>222</v>
      </c>
      <c r="D47" s="27" t="s">
        <v>256</v>
      </c>
      <c r="E47" s="27" t="str">
        <f t="shared" si="2"/>
        <v>1.3-BOMBEO DE GRAVEL PACK</v>
      </c>
      <c r="F47" s="28">
        <f>VLOOKUP(E47,MATRIZ!$J$9:$BE$396,47,FALSE)</f>
        <v>0</v>
      </c>
      <c r="G47" s="28" t="str">
        <f>IF(VLOOKUP(E47,MATRIZ!$J$9:$BE$396,38,FALSE)=0,"",VLOOKUP(E47,MATRIZ!$J$9:$BE$396,38,FALSE))</f>
        <v/>
      </c>
    </row>
    <row r="48" spans="2:7" s="4" customFormat="1" ht="24.95" customHeight="1" x14ac:dyDescent="0.25">
      <c r="B48" s="29">
        <v>1</v>
      </c>
      <c r="C48" s="29" t="s">
        <v>221</v>
      </c>
      <c r="D48" s="29" t="s">
        <v>250</v>
      </c>
      <c r="E48" s="29" t="str">
        <f t="shared" si="0"/>
        <v>1-TCP  &amp; ESP/DST</v>
      </c>
      <c r="F48" s="30">
        <f>VLOOKUP(E48,MATRIZ!$J$9:$BE$396,47,FALSE)</f>
        <v>0</v>
      </c>
      <c r="G48" s="30" t="str">
        <f>IF(VLOOKUP(E48,MATRIZ!$J$9:$BE$396,38,FALSE)=0,"",VLOOKUP(E48,MATRIZ!$J$9:$BE$396,38,FALSE))</f>
        <v/>
      </c>
    </row>
    <row r="49" spans="2:7" s="4" customFormat="1" ht="24.95" customHeight="1" x14ac:dyDescent="0.25">
      <c r="B49" s="27" t="s">
        <v>18</v>
      </c>
      <c r="C49" s="27" t="s">
        <v>19</v>
      </c>
      <c r="D49" s="27" t="s">
        <v>250</v>
      </c>
      <c r="E49" s="27" t="str">
        <f t="shared" si="0"/>
        <v>1.1-TCP  &amp; ESP/DST</v>
      </c>
      <c r="F49" s="28">
        <f>VLOOKUP(E49,MATRIZ!$J$9:$BE$396,47,FALSE)</f>
        <v>0</v>
      </c>
      <c r="G49" s="28" t="str">
        <f>IF(VLOOKUP(E49,MATRIZ!$J$9:$BE$396,38,FALSE)=0,"",VLOOKUP(E49,MATRIZ!$J$9:$BE$396,38,FALSE))</f>
        <v/>
      </c>
    </row>
    <row r="50" spans="2:7" s="4" customFormat="1" ht="24.95" customHeight="1" x14ac:dyDescent="0.25">
      <c r="B50" s="27" t="s">
        <v>34</v>
      </c>
      <c r="C50" s="27" t="s">
        <v>84</v>
      </c>
      <c r="D50" s="27" t="s">
        <v>250</v>
      </c>
      <c r="E50" s="27" t="str">
        <f t="shared" si="0"/>
        <v>1.2-TCP  &amp; ESP/DST</v>
      </c>
      <c r="F50" s="28">
        <f>VLOOKUP(E50,MATRIZ!$J$9:$BE$396,47,FALSE)</f>
        <v>0</v>
      </c>
      <c r="G50" s="28" t="str">
        <f>IF(VLOOKUP(E50,MATRIZ!$J$9:$BE$396,38,FALSE)=0,"",VLOOKUP(E50,MATRIZ!$J$9:$BE$396,38,FALSE))</f>
        <v/>
      </c>
    </row>
    <row r="51" spans="2:7" s="4" customFormat="1" ht="24.95" customHeight="1" x14ac:dyDescent="0.25">
      <c r="B51" s="31" t="s">
        <v>58</v>
      </c>
      <c r="C51" s="31" t="s">
        <v>222</v>
      </c>
      <c r="D51" s="31" t="s">
        <v>250</v>
      </c>
      <c r="E51" s="31" t="str">
        <f t="shared" si="0"/>
        <v>1.3-TCP  &amp; ESP/DST</v>
      </c>
      <c r="F51" s="32">
        <f>VLOOKUP(E51,MATRIZ!$J$9:$BE$396,47,FALSE)</f>
        <v>0</v>
      </c>
      <c r="G51" s="32" t="str">
        <f>IF(VLOOKUP(E51,MATRIZ!$J$9:$BE$396,38,FALSE)=0,"",VLOOKUP(E51,MATRIZ!$J$9:$BE$396,38,FALSE))</f>
        <v/>
      </c>
    </row>
    <row r="52" spans="2:7" ht="15.75" x14ac:dyDescent="0.25">
      <c r="B52" s="33"/>
      <c r="C52" s="34"/>
      <c r="D52" s="10"/>
      <c r="E52" s="11"/>
      <c r="F52" s="12"/>
      <c r="G52" s="13"/>
    </row>
    <row r="53" spans="2:7" ht="15.75" x14ac:dyDescent="0.25">
      <c r="B53" s="33"/>
      <c r="C53" s="34"/>
      <c r="D53" s="10"/>
      <c r="E53" s="11"/>
      <c r="F53" s="12"/>
      <c r="G53" s="13"/>
    </row>
    <row r="54" spans="2:7" ht="15.75" x14ac:dyDescent="0.25">
      <c r="B54" s="33"/>
      <c r="C54" s="34"/>
      <c r="D54" s="10"/>
      <c r="E54" s="11"/>
      <c r="F54" s="12"/>
      <c r="G54" s="13"/>
    </row>
    <row r="55" spans="2:7" ht="15.75" x14ac:dyDescent="0.25">
      <c r="B55" s="33"/>
      <c r="C55" s="34"/>
      <c r="D55" s="10"/>
      <c r="E55" s="11"/>
      <c r="F55" s="12"/>
      <c r="G55" s="13"/>
    </row>
    <row r="56" spans="2:7" ht="15.75" x14ac:dyDescent="0.25">
      <c r="B56" s="33"/>
      <c r="C56" s="34"/>
      <c r="D56" s="10"/>
      <c r="E56" s="11"/>
      <c r="F56" s="12"/>
      <c r="G56" s="13"/>
    </row>
    <row r="57" spans="2:7" ht="15.75" x14ac:dyDescent="0.25">
      <c r="B57" s="33"/>
      <c r="C57" s="34"/>
      <c r="D57" s="10"/>
      <c r="E57" s="11"/>
      <c r="F57" s="12"/>
      <c r="G57" s="13"/>
    </row>
    <row r="58" spans="2:7" ht="15.75" x14ac:dyDescent="0.25">
      <c r="B58" s="33"/>
      <c r="C58" s="34"/>
      <c r="D58" s="10"/>
      <c r="E58" s="11"/>
      <c r="F58" s="12"/>
      <c r="G58" s="13"/>
    </row>
    <row r="59" spans="2:7" ht="15.75" x14ac:dyDescent="0.25">
      <c r="B59" s="33"/>
      <c r="C59" s="34"/>
      <c r="D59" s="10"/>
      <c r="E59" s="11"/>
      <c r="F59" s="12"/>
      <c r="G59" s="13"/>
    </row>
    <row r="60" spans="2:7" ht="15.75" x14ac:dyDescent="0.25">
      <c r="B60" s="33"/>
      <c r="C60" s="34"/>
      <c r="D60" s="10"/>
      <c r="E60" s="11"/>
      <c r="F60" s="12"/>
      <c r="G60" s="13"/>
    </row>
    <row r="61" spans="2:7" ht="15.75" x14ac:dyDescent="0.25">
      <c r="B61" s="33"/>
      <c r="C61" s="34"/>
      <c r="D61" s="10"/>
      <c r="E61" s="11"/>
      <c r="F61" s="12"/>
      <c r="G61" s="13"/>
    </row>
    <row r="62" spans="2:7" ht="15.75" x14ac:dyDescent="0.25">
      <c r="B62" s="33"/>
      <c r="C62" s="34"/>
      <c r="D62" s="10"/>
      <c r="E62" s="11"/>
      <c r="F62" s="12"/>
      <c r="G62" s="13"/>
    </row>
    <row r="63" spans="2:7" ht="15.75" x14ac:dyDescent="0.25">
      <c r="B63" s="33"/>
      <c r="C63" s="34"/>
      <c r="D63" s="10"/>
      <c r="E63" s="11"/>
      <c r="F63" s="12"/>
      <c r="G63" s="13"/>
    </row>
    <row r="64" spans="2:7" ht="15.75" x14ac:dyDescent="0.25">
      <c r="B64" s="33"/>
      <c r="C64" s="34"/>
      <c r="D64" s="10"/>
      <c r="E64" s="11"/>
      <c r="F64" s="12"/>
      <c r="G64" s="13"/>
    </row>
    <row r="65" spans="2:7" ht="15.75" x14ac:dyDescent="0.25">
      <c r="B65" s="33"/>
      <c r="C65" s="34"/>
      <c r="D65" s="10"/>
      <c r="E65" s="11"/>
      <c r="F65" s="12"/>
      <c r="G65" s="13"/>
    </row>
  </sheetData>
  <sheetProtection algorithmName="SHA-512" hashValue="y0p29PTFrQpkeFX3SRvPHkLYUaEhGLKv4OZ/5xPRe4s89z+iDDwD4+LiTSUE2Q5zwHsXyD0IcNtKGK0JPpQzxA==" saltValue="SGyHKFJwG7xE0BCOADErdw==" spinCount="100000" sheet="1" objects="1" scenarios="1"/>
  <mergeCells count="2">
    <mergeCell ref="E5:G5"/>
    <mergeCell ref="E8:G8"/>
  </mergeCells>
  <conditionalFormatting sqref="G1:G2 G6:G7 G9:G27 G52:G1048576">
    <cfRule type="cellIs" dxfId="9" priority="10" operator="equal">
      <formula>"NC"</formula>
    </cfRule>
  </conditionalFormatting>
  <conditionalFormatting sqref="E8:G8 E5:G5">
    <cfRule type="cellIs" dxfId="8" priority="8" operator="equal">
      <formula>"NO CUMPLE MINIMO REQUERIDO"</formula>
    </cfRule>
  </conditionalFormatting>
  <conditionalFormatting sqref="E8">
    <cfRule type="cellIs" dxfId="7" priority="9" operator="equal">
      <formula>"NC"</formula>
    </cfRule>
  </conditionalFormatting>
  <conditionalFormatting sqref="G28:G31">
    <cfRule type="cellIs" dxfId="6" priority="7" operator="equal">
      <formula>"NC"</formula>
    </cfRule>
  </conditionalFormatting>
  <conditionalFormatting sqref="G32:G35">
    <cfRule type="cellIs" dxfId="5" priority="6" operator="equal">
      <formula>"NC"</formula>
    </cfRule>
  </conditionalFormatting>
  <conditionalFormatting sqref="G36:G39">
    <cfRule type="cellIs" dxfId="4" priority="5" operator="equal">
      <formula>"NC"</formula>
    </cfRule>
  </conditionalFormatting>
  <conditionalFormatting sqref="E5">
    <cfRule type="cellIs" dxfId="3" priority="4" operator="equal">
      <formula>"NC"</formula>
    </cfRule>
  </conditionalFormatting>
  <conditionalFormatting sqref="G48:G51">
    <cfRule type="cellIs" dxfId="2" priority="3" operator="equal">
      <formula>"NC"</formula>
    </cfRule>
  </conditionalFormatting>
  <conditionalFormatting sqref="G44:G47">
    <cfRule type="cellIs" dxfId="1" priority="2" operator="equal">
      <formula>"NC"</formula>
    </cfRule>
  </conditionalFormatting>
  <conditionalFormatting sqref="G40:G43">
    <cfRule type="cellIs" dxfId="0" priority="1" operator="equal">
      <formula>"NC"</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PARAMETROS</vt:lpstr>
      <vt:lpstr>INSTRUCTIVO</vt:lpstr>
      <vt:lpstr>MATRIZ</vt:lpstr>
      <vt:lpstr>RESULTADO</vt:lpstr>
      <vt:lpstr>LISTA_SI_NO</vt:lpstr>
      <vt:lpstr>LISTA_TIPO_MEDICION</vt:lpstr>
      <vt:lpstr>LISTA_UNIDAD</vt:lpstr>
    </vt:vector>
  </TitlesOfParts>
  <Company>Pan American Energy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Casanueva, Pablo Daniel</dc:creator>
  <cp:lastModifiedBy>Lovazzano, Andres Angel</cp:lastModifiedBy>
  <dcterms:created xsi:type="dcterms:W3CDTF">2018-11-14T15:52:52Z</dcterms:created>
  <dcterms:modified xsi:type="dcterms:W3CDTF">2018-11-20T12:39:21Z</dcterms:modified>
</cp:coreProperties>
</file>